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F39C105C-6491-4E22-AE5C-B680935EB7A5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N237" i="16" s="1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M212" i="16" s="1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M184" i="16" s="1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N138" i="16" s="1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N133" i="16" s="1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M106" i="16" s="1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M103" i="16" s="1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M94" i="16" s="1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N89" i="16" s="1"/>
  <c r="D89" i="16"/>
  <c r="C89" i="16"/>
  <c r="B89" i="16"/>
  <c r="F88" i="16"/>
  <c r="E88" i="16"/>
  <c r="D88" i="16"/>
  <c r="C88" i="16"/>
  <c r="B88" i="16"/>
  <c r="F87" i="16"/>
  <c r="E87" i="16"/>
  <c r="N87" i="16" s="1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N83" i="16" s="1"/>
  <c r="E83" i="16"/>
  <c r="D83" i="16"/>
  <c r="C83" i="16"/>
  <c r="B83" i="16"/>
  <c r="F82" i="16"/>
  <c r="E82" i="16"/>
  <c r="D82" i="16"/>
  <c r="C82" i="16"/>
  <c r="B82" i="16"/>
  <c r="F81" i="16"/>
  <c r="E81" i="16"/>
  <c r="N81" i="16" s="1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N73" i="16" s="1"/>
  <c r="D73" i="16"/>
  <c r="C73" i="16"/>
  <c r="B73" i="16"/>
  <c r="F72" i="16"/>
  <c r="E72" i="16"/>
  <c r="D72" i="16"/>
  <c r="C72" i="16"/>
  <c r="B72" i="16"/>
  <c r="F71" i="16"/>
  <c r="E71" i="16"/>
  <c r="N71" i="16" s="1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N67" i="16" s="1"/>
  <c r="E67" i="16"/>
  <c r="D67" i="16"/>
  <c r="C67" i="16"/>
  <c r="B67" i="16"/>
  <c r="F66" i="16"/>
  <c r="E66" i="16"/>
  <c r="D66" i="16"/>
  <c r="C66" i="16"/>
  <c r="B66" i="16"/>
  <c r="F65" i="16"/>
  <c r="E65" i="16"/>
  <c r="N65" i="16" s="1"/>
  <c r="D65" i="16"/>
  <c r="C65" i="16"/>
  <c r="B65" i="16"/>
  <c r="F64" i="16"/>
  <c r="E64" i="16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N57" i="16" s="1"/>
  <c r="D57" i="16"/>
  <c r="C57" i="16"/>
  <c r="B57" i="16"/>
  <c r="F56" i="16"/>
  <c r="E56" i="16"/>
  <c r="D56" i="16"/>
  <c r="C56" i="16"/>
  <c r="B56" i="16"/>
  <c r="F55" i="16"/>
  <c r="E55" i="16"/>
  <c r="N55" i="16" s="1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N51" i="16" s="1"/>
  <c r="E51" i="16"/>
  <c r="D51" i="16"/>
  <c r="C51" i="16"/>
  <c r="B51" i="16"/>
  <c r="F50" i="16"/>
  <c r="E50" i="16"/>
  <c r="D50" i="16"/>
  <c r="C50" i="16"/>
  <c r="B50" i="16"/>
  <c r="F49" i="16"/>
  <c r="E49" i="16"/>
  <c r="N49" i="16" s="1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N41" i="16" s="1"/>
  <c r="D41" i="16"/>
  <c r="C41" i="16"/>
  <c r="B41" i="16"/>
  <c r="F40" i="16"/>
  <c r="E40" i="16"/>
  <c r="D40" i="16"/>
  <c r="C40" i="16"/>
  <c r="B40" i="16"/>
  <c r="F39" i="16"/>
  <c r="E39" i="16"/>
  <c r="N39" i="16" s="1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N35" i="16" s="1"/>
  <c r="E35" i="16"/>
  <c r="D35" i="16"/>
  <c r="C35" i="16"/>
  <c r="B35" i="16"/>
  <c r="F34" i="16"/>
  <c r="E34" i="16"/>
  <c r="D34" i="16"/>
  <c r="C34" i="16"/>
  <c r="B34" i="16"/>
  <c r="F33" i="16"/>
  <c r="E33" i="16"/>
  <c r="N33" i="16" s="1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N25" i="16" s="1"/>
  <c r="D25" i="16"/>
  <c r="C25" i="16"/>
  <c r="B25" i="16"/>
  <c r="F24" i="16"/>
  <c r="E24" i="16"/>
  <c r="D24" i="16"/>
  <c r="C24" i="16"/>
  <c r="B24" i="16"/>
  <c r="F23" i="16"/>
  <c r="E23" i="16"/>
  <c r="N23" i="16" s="1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N19" i="16" s="1"/>
  <c r="E19" i="16"/>
  <c r="D19" i="16"/>
  <c r="C19" i="16"/>
  <c r="B19" i="16"/>
  <c r="F18" i="16"/>
  <c r="E18" i="16"/>
  <c r="D18" i="16"/>
  <c r="C18" i="16"/>
  <c r="B18" i="16"/>
  <c r="F17" i="16"/>
  <c r="E17" i="16"/>
  <c r="N17" i="16" s="1"/>
  <c r="D17" i="16"/>
  <c r="C17" i="16"/>
  <c r="B17" i="16"/>
  <c r="F16" i="16"/>
  <c r="E16" i="16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N9" i="16" s="1"/>
  <c r="D9" i="16"/>
  <c r="C9" i="16"/>
  <c r="B9" i="16"/>
  <c r="F8" i="16"/>
  <c r="E8" i="16"/>
  <c r="D8" i="16"/>
  <c r="C8" i="16"/>
  <c r="B8" i="16"/>
  <c r="F7" i="16"/>
  <c r="E7" i="16"/>
  <c r="N7" i="16" s="1"/>
  <c r="D7" i="16"/>
  <c r="C7" i="16"/>
  <c r="B7" i="16"/>
  <c r="F6" i="16"/>
  <c r="E6" i="16"/>
  <c r="D6" i="16"/>
  <c r="C6" i="16"/>
  <c r="B6" i="16"/>
  <c r="F5" i="16"/>
  <c r="E5" i="16"/>
  <c r="D5" i="16"/>
  <c r="K56" i="17" s="1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L655" i="17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2" i="17"/>
  <c r="L640" i="17" s="1"/>
  <c r="L648" i="17" s="1"/>
  <c r="L656" i="17" s="1"/>
  <c r="G632" i="17"/>
  <c r="L631" i="17"/>
  <c r="L639" i="17" s="1"/>
  <c r="L647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E628" i="17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L625" i="17"/>
  <c r="L633" i="17" s="1"/>
  <c r="L641" i="17" s="1"/>
  <c r="L649" i="17" s="1"/>
  <c r="G625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K609" i="17"/>
  <c r="G608" i="17"/>
  <c r="G607" i="17"/>
  <c r="G606" i="17"/>
  <c r="E606" i="17"/>
  <c r="E607" i="17" s="1"/>
  <c r="E608" i="17" s="1"/>
  <c r="G605" i="17"/>
  <c r="G604" i="17"/>
  <c r="G603" i="17"/>
  <c r="E603" i="17"/>
  <c r="E604" i="17" s="1"/>
  <c r="E605" i="17" s="1"/>
  <c r="G602" i="17"/>
  <c r="E602" i="17"/>
  <c r="G601" i="17"/>
  <c r="K595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E588" i="17"/>
  <c r="E589" i="17" s="1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7" i="17"/>
  <c r="L595" i="17" s="1"/>
  <c r="L603" i="17" s="1"/>
  <c r="L611" i="17" s="1"/>
  <c r="K587" i="17"/>
  <c r="G587" i="17"/>
  <c r="E587" i="17"/>
  <c r="L586" i="17"/>
  <c r="L594" i="17" s="1"/>
  <c r="L602" i="17" s="1"/>
  <c r="L610" i="17" s="1"/>
  <c r="K586" i="17"/>
  <c r="G586" i="17"/>
  <c r="E586" i="17"/>
  <c r="L585" i="17"/>
  <c r="L593" i="17" s="1"/>
  <c r="L601" i="17" s="1"/>
  <c r="L609" i="17" s="1"/>
  <c r="K585" i="17"/>
  <c r="K593" i="17" s="1"/>
  <c r="K601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6" i="17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5" i="17"/>
  <c r="E534" i="17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9" i="17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68" i="17"/>
  <c r="E447" i="17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6" i="17"/>
  <c r="E424" i="17"/>
  <c r="E425" i="17" s="1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04" i="17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E336" i="17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4" i="17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3" i="17"/>
  <c r="E292" i="17"/>
  <c r="E271" i="17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E205" i="17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E160" i="17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E139" i="17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E97" i="17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6" i="17"/>
  <c r="E96" i="17"/>
  <c r="G95" i="17"/>
  <c r="G94" i="17"/>
  <c r="E94" i="17"/>
  <c r="E95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E72" i="17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B7" i="17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B5" i="17"/>
  <c r="B6" i="17" s="1"/>
  <c r="AF4" i="17"/>
  <c r="AD4" i="17"/>
  <c r="AB4" i="17"/>
  <c r="Y4" i="17"/>
  <c r="W4" i="17"/>
  <c r="U4" i="17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H24" i="15"/>
  <c r="I20" i="15"/>
  <c r="I36" i="15" s="1"/>
  <c r="AG18" i="15"/>
  <c r="AG34" i="15" s="1"/>
  <c r="I17" i="15"/>
  <c r="I21" i="15" s="1"/>
  <c r="I16" i="15"/>
  <c r="I15" i="15"/>
  <c r="I31" i="15" s="1"/>
  <c r="I14" i="15"/>
  <c r="S10" i="15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AA9" i="15"/>
  <c r="AQ8" i="15" s="1"/>
  <c r="S9" i="15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T9" i="15" s="1"/>
  <c r="AP8" i="15"/>
  <c r="G8" i="15" s="1"/>
  <c r="AG8" i="15"/>
  <c r="AG24" i="15" s="1"/>
  <c r="AE8" i="15"/>
  <c r="AE9" i="15" s="1"/>
  <c r="AA8" i="15"/>
  <c r="X8" i="15"/>
  <c r="X9" i="15" s="1"/>
  <c r="Q8" i="15"/>
  <c r="Q9" i="15" s="1"/>
  <c r="L8" i="15"/>
  <c r="L24" i="15" s="1"/>
  <c r="J8" i="15"/>
  <c r="J9" i="15" s="1"/>
  <c r="H8" i="15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P6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O8" i="16" l="1"/>
  <c r="N8" i="16"/>
  <c r="M8" i="16"/>
  <c r="O40" i="16"/>
  <c r="N40" i="16"/>
  <c r="M40" i="16"/>
  <c r="O72" i="16"/>
  <c r="N72" i="16"/>
  <c r="M72" i="16"/>
  <c r="O80" i="16"/>
  <c r="N80" i="16"/>
  <c r="M80" i="16"/>
  <c r="O96" i="16"/>
  <c r="N96" i="16"/>
  <c r="M96" i="16"/>
  <c r="O112" i="16"/>
  <c r="M112" i="16"/>
  <c r="M128" i="16"/>
  <c r="O128" i="16"/>
  <c r="N128" i="16"/>
  <c r="M15" i="16"/>
  <c r="O15" i="16"/>
  <c r="O111" i="16"/>
  <c r="N111" i="16"/>
  <c r="M111" i="16"/>
  <c r="O119" i="16"/>
  <c r="M119" i="16"/>
  <c r="N119" i="16"/>
  <c r="O143" i="16"/>
  <c r="M143" i="16"/>
  <c r="N143" i="16"/>
  <c r="M11" i="16"/>
  <c r="O11" i="16"/>
  <c r="M19" i="16"/>
  <c r="O19" i="16"/>
  <c r="M27" i="16"/>
  <c r="O27" i="16"/>
  <c r="M35" i="16"/>
  <c r="O35" i="16"/>
  <c r="M43" i="16"/>
  <c r="O43" i="16"/>
  <c r="M51" i="16"/>
  <c r="O51" i="16"/>
  <c r="M59" i="16"/>
  <c r="O59" i="16"/>
  <c r="M67" i="16"/>
  <c r="O67" i="16"/>
  <c r="M75" i="16"/>
  <c r="O75" i="16"/>
  <c r="M83" i="16"/>
  <c r="O83" i="16"/>
  <c r="O91" i="16"/>
  <c r="M91" i="16"/>
  <c r="O99" i="16"/>
  <c r="N99" i="16"/>
  <c r="M99" i="16"/>
  <c r="O107" i="16"/>
  <c r="N107" i="16"/>
  <c r="M107" i="16"/>
  <c r="O115" i="16"/>
  <c r="M115" i="16"/>
  <c r="N115" i="16"/>
  <c r="O123" i="16"/>
  <c r="M123" i="16"/>
  <c r="N123" i="16"/>
  <c r="O131" i="16"/>
  <c r="M131" i="16"/>
  <c r="N131" i="16"/>
  <c r="O139" i="16"/>
  <c r="M139" i="16"/>
  <c r="N139" i="16"/>
  <c r="O147" i="16"/>
  <c r="M147" i="16"/>
  <c r="N147" i="16"/>
  <c r="O155" i="16"/>
  <c r="M155" i="16"/>
  <c r="N155" i="16"/>
  <c r="O163" i="16"/>
  <c r="M163" i="16"/>
  <c r="N163" i="16"/>
  <c r="O171" i="16"/>
  <c r="M171" i="16"/>
  <c r="N171" i="16"/>
  <c r="O179" i="16"/>
  <c r="M179" i="16"/>
  <c r="N179" i="16"/>
  <c r="O187" i="16"/>
  <c r="M187" i="16"/>
  <c r="N187" i="16"/>
  <c r="O195" i="16"/>
  <c r="N195" i="16"/>
  <c r="M195" i="16"/>
  <c r="O203" i="16"/>
  <c r="N203" i="16"/>
  <c r="M203" i="16"/>
  <c r="O211" i="16"/>
  <c r="N211" i="16"/>
  <c r="M211" i="16"/>
  <c r="O219" i="16"/>
  <c r="N219" i="16"/>
  <c r="M219" i="16"/>
  <c r="O227" i="16"/>
  <c r="N227" i="16"/>
  <c r="M227" i="16"/>
  <c r="O235" i="16"/>
  <c r="N235" i="16"/>
  <c r="M235" i="16"/>
  <c r="O243" i="16"/>
  <c r="N243" i="16"/>
  <c r="M243" i="16"/>
  <c r="M251" i="16"/>
  <c r="O251" i="16"/>
  <c r="N251" i="16"/>
  <c r="M259" i="16"/>
  <c r="O259" i="16"/>
  <c r="N259" i="16"/>
  <c r="O48" i="16"/>
  <c r="N48" i="16"/>
  <c r="M48" i="16"/>
  <c r="O88" i="16"/>
  <c r="N88" i="16"/>
  <c r="M88" i="16"/>
  <c r="M136" i="16"/>
  <c r="O136" i="16"/>
  <c r="N136" i="16"/>
  <c r="O200" i="16"/>
  <c r="N200" i="16"/>
  <c r="M200" i="16"/>
  <c r="O216" i="16"/>
  <c r="N216" i="16"/>
  <c r="M216" i="16"/>
  <c r="O232" i="16"/>
  <c r="N232" i="16"/>
  <c r="M232" i="16"/>
  <c r="O248" i="16"/>
  <c r="N248" i="16"/>
  <c r="M248" i="16"/>
  <c r="M5" i="16"/>
  <c r="O5" i="16"/>
  <c r="M13" i="16"/>
  <c r="O13" i="16"/>
  <c r="M21" i="16"/>
  <c r="O21" i="16"/>
  <c r="M29" i="16"/>
  <c r="O29" i="16"/>
  <c r="M37" i="16"/>
  <c r="O37" i="16"/>
  <c r="M45" i="16"/>
  <c r="O45" i="16"/>
  <c r="M53" i="16"/>
  <c r="O53" i="16"/>
  <c r="M61" i="16"/>
  <c r="O61" i="16"/>
  <c r="M69" i="16"/>
  <c r="O69" i="16"/>
  <c r="M77" i="16"/>
  <c r="O77" i="16"/>
  <c r="M85" i="16"/>
  <c r="O85" i="16"/>
  <c r="O93" i="16"/>
  <c r="N93" i="16"/>
  <c r="M93" i="16"/>
  <c r="O101" i="16"/>
  <c r="N101" i="16"/>
  <c r="M101" i="16"/>
  <c r="O109" i="16"/>
  <c r="M109" i="16"/>
  <c r="O117" i="16"/>
  <c r="M117" i="16"/>
  <c r="O125" i="16"/>
  <c r="M125" i="16"/>
  <c r="N125" i="16"/>
  <c r="O133" i="16"/>
  <c r="M133" i="16"/>
  <c r="O141" i="16"/>
  <c r="M141" i="16"/>
  <c r="N141" i="16"/>
  <c r="O149" i="16"/>
  <c r="M149" i="16"/>
  <c r="O157" i="16"/>
  <c r="M157" i="16"/>
  <c r="N157" i="16"/>
  <c r="O165" i="16"/>
  <c r="M165" i="16"/>
  <c r="O173" i="16"/>
  <c r="M173" i="16"/>
  <c r="N173" i="16"/>
  <c r="O181" i="16"/>
  <c r="M181" i="16"/>
  <c r="N181" i="16"/>
  <c r="O189" i="16"/>
  <c r="M189" i="16"/>
  <c r="N189" i="16"/>
  <c r="O197" i="16"/>
  <c r="N197" i="16"/>
  <c r="M197" i="16"/>
  <c r="O205" i="16"/>
  <c r="N205" i="16"/>
  <c r="M205" i="16"/>
  <c r="O213" i="16"/>
  <c r="N213" i="16"/>
  <c r="M213" i="16"/>
  <c r="O221" i="16"/>
  <c r="M221" i="16"/>
  <c r="N221" i="16"/>
  <c r="N5" i="16"/>
  <c r="N21" i="16"/>
  <c r="N37" i="16"/>
  <c r="N53" i="16"/>
  <c r="N69" i="16"/>
  <c r="N85" i="16"/>
  <c r="K569" i="17"/>
  <c r="K561" i="17"/>
  <c r="K576" i="17"/>
  <c r="K568" i="17"/>
  <c r="K560" i="17"/>
  <c r="K575" i="17"/>
  <c r="K567" i="17"/>
  <c r="K574" i="17"/>
  <c r="K566" i="17"/>
  <c r="K558" i="17"/>
  <c r="K573" i="17"/>
  <c r="K565" i="17"/>
  <c r="K557" i="17"/>
  <c r="K572" i="17"/>
  <c r="K564" i="17"/>
  <c r="K556" i="17"/>
  <c r="K570" i="17"/>
  <c r="K562" i="17"/>
  <c r="K554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571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563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559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43" i="17"/>
  <c r="K35" i="17"/>
  <c r="K27" i="17"/>
  <c r="K19" i="17"/>
  <c r="K11" i="17"/>
  <c r="K555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47" i="17"/>
  <c r="K39" i="17"/>
  <c r="K31" i="17"/>
  <c r="K23" i="17"/>
  <c r="K15" i="17"/>
  <c r="K7" i="17"/>
  <c r="K496" i="17"/>
  <c r="K432" i="17"/>
  <c r="K368" i="17"/>
  <c r="K304" i="17"/>
  <c r="K240" i="17"/>
  <c r="K176" i="17"/>
  <c r="K124" i="17"/>
  <c r="K101" i="17"/>
  <c r="K88" i="17"/>
  <c r="K76" i="17"/>
  <c r="K62" i="17"/>
  <c r="K552" i="17"/>
  <c r="K488" i="17"/>
  <c r="K424" i="17"/>
  <c r="K360" i="17"/>
  <c r="K296" i="17"/>
  <c r="K232" i="17"/>
  <c r="K168" i="17"/>
  <c r="K120" i="17"/>
  <c r="K100" i="17"/>
  <c r="K86" i="17"/>
  <c r="K74" i="17"/>
  <c r="K61" i="17"/>
  <c r="K48" i="17"/>
  <c r="K544" i="17"/>
  <c r="K480" i="17"/>
  <c r="K416" i="17"/>
  <c r="K352" i="17"/>
  <c r="K288" i="17"/>
  <c r="K224" i="17"/>
  <c r="K160" i="17"/>
  <c r="K117" i="17"/>
  <c r="K98" i="17"/>
  <c r="K85" i="17"/>
  <c r="K72" i="17"/>
  <c r="K60" i="17"/>
  <c r="K46" i="17"/>
  <c r="K34" i="17"/>
  <c r="K21" i="17"/>
  <c r="K8" i="17"/>
  <c r="K536" i="17"/>
  <c r="K472" i="17"/>
  <c r="K408" i="17"/>
  <c r="K344" i="17"/>
  <c r="K280" i="17"/>
  <c r="K216" i="17"/>
  <c r="K152" i="17"/>
  <c r="K116" i="17"/>
  <c r="K96" i="17"/>
  <c r="K84" i="17"/>
  <c r="K70" i="17"/>
  <c r="K58" i="17"/>
  <c r="K45" i="17"/>
  <c r="K528" i="17"/>
  <c r="K464" i="17"/>
  <c r="K400" i="17"/>
  <c r="K336" i="17"/>
  <c r="K272" i="17"/>
  <c r="K208" i="17"/>
  <c r="K144" i="17"/>
  <c r="K112" i="17"/>
  <c r="K94" i="17"/>
  <c r="K82" i="17"/>
  <c r="K69" i="17"/>
  <c r="K520" i="17"/>
  <c r="K456" i="17"/>
  <c r="K392" i="17"/>
  <c r="K328" i="17"/>
  <c r="K264" i="17"/>
  <c r="K200" i="17"/>
  <c r="K136" i="17"/>
  <c r="K109" i="17"/>
  <c r="K93" i="17"/>
  <c r="K80" i="17"/>
  <c r="K68" i="17"/>
  <c r="K54" i="17"/>
  <c r="K42" i="17"/>
  <c r="K29" i="17"/>
  <c r="K16" i="17"/>
  <c r="K512" i="17"/>
  <c r="K448" i="17"/>
  <c r="K384" i="17"/>
  <c r="K320" i="17"/>
  <c r="K256" i="17"/>
  <c r="K192" i="17"/>
  <c r="K128" i="17"/>
  <c r="K108" i="17"/>
  <c r="K92" i="17"/>
  <c r="K78" i="17"/>
  <c r="K66" i="17"/>
  <c r="K53" i="17"/>
  <c r="K40" i="17"/>
  <c r="K28" i="17"/>
  <c r="K14" i="17"/>
  <c r="K440" i="17"/>
  <c r="K77" i="17"/>
  <c r="K36" i="17"/>
  <c r="K13" i="17"/>
  <c r="K248" i="17"/>
  <c r="K52" i="17"/>
  <c r="K26" i="17"/>
  <c r="K6" i="17"/>
  <c r="K184" i="17"/>
  <c r="K50" i="17"/>
  <c r="K24" i="17"/>
  <c r="K5" i="17"/>
  <c r="K504" i="17"/>
  <c r="K44" i="17"/>
  <c r="K12" i="17"/>
  <c r="K376" i="17"/>
  <c r="K38" i="17"/>
  <c r="K10" i="17"/>
  <c r="K312" i="17"/>
  <c r="K37" i="17"/>
  <c r="K125" i="17"/>
  <c r="K32" i="17"/>
  <c r="K104" i="17"/>
  <c r="K30" i="17"/>
  <c r="K90" i="17"/>
  <c r="K22" i="17"/>
  <c r="K64" i="17"/>
  <c r="K20" i="17"/>
  <c r="K18" i="17"/>
  <c r="O24" i="16"/>
  <c r="N24" i="16"/>
  <c r="M24" i="16"/>
  <c r="O32" i="16"/>
  <c r="N32" i="16"/>
  <c r="M32" i="16"/>
  <c r="O56" i="16"/>
  <c r="N56" i="16"/>
  <c r="M56" i="16"/>
  <c r="O64" i="16"/>
  <c r="N64" i="16"/>
  <c r="M64" i="16"/>
  <c r="O104" i="16"/>
  <c r="N104" i="16"/>
  <c r="M104" i="16"/>
  <c r="M120" i="16"/>
  <c r="O120" i="16"/>
  <c r="N120" i="16"/>
  <c r="M144" i="16"/>
  <c r="O144" i="16"/>
  <c r="N144" i="16"/>
  <c r="M152" i="16"/>
  <c r="O152" i="16"/>
  <c r="N152" i="16"/>
  <c r="M160" i="16"/>
  <c r="O160" i="16"/>
  <c r="N160" i="16"/>
  <c r="O208" i="16"/>
  <c r="N208" i="16"/>
  <c r="M208" i="16"/>
  <c r="O224" i="16"/>
  <c r="N224" i="16"/>
  <c r="M224" i="16"/>
  <c r="O240" i="16"/>
  <c r="N240" i="16"/>
  <c r="M240" i="16"/>
  <c r="N256" i="16"/>
  <c r="M256" i="16"/>
  <c r="O256" i="16"/>
  <c r="O10" i="16"/>
  <c r="N10" i="16"/>
  <c r="M10" i="16"/>
  <c r="O18" i="16"/>
  <c r="N18" i="16"/>
  <c r="M18" i="16"/>
  <c r="O26" i="16"/>
  <c r="N26" i="16"/>
  <c r="M26" i="16"/>
  <c r="O34" i="16"/>
  <c r="N34" i="16"/>
  <c r="M34" i="16"/>
  <c r="O42" i="16"/>
  <c r="N42" i="16"/>
  <c r="M42" i="16"/>
  <c r="O50" i="16"/>
  <c r="N50" i="16"/>
  <c r="M50" i="16"/>
  <c r="O58" i="16"/>
  <c r="N58" i="16"/>
  <c r="M58" i="16"/>
  <c r="O66" i="16"/>
  <c r="N66" i="16"/>
  <c r="M66" i="16"/>
  <c r="O74" i="16"/>
  <c r="N74" i="16"/>
  <c r="M74" i="16"/>
  <c r="O82" i="16"/>
  <c r="N82" i="16"/>
  <c r="M82" i="16"/>
  <c r="O90" i="16"/>
  <c r="N90" i="16"/>
  <c r="M90" i="16"/>
  <c r="O98" i="16"/>
  <c r="N98" i="16"/>
  <c r="M98" i="16"/>
  <c r="O106" i="16"/>
  <c r="N106" i="16"/>
  <c r="M114" i="16"/>
  <c r="O114" i="16"/>
  <c r="N114" i="16"/>
  <c r="M122" i="16"/>
  <c r="O122" i="16"/>
  <c r="M130" i="16"/>
  <c r="O130" i="16"/>
  <c r="N130" i="16"/>
  <c r="M138" i="16"/>
  <c r="O138" i="16"/>
  <c r="M146" i="16"/>
  <c r="O146" i="16"/>
  <c r="N146" i="16"/>
  <c r="M154" i="16"/>
  <c r="O154" i="16"/>
  <c r="M162" i="16"/>
  <c r="O162" i="16"/>
  <c r="N162" i="16"/>
  <c r="M170" i="16"/>
  <c r="O170" i="16"/>
  <c r="O178" i="16"/>
  <c r="N178" i="16"/>
  <c r="M178" i="16"/>
  <c r="O186" i="16"/>
  <c r="N186" i="16"/>
  <c r="M186" i="16"/>
  <c r="O194" i="16"/>
  <c r="N194" i="16"/>
  <c r="M194" i="16"/>
  <c r="O202" i="16"/>
  <c r="N202" i="16"/>
  <c r="M202" i="16"/>
  <c r="O210" i="16"/>
  <c r="N210" i="16"/>
  <c r="M210" i="16"/>
  <c r="O218" i="16"/>
  <c r="M218" i="16"/>
  <c r="N218" i="16"/>
  <c r="O226" i="16"/>
  <c r="N226" i="16"/>
  <c r="M226" i="16"/>
  <c r="O234" i="16"/>
  <c r="M234" i="16"/>
  <c r="N234" i="16"/>
  <c r="O242" i="16"/>
  <c r="N242" i="16"/>
  <c r="M242" i="16"/>
  <c r="N109" i="16"/>
  <c r="N149" i="16"/>
  <c r="O176" i="16"/>
  <c r="N176" i="16"/>
  <c r="M176" i="16"/>
  <c r="M31" i="16"/>
  <c r="O31" i="16"/>
  <c r="M55" i="16"/>
  <c r="O55" i="16"/>
  <c r="O167" i="16"/>
  <c r="M167" i="16"/>
  <c r="N167" i="16"/>
  <c r="O191" i="16"/>
  <c r="N191" i="16"/>
  <c r="M191" i="16"/>
  <c r="O207" i="16"/>
  <c r="N207" i="16"/>
  <c r="M207" i="16"/>
  <c r="O215" i="16"/>
  <c r="N215" i="16"/>
  <c r="M215" i="16"/>
  <c r="O223" i="16"/>
  <c r="N223" i="16"/>
  <c r="M223" i="16"/>
  <c r="O231" i="16"/>
  <c r="N231" i="16"/>
  <c r="M231" i="16"/>
  <c r="O239" i="16"/>
  <c r="N239" i="16"/>
  <c r="M239" i="16"/>
  <c r="O247" i="16"/>
  <c r="N247" i="16"/>
  <c r="M247" i="16"/>
  <c r="M255" i="16"/>
  <c r="O255" i="16"/>
  <c r="N255" i="16"/>
  <c r="N112" i="16"/>
  <c r="N154" i="16"/>
  <c r="M168" i="16"/>
  <c r="O168" i="16"/>
  <c r="N168" i="16"/>
  <c r="M47" i="16"/>
  <c r="O47" i="16"/>
  <c r="O159" i="16"/>
  <c r="M159" i="16"/>
  <c r="N159" i="16"/>
  <c r="O183" i="16"/>
  <c r="N183" i="16"/>
  <c r="M183" i="16"/>
  <c r="O12" i="16"/>
  <c r="N12" i="16"/>
  <c r="M12" i="16"/>
  <c r="O20" i="16"/>
  <c r="N20" i="16"/>
  <c r="M20" i="16"/>
  <c r="O28" i="16"/>
  <c r="N28" i="16"/>
  <c r="M28" i="16"/>
  <c r="O36" i="16"/>
  <c r="N36" i="16"/>
  <c r="M36" i="16"/>
  <c r="O44" i="16"/>
  <c r="N44" i="16"/>
  <c r="M44" i="16"/>
  <c r="O52" i="16"/>
  <c r="N52" i="16"/>
  <c r="M52" i="16"/>
  <c r="O60" i="16"/>
  <c r="N60" i="16"/>
  <c r="M60" i="16"/>
  <c r="O68" i="16"/>
  <c r="N68" i="16"/>
  <c r="M68" i="16"/>
  <c r="O76" i="16"/>
  <c r="N76" i="16"/>
  <c r="M76" i="16"/>
  <c r="O84" i="16"/>
  <c r="N84" i="16"/>
  <c r="M84" i="16"/>
  <c r="O92" i="16"/>
  <c r="N92" i="16"/>
  <c r="M92" i="16"/>
  <c r="O100" i="16"/>
  <c r="N100" i="16"/>
  <c r="M100" i="16"/>
  <c r="O108" i="16"/>
  <c r="N108" i="16"/>
  <c r="M108" i="16"/>
  <c r="M116" i="16"/>
  <c r="O116" i="16"/>
  <c r="N116" i="16"/>
  <c r="M124" i="16"/>
  <c r="O124" i="16"/>
  <c r="N124" i="16"/>
  <c r="M132" i="16"/>
  <c r="O132" i="16"/>
  <c r="N132" i="16"/>
  <c r="M140" i="16"/>
  <c r="O140" i="16"/>
  <c r="N140" i="16"/>
  <c r="M148" i="16"/>
  <c r="O148" i="16"/>
  <c r="N148" i="16"/>
  <c r="M156" i="16"/>
  <c r="O156" i="16"/>
  <c r="N156" i="16"/>
  <c r="M164" i="16"/>
  <c r="O164" i="16"/>
  <c r="N164" i="16"/>
  <c r="M172" i="16"/>
  <c r="O172" i="16"/>
  <c r="N172" i="16"/>
  <c r="O180" i="16"/>
  <c r="N180" i="16"/>
  <c r="M180" i="16"/>
  <c r="O188" i="16"/>
  <c r="N188" i="16"/>
  <c r="M188" i="16"/>
  <c r="O196" i="16"/>
  <c r="N196" i="16"/>
  <c r="M196" i="16"/>
  <c r="O204" i="16"/>
  <c r="N204" i="16"/>
  <c r="M204" i="16"/>
  <c r="O212" i="16"/>
  <c r="N212" i="16"/>
  <c r="O220" i="16"/>
  <c r="N220" i="16"/>
  <c r="M220" i="16"/>
  <c r="O228" i="16"/>
  <c r="N228" i="16"/>
  <c r="M228" i="16"/>
  <c r="O236" i="16"/>
  <c r="N236" i="16"/>
  <c r="M236" i="16"/>
  <c r="O244" i="16"/>
  <c r="N244" i="16"/>
  <c r="M244" i="16"/>
  <c r="N252" i="16"/>
  <c r="M252" i="16"/>
  <c r="O252" i="16"/>
  <c r="N260" i="16"/>
  <c r="M260" i="16"/>
  <c r="O260" i="16"/>
  <c r="N11" i="16"/>
  <c r="N27" i="16"/>
  <c r="N43" i="16"/>
  <c r="N59" i="16"/>
  <c r="N75" i="16"/>
  <c r="N91" i="16"/>
  <c r="N117" i="16"/>
  <c r="O16" i="16"/>
  <c r="N16" i="16"/>
  <c r="M16" i="16"/>
  <c r="O192" i="16"/>
  <c r="N192" i="16"/>
  <c r="M192" i="16"/>
  <c r="M7" i="16"/>
  <c r="O7" i="16"/>
  <c r="M23" i="16"/>
  <c r="O23" i="16"/>
  <c r="M39" i="16"/>
  <c r="O39" i="16"/>
  <c r="M63" i="16"/>
  <c r="O63" i="16"/>
  <c r="M71" i="16"/>
  <c r="O71" i="16"/>
  <c r="M79" i="16"/>
  <c r="O79" i="16"/>
  <c r="M87" i="16"/>
  <c r="O87" i="16"/>
  <c r="O95" i="16"/>
  <c r="N95" i="16"/>
  <c r="M95" i="16"/>
  <c r="O103" i="16"/>
  <c r="N103" i="16"/>
  <c r="O127" i="16"/>
  <c r="M127" i="16"/>
  <c r="N127" i="16"/>
  <c r="O135" i="16"/>
  <c r="M135" i="16"/>
  <c r="N135" i="16"/>
  <c r="O175" i="16"/>
  <c r="N175" i="16"/>
  <c r="M175" i="16"/>
  <c r="O199" i="16"/>
  <c r="N199" i="16"/>
  <c r="M199" i="16"/>
  <c r="M9" i="16"/>
  <c r="O9" i="16"/>
  <c r="M17" i="16"/>
  <c r="O17" i="16"/>
  <c r="M25" i="16"/>
  <c r="O25" i="16"/>
  <c r="M33" i="16"/>
  <c r="O33" i="16"/>
  <c r="M41" i="16"/>
  <c r="O41" i="16"/>
  <c r="M49" i="16"/>
  <c r="O49" i="16"/>
  <c r="M57" i="16"/>
  <c r="O57" i="16"/>
  <c r="M65" i="16"/>
  <c r="O65" i="16"/>
  <c r="M73" i="16"/>
  <c r="O73" i="16"/>
  <c r="M81" i="16"/>
  <c r="O81" i="16"/>
  <c r="M89" i="16"/>
  <c r="O89" i="16"/>
  <c r="O97" i="16"/>
  <c r="N97" i="16"/>
  <c r="M97" i="16"/>
  <c r="O105" i="16"/>
  <c r="N105" i="16"/>
  <c r="M105" i="16"/>
  <c r="O113" i="16"/>
  <c r="N113" i="16"/>
  <c r="M113" i="16"/>
  <c r="O121" i="16"/>
  <c r="M121" i="16"/>
  <c r="N121" i="16"/>
  <c r="O129" i="16"/>
  <c r="M129" i="16"/>
  <c r="N129" i="16"/>
  <c r="O137" i="16"/>
  <c r="M137" i="16"/>
  <c r="N137" i="16"/>
  <c r="O145" i="16"/>
  <c r="M145" i="16"/>
  <c r="N145" i="16"/>
  <c r="O153" i="16"/>
  <c r="M153" i="16"/>
  <c r="N153" i="16"/>
  <c r="O161" i="16"/>
  <c r="M161" i="16"/>
  <c r="N161" i="16"/>
  <c r="O169" i="16"/>
  <c r="M169" i="16"/>
  <c r="N169" i="16"/>
  <c r="O177" i="16"/>
  <c r="M177" i="16"/>
  <c r="N177" i="16"/>
  <c r="O185" i="16"/>
  <c r="M185" i="16"/>
  <c r="N185" i="16"/>
  <c r="O193" i="16"/>
  <c r="M193" i="16"/>
  <c r="N193" i="16"/>
  <c r="O201" i="16"/>
  <c r="M201" i="16"/>
  <c r="N201" i="16"/>
  <c r="O209" i="16"/>
  <c r="M209" i="16"/>
  <c r="N209" i="16"/>
  <c r="O217" i="16"/>
  <c r="N217" i="16"/>
  <c r="M217" i="16"/>
  <c r="N13" i="16"/>
  <c r="N29" i="16"/>
  <c r="N45" i="16"/>
  <c r="N61" i="16"/>
  <c r="N77" i="16"/>
  <c r="N122" i="16"/>
  <c r="N165" i="16"/>
  <c r="O184" i="16"/>
  <c r="N184" i="16"/>
  <c r="Q10" i="15"/>
  <c r="O151" i="16"/>
  <c r="M151" i="16"/>
  <c r="N151" i="16"/>
  <c r="O6" i="16"/>
  <c r="N6" i="16"/>
  <c r="M6" i="16"/>
  <c r="O14" i="16"/>
  <c r="N14" i="16"/>
  <c r="M14" i="16"/>
  <c r="O22" i="16"/>
  <c r="N22" i="16"/>
  <c r="M22" i="16"/>
  <c r="O30" i="16"/>
  <c r="N30" i="16"/>
  <c r="M30" i="16"/>
  <c r="O38" i="16"/>
  <c r="N38" i="16"/>
  <c r="M38" i="16"/>
  <c r="O46" i="16"/>
  <c r="N46" i="16"/>
  <c r="M46" i="16"/>
  <c r="O54" i="16"/>
  <c r="N54" i="16"/>
  <c r="M54" i="16"/>
  <c r="O62" i="16"/>
  <c r="N62" i="16"/>
  <c r="M62" i="16"/>
  <c r="O70" i="16"/>
  <c r="N70" i="16"/>
  <c r="M70" i="16"/>
  <c r="O78" i="16"/>
  <c r="N78" i="16"/>
  <c r="M78" i="16"/>
  <c r="O86" i="16"/>
  <c r="N86" i="16"/>
  <c r="M86" i="16"/>
  <c r="O94" i="16"/>
  <c r="N94" i="16"/>
  <c r="O102" i="16"/>
  <c r="N102" i="16"/>
  <c r="M102" i="16"/>
  <c r="O110" i="16"/>
  <c r="N110" i="16"/>
  <c r="M110" i="16"/>
  <c r="M118" i="16"/>
  <c r="O118" i="16"/>
  <c r="N118" i="16"/>
  <c r="M126" i="16"/>
  <c r="O126" i="16"/>
  <c r="N126" i="16"/>
  <c r="M134" i="16"/>
  <c r="O134" i="16"/>
  <c r="N134" i="16"/>
  <c r="M142" i="16"/>
  <c r="O142" i="16"/>
  <c r="N142" i="16"/>
  <c r="M150" i="16"/>
  <c r="O150" i="16"/>
  <c r="N150" i="16"/>
  <c r="M158" i="16"/>
  <c r="O158" i="16"/>
  <c r="N158" i="16"/>
  <c r="M166" i="16"/>
  <c r="O166" i="16"/>
  <c r="N166" i="16"/>
  <c r="O174" i="16"/>
  <c r="N174" i="16"/>
  <c r="M174" i="16"/>
  <c r="O182" i="16"/>
  <c r="N182" i="16"/>
  <c r="M182" i="16"/>
  <c r="O190" i="16"/>
  <c r="N190" i="16"/>
  <c r="M190" i="16"/>
  <c r="O198" i="16"/>
  <c r="N198" i="16"/>
  <c r="M198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O246" i="16"/>
  <c r="N246" i="16"/>
  <c r="M246" i="16"/>
  <c r="N254" i="16"/>
  <c r="M254" i="16"/>
  <c r="O254" i="16"/>
  <c r="N15" i="16"/>
  <c r="N31" i="16"/>
  <c r="N47" i="16"/>
  <c r="N63" i="16"/>
  <c r="N79" i="16"/>
  <c r="N170" i="16"/>
  <c r="O229" i="16"/>
  <c r="N229" i="16"/>
  <c r="M229" i="16"/>
  <c r="O237" i="16"/>
  <c r="M237" i="16"/>
  <c r="O245" i="16"/>
  <c r="N245" i="16"/>
  <c r="M245" i="16"/>
  <c r="M253" i="16"/>
  <c r="O253" i="16"/>
  <c r="N253" i="16"/>
  <c r="O250" i="16"/>
  <c r="M250" i="16"/>
  <c r="N258" i="16"/>
  <c r="M258" i="16"/>
  <c r="O258" i="16"/>
  <c r="N250" i="16"/>
  <c r="O225" i="16"/>
  <c r="N225" i="16"/>
  <c r="M225" i="16"/>
  <c r="O233" i="16"/>
  <c r="N233" i="16"/>
  <c r="M233" i="16"/>
  <c r="O241" i="16"/>
  <c r="N241" i="16"/>
  <c r="M241" i="16"/>
  <c r="O249" i="16"/>
  <c r="N249" i="16"/>
  <c r="M249" i="16"/>
  <c r="M257" i="16"/>
  <c r="O257" i="16"/>
  <c r="N257" i="16"/>
  <c r="L31" i="17"/>
  <c r="L26" i="17"/>
  <c r="L16" i="17"/>
  <c r="L14" i="17"/>
  <c r="L45" i="17"/>
  <c r="L41" i="17"/>
  <c r="L37" i="17"/>
  <c r="L30" i="17"/>
  <c r="L19" i="17"/>
  <c r="L15" i="17"/>
  <c r="L29" i="17"/>
  <c r="L22" i="17"/>
  <c r="L11" i="17"/>
  <c r="L46" i="17"/>
  <c r="L42" i="17"/>
  <c r="L38" i="17"/>
  <c r="L28" i="17"/>
  <c r="L17" i="17"/>
  <c r="L27" i="17"/>
  <c r="L20" i="17"/>
  <c r="L10" i="17"/>
  <c r="L47" i="17"/>
  <c r="L43" i="17"/>
  <c r="L39" i="17"/>
  <c r="L35" i="17"/>
  <c r="L34" i="17"/>
  <c r="L23" i="17"/>
  <c r="L9" i="17"/>
  <c r="L33" i="17"/>
  <c r="L24" i="17"/>
  <c r="L18" i="17"/>
  <c r="L48" i="17"/>
  <c r="L44" i="17"/>
  <c r="L40" i="17"/>
  <c r="L36" i="17"/>
  <c r="L32" i="17"/>
  <c r="L25" i="17"/>
  <c r="L21" i="17"/>
  <c r="Q16" i="17"/>
  <c r="L13" i="17"/>
  <c r="L7" i="17"/>
  <c r="L6" i="17"/>
  <c r="L5" i="17"/>
  <c r="L12" i="17"/>
  <c r="L8" i="17"/>
  <c r="L56" i="17"/>
  <c r="L63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L52" i="17"/>
  <c r="L61" i="17"/>
  <c r="L68" i="17"/>
  <c r="L75" i="17"/>
  <c r="L80" i="17"/>
  <c r="L50" i="17"/>
  <c r="L66" i="17"/>
  <c r="L55" i="17"/>
  <c r="L64" i="17"/>
  <c r="L73" i="17"/>
  <c r="L53" i="17"/>
  <c r="L60" i="17"/>
  <c r="L69" i="17"/>
  <c r="L76" i="17"/>
  <c r="L58" i="17"/>
  <c r="L74" i="17"/>
  <c r="L79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84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90" i="17"/>
  <c r="L92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77" i="17"/>
  <c r="L85" i="17"/>
  <c r="L91" i="17"/>
  <c r="K606" i="17"/>
  <c r="K617" i="17"/>
  <c r="K604" i="17"/>
  <c r="K603" i="17"/>
  <c r="K605" i="17"/>
  <c r="K607" i="17"/>
  <c r="L596" i="17"/>
  <c r="L604" i="17" s="1"/>
  <c r="L612" i="17" s="1"/>
  <c r="K608" i="17"/>
  <c r="K594" i="17"/>
  <c r="Q11" i="15"/>
  <c r="AH25" i="15"/>
  <c r="AE26" i="15"/>
  <c r="AT10" i="15"/>
  <c r="AP9" i="15"/>
  <c r="H9" i="15"/>
  <c r="X10" i="15"/>
  <c r="Q12" i="15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AE10" i="15"/>
  <c r="AH9" i="15"/>
  <c r="J10" i="15"/>
  <c r="J25" i="15"/>
  <c r="I37" i="15"/>
  <c r="AQ9" i="15"/>
  <c r="G24" i="15"/>
  <c r="X26" i="15"/>
  <c r="H25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I33" i="15"/>
  <c r="AH24" i="15"/>
  <c r="I30" i="15"/>
  <c r="AH8" i="15"/>
  <c r="L10" i="15"/>
  <c r="I19" i="15"/>
  <c r="AG19" i="15"/>
  <c r="I32" i="15"/>
  <c r="J24" i="15"/>
  <c r="I18" i="15"/>
  <c r="B259" i="9"/>
  <c r="D259" i="9"/>
  <c r="E259" i="9"/>
  <c r="K259" i="9"/>
  <c r="L259" i="9"/>
  <c r="B260" i="9"/>
  <c r="D260" i="9"/>
  <c r="E260" i="9"/>
  <c r="K260" i="9"/>
  <c r="L260" i="9"/>
  <c r="K611" i="17" l="1"/>
  <c r="K614" i="17"/>
  <c r="K602" i="17"/>
  <c r="K612" i="17"/>
  <c r="K613" i="17"/>
  <c r="K625" i="17"/>
  <c r="K615" i="17"/>
  <c r="K616" i="17"/>
  <c r="L89" i="17"/>
  <c r="L86" i="17"/>
  <c r="L83" i="17"/>
  <c r="L78" i="17"/>
  <c r="L71" i="17"/>
  <c r="L72" i="17"/>
  <c r="L65" i="17"/>
  <c r="L57" i="17"/>
  <c r="L49" i="17"/>
  <c r="Q17" i="17"/>
  <c r="L87" i="17"/>
  <c r="L67" i="17"/>
  <c r="L59" i="17"/>
  <c r="L51" i="17"/>
  <c r="L81" i="17"/>
  <c r="L88" i="17"/>
  <c r="L82" i="17"/>
  <c r="L70" i="17"/>
  <c r="L62" i="17"/>
  <c r="L54" i="17"/>
  <c r="G9" i="15"/>
  <c r="AG35" i="15"/>
  <c r="AG20" i="15"/>
  <c r="AP10" i="15"/>
  <c r="AT11" i="15"/>
  <c r="L11" i="15"/>
  <c r="L26" i="15"/>
  <c r="X27" i="15"/>
  <c r="H26" i="15"/>
  <c r="D25" i="15"/>
  <c r="AE27" i="15"/>
  <c r="AH26" i="15"/>
  <c r="D8" i="15"/>
  <c r="AI8" i="15"/>
  <c r="E8" i="15" s="1"/>
  <c r="D9" i="15"/>
  <c r="AI9" i="15"/>
  <c r="E9" i="15" s="1"/>
  <c r="J26" i="15"/>
  <c r="J11" i="15"/>
  <c r="AE11" i="15"/>
  <c r="AH10" i="15"/>
  <c r="I23" i="15"/>
  <c r="I35" i="15"/>
  <c r="I34" i="15"/>
  <c r="I22" i="15"/>
  <c r="D24" i="15"/>
  <c r="AI24" i="15"/>
  <c r="E24" i="15" s="1"/>
  <c r="G25" i="15"/>
  <c r="AQ10" i="15"/>
  <c r="X11" i="15"/>
  <c r="H10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23" i="17" l="1"/>
  <c r="K620" i="17"/>
  <c r="K610" i="17"/>
  <c r="L132" i="17"/>
  <c r="L124" i="17"/>
  <c r="L116" i="17"/>
  <c r="L109" i="17"/>
  <c r="L133" i="17"/>
  <c r="L125" i="17"/>
  <c r="L117" i="17"/>
  <c r="L110" i="17"/>
  <c r="L102" i="17"/>
  <c r="L134" i="17"/>
  <c r="L126" i="17"/>
  <c r="L118" i="17"/>
  <c r="L111" i="17"/>
  <c r="L103" i="17"/>
  <c r="L112" i="17"/>
  <c r="L104" i="17"/>
  <c r="L96" i="17"/>
  <c r="L95" i="17"/>
  <c r="L101" i="17"/>
  <c r="L93" i="17"/>
  <c r="Q18" i="17"/>
  <c r="Q19" i="17" s="1"/>
  <c r="L94" i="17"/>
  <c r="L106" i="17"/>
  <c r="L115" i="17"/>
  <c r="L122" i="17"/>
  <c r="L105" i="17"/>
  <c r="L123" i="17"/>
  <c r="L121" i="17"/>
  <c r="L119" i="17"/>
  <c r="L131" i="17"/>
  <c r="L127" i="17"/>
  <c r="L100" i="17"/>
  <c r="L98" i="17"/>
  <c r="L128" i="17"/>
  <c r="L135" i="17"/>
  <c r="L114" i="17"/>
  <c r="L108" i="17"/>
  <c r="L97" i="17"/>
  <c r="L99" i="17"/>
  <c r="L107" i="17"/>
  <c r="L120" i="17"/>
  <c r="L130" i="17"/>
  <c r="L113" i="17"/>
  <c r="L129" i="17"/>
  <c r="L136" i="17"/>
  <c r="K633" i="17"/>
  <c r="K622" i="17"/>
  <c r="K624" i="17"/>
  <c r="K621" i="17"/>
  <c r="K619" i="17"/>
  <c r="AG36" i="15"/>
  <c r="AG21" i="15"/>
  <c r="I38" i="15"/>
  <c r="D10" i="15"/>
  <c r="AI10" i="15"/>
  <c r="E10" i="15" s="1"/>
  <c r="AI26" i="15"/>
  <c r="E26" i="15" s="1"/>
  <c r="D26" i="15"/>
  <c r="AI25" i="15"/>
  <c r="E25" i="15" s="1"/>
  <c r="AP11" i="15"/>
  <c r="AT12" i="15"/>
  <c r="I39" i="15"/>
  <c r="J27" i="15"/>
  <c r="J12" i="15"/>
  <c r="AE28" i="15"/>
  <c r="AH27" i="15"/>
  <c r="G10" i="15"/>
  <c r="AE12" i="15"/>
  <c r="AH11" i="15"/>
  <c r="X12" i="15"/>
  <c r="H11" i="15"/>
  <c r="L27" i="15"/>
  <c r="L12" i="15"/>
  <c r="X28" i="15"/>
  <c r="H27" i="15"/>
  <c r="G26" i="15"/>
  <c r="AQ11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30" i="17" l="1"/>
  <c r="K618" i="17"/>
  <c r="K627" i="17"/>
  <c r="K641" i="17"/>
  <c r="K628" i="17"/>
  <c r="K629" i="17"/>
  <c r="L420" i="17"/>
  <c r="L416" i="17"/>
  <c r="L412" i="17"/>
  <c r="L408" i="17"/>
  <c r="L404" i="17"/>
  <c r="L444" i="17"/>
  <c r="L440" i="17"/>
  <c r="L436" i="17"/>
  <c r="L432" i="17"/>
  <c r="L428" i="17"/>
  <c r="L424" i="17"/>
  <c r="L421" i="17"/>
  <c r="L417" i="17"/>
  <c r="L413" i="17"/>
  <c r="L409" i="17"/>
  <c r="L405" i="17"/>
  <c r="L401" i="17"/>
  <c r="L441" i="17"/>
  <c r="L437" i="17"/>
  <c r="L433" i="17"/>
  <c r="L429" i="17"/>
  <c r="L425" i="17"/>
  <c r="L422" i="17"/>
  <c r="L418" i="17"/>
  <c r="L414" i="17"/>
  <c r="L410" i="17"/>
  <c r="L406" i="17"/>
  <c r="L402" i="17"/>
  <c r="L442" i="17"/>
  <c r="L438" i="17"/>
  <c r="L434" i="17"/>
  <c r="L430" i="17"/>
  <c r="L426" i="17"/>
  <c r="L419" i="17"/>
  <c r="L415" i="17"/>
  <c r="L411" i="17"/>
  <c r="L407" i="17"/>
  <c r="L403" i="17"/>
  <c r="L443" i="17"/>
  <c r="L439" i="17"/>
  <c r="L435" i="17"/>
  <c r="L431" i="17"/>
  <c r="L427" i="17"/>
  <c r="L423" i="17"/>
  <c r="Q20" i="17"/>
  <c r="K632" i="17"/>
  <c r="K631" i="17"/>
  <c r="D27" i="15"/>
  <c r="AI27" i="15"/>
  <c r="E27" i="15" s="1"/>
  <c r="AH28" i="15"/>
  <c r="AE29" i="15"/>
  <c r="H12" i="15"/>
  <c r="X13" i="15"/>
  <c r="J13" i="15"/>
  <c r="J28" i="15"/>
  <c r="AT13" i="15"/>
  <c r="AP12" i="15"/>
  <c r="L13" i="15"/>
  <c r="L28" i="15"/>
  <c r="G11" i="15"/>
  <c r="AQ12" i="15"/>
  <c r="G27" i="15"/>
  <c r="AG37" i="15"/>
  <c r="AG22" i="15"/>
  <c r="AE13" i="15"/>
  <c r="AH12" i="15"/>
  <c r="H28" i="15"/>
  <c r="X29" i="15"/>
  <c r="AI11" i="15"/>
  <c r="E11" i="15" s="1"/>
  <c r="D11" i="15"/>
  <c r="N35" i="14"/>
  <c r="L35" i="14"/>
  <c r="F35" i="14"/>
  <c r="E35" i="14"/>
  <c r="K649" i="17" l="1"/>
  <c r="K639" i="17"/>
  <c r="K635" i="17"/>
  <c r="K637" i="17"/>
  <c r="K640" i="17"/>
  <c r="K626" i="17"/>
  <c r="K638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Q21" i="17"/>
  <c r="Q22" i="17" s="1"/>
  <c r="Q23" i="17" s="1"/>
  <c r="K636" i="17"/>
  <c r="G28" i="15"/>
  <c r="AQ13" i="15"/>
  <c r="X14" i="15"/>
  <c r="H13" i="15"/>
  <c r="AE30" i="15"/>
  <c r="AH29" i="15"/>
  <c r="J29" i="15"/>
  <c r="J14" i="15"/>
  <c r="X30" i="15"/>
  <c r="H29" i="15"/>
  <c r="L29" i="15"/>
  <c r="L14" i="15"/>
  <c r="AI28" i="15"/>
  <c r="E28" i="15" s="1"/>
  <c r="D28" i="15"/>
  <c r="G12" i="15"/>
  <c r="D12" i="15"/>
  <c r="AI12" i="15"/>
  <c r="E12" i="15" s="1"/>
  <c r="AE14" i="15"/>
  <c r="AH13" i="15"/>
  <c r="AG38" i="15"/>
  <c r="AG23" i="15"/>
  <c r="AG39" i="15" s="1"/>
  <c r="AP13" i="15"/>
  <c r="G13" i="15" s="1"/>
  <c r="AT14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12" i="16"/>
  <c r="AB12" i="16" s="1"/>
  <c r="AC12" i="16" s="1"/>
  <c r="AD12" i="16" s="1"/>
  <c r="H20" i="16"/>
  <c r="AB20" i="16" s="1"/>
  <c r="AC20" i="16" s="1"/>
  <c r="AD20" i="16" s="1"/>
  <c r="K645" i="17"/>
  <c r="K646" i="17"/>
  <c r="K643" i="17"/>
  <c r="L178" i="17"/>
  <c r="L170" i="17"/>
  <c r="L162" i="17"/>
  <c r="L155" i="17"/>
  <c r="L147" i="17"/>
  <c r="L139" i="17"/>
  <c r="L156" i="17"/>
  <c r="Q24" i="17"/>
  <c r="L144" i="17"/>
  <c r="L176" i="17"/>
  <c r="L163" i="17"/>
  <c r="L172" i="17"/>
  <c r="L157" i="17"/>
  <c r="L142" i="17"/>
  <c r="L140" i="17"/>
  <c r="L143" i="17"/>
  <c r="L168" i="17"/>
  <c r="L167" i="17"/>
  <c r="L151" i="17"/>
  <c r="L174" i="17"/>
  <c r="L166" i="17"/>
  <c r="L171" i="17"/>
  <c r="L138" i="17"/>
  <c r="L160" i="17"/>
  <c r="L177" i="17"/>
  <c r="L146" i="17"/>
  <c r="L137" i="17"/>
  <c r="L150" i="17"/>
  <c r="L153" i="17"/>
  <c r="L164" i="17"/>
  <c r="L161" i="17"/>
  <c r="L148" i="17"/>
  <c r="L158" i="17"/>
  <c r="L149" i="17"/>
  <c r="L152" i="17"/>
  <c r="L179" i="17"/>
  <c r="L173" i="17"/>
  <c r="L169" i="17"/>
  <c r="L165" i="17"/>
  <c r="L145" i="17"/>
  <c r="L141" i="17"/>
  <c r="L175" i="17"/>
  <c r="L180" i="17"/>
  <c r="L154" i="17"/>
  <c r="L159" i="17"/>
  <c r="K644" i="17"/>
  <c r="K647" i="17"/>
  <c r="K634" i="17"/>
  <c r="K648" i="17"/>
  <c r="AI29" i="15"/>
  <c r="E29" i="15" s="1"/>
  <c r="D29" i="15"/>
  <c r="J30" i="15"/>
  <c r="J15" i="15"/>
  <c r="L30" i="15"/>
  <c r="L15" i="15"/>
  <c r="AT15" i="15"/>
  <c r="AP14" i="15"/>
  <c r="G14" i="15" s="1"/>
  <c r="D13" i="15"/>
  <c r="AI13" i="15"/>
  <c r="E13" i="15" s="1"/>
  <c r="H14" i="15"/>
  <c r="X15" i="15"/>
  <c r="AH14" i="15"/>
  <c r="AE15" i="15"/>
  <c r="G29" i="15"/>
  <c r="AQ14" i="15"/>
  <c r="AE31" i="15"/>
  <c r="AH30" i="15"/>
  <c r="X31" i="15"/>
  <c r="H30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08" i="16" l="1"/>
  <c r="AB108" i="16" s="1"/>
  <c r="AC108" i="16" s="1"/>
  <c r="AD108" i="16" s="1"/>
  <c r="H92" i="16"/>
  <c r="AB92" i="16" s="1"/>
  <c r="AC92" i="16" s="1"/>
  <c r="AD92" i="16" s="1"/>
  <c r="H167" i="16"/>
  <c r="AB167" i="16" s="1"/>
  <c r="AC167" i="16" s="1"/>
  <c r="AD167" i="16" s="1"/>
  <c r="H143" i="16"/>
  <c r="AB143" i="16" s="1"/>
  <c r="AC143" i="16" s="1"/>
  <c r="AD143" i="16" s="1"/>
  <c r="H151" i="16"/>
  <c r="AB151" i="16" s="1"/>
  <c r="AC151" i="16" s="1"/>
  <c r="AD151" i="16" s="1"/>
  <c r="H135" i="16"/>
  <c r="AB135" i="16" s="1"/>
  <c r="AC135" i="16" s="1"/>
  <c r="AD135" i="16" s="1"/>
  <c r="H159" i="16"/>
  <c r="AB159" i="16" s="1"/>
  <c r="AC159" i="16" s="1"/>
  <c r="AD159" i="16" s="1"/>
  <c r="H183" i="16"/>
  <c r="AB183" i="16" s="1"/>
  <c r="AC183" i="16" s="1"/>
  <c r="AD183" i="16" s="1"/>
  <c r="H175" i="16"/>
  <c r="AB175" i="16" s="1"/>
  <c r="AC175" i="16" s="1"/>
  <c r="AD175" i="16" s="1"/>
  <c r="H199" i="16"/>
  <c r="AB199" i="16" s="1"/>
  <c r="AC199" i="16" s="1"/>
  <c r="AD199" i="16" s="1"/>
  <c r="H191" i="16"/>
  <c r="AB191" i="16" s="1"/>
  <c r="AC191" i="16" s="1"/>
  <c r="AD191" i="16" s="1"/>
  <c r="H9" i="16"/>
  <c r="AB9" i="16" s="1"/>
  <c r="AC9" i="16" s="1"/>
  <c r="AD9" i="16" s="1"/>
  <c r="H25" i="16"/>
  <c r="AB25" i="16" s="1"/>
  <c r="AC25" i="16" s="1"/>
  <c r="AD25" i="16" s="1"/>
  <c r="H97" i="16"/>
  <c r="AB97" i="16" s="1"/>
  <c r="AC97" i="16" s="1"/>
  <c r="AD97" i="16" s="1"/>
  <c r="H73" i="16"/>
  <c r="AB73" i="16" s="1"/>
  <c r="AC73" i="16" s="1"/>
  <c r="AD73" i="16" s="1"/>
  <c r="H65" i="16"/>
  <c r="AB65" i="16" s="1"/>
  <c r="AC65" i="16" s="1"/>
  <c r="AD65" i="16" s="1"/>
  <c r="H121" i="16"/>
  <c r="AB121" i="16" s="1"/>
  <c r="AC121" i="16" s="1"/>
  <c r="AD121" i="16" s="1"/>
  <c r="H81" i="16"/>
  <c r="AB81" i="16" s="1"/>
  <c r="AC81" i="16" s="1"/>
  <c r="AD81" i="16" s="1"/>
  <c r="H105" i="16"/>
  <c r="AB105" i="16" s="1"/>
  <c r="AC105" i="16" s="1"/>
  <c r="AD105" i="16" s="1"/>
  <c r="H113" i="16"/>
  <c r="AB113" i="16" s="1"/>
  <c r="AC113" i="16" s="1"/>
  <c r="AD113" i="16" s="1"/>
  <c r="H41" i="16"/>
  <c r="AB41" i="16" s="1"/>
  <c r="AC41" i="16" s="1"/>
  <c r="AD41" i="16" s="1"/>
  <c r="H17" i="16"/>
  <c r="AB17" i="16" s="1"/>
  <c r="AC17" i="16" s="1"/>
  <c r="AD17" i="16" s="1"/>
  <c r="H57" i="16"/>
  <c r="AB57" i="16" s="1"/>
  <c r="AC57" i="16" s="1"/>
  <c r="AD57" i="16" s="1"/>
  <c r="H49" i="16"/>
  <c r="AB49" i="16" s="1"/>
  <c r="AC49" i="16" s="1"/>
  <c r="AD49" i="16" s="1"/>
  <c r="H129" i="16"/>
  <c r="AB129" i="16" s="1"/>
  <c r="AC129" i="16" s="1"/>
  <c r="AD129" i="16" s="1"/>
  <c r="H89" i="16"/>
  <c r="AB89" i="16" s="1"/>
  <c r="AC89" i="16" s="1"/>
  <c r="AD89" i="16" s="1"/>
  <c r="H33" i="16"/>
  <c r="AB33" i="16" s="1"/>
  <c r="AC33" i="16" s="1"/>
  <c r="AD33" i="16" s="1"/>
  <c r="H162" i="16"/>
  <c r="AB162" i="16" s="1"/>
  <c r="AC162" i="16" s="1"/>
  <c r="AD162" i="16" s="1"/>
  <c r="H178" i="16"/>
  <c r="AB178" i="16" s="1"/>
  <c r="AC178" i="16" s="1"/>
  <c r="AD178" i="16" s="1"/>
  <c r="H194" i="16"/>
  <c r="AB194" i="16" s="1"/>
  <c r="AC194" i="16" s="1"/>
  <c r="AD194" i="16" s="1"/>
  <c r="H202" i="16"/>
  <c r="AB202" i="16" s="1"/>
  <c r="AC202" i="16" s="1"/>
  <c r="AD202" i="16" s="1"/>
  <c r="H170" i="16"/>
  <c r="AB170" i="16" s="1"/>
  <c r="AC170" i="16" s="1"/>
  <c r="AD170" i="16" s="1"/>
  <c r="H146" i="16"/>
  <c r="AB146" i="16" s="1"/>
  <c r="AC146" i="16" s="1"/>
  <c r="AD146" i="16" s="1"/>
  <c r="H186" i="16"/>
  <c r="AB186" i="16" s="1"/>
  <c r="AC186" i="16" s="1"/>
  <c r="AD186" i="16" s="1"/>
  <c r="H138" i="16"/>
  <c r="AB138" i="16" s="1"/>
  <c r="AC138" i="16" s="1"/>
  <c r="AD138" i="16" s="1"/>
  <c r="H154" i="16"/>
  <c r="AB154" i="16" s="1"/>
  <c r="AC154" i="16" s="1"/>
  <c r="AD154" i="16" s="1"/>
  <c r="H132" i="16"/>
  <c r="AB132" i="16" s="1"/>
  <c r="AC132" i="16" s="1"/>
  <c r="AD132" i="16" s="1"/>
  <c r="H36" i="16"/>
  <c r="AB36" i="16" s="1"/>
  <c r="AC36" i="16" s="1"/>
  <c r="AD36" i="16" s="1"/>
  <c r="H196" i="16"/>
  <c r="AB196" i="16" s="1"/>
  <c r="AC196" i="16" s="1"/>
  <c r="AD196" i="16" s="1"/>
  <c r="H180" i="16"/>
  <c r="AB180" i="16" s="1"/>
  <c r="AC180" i="16" s="1"/>
  <c r="AD180" i="16" s="1"/>
  <c r="H76" i="16"/>
  <c r="AB76" i="16" s="1"/>
  <c r="AC76" i="16" s="1"/>
  <c r="AD76" i="16" s="1"/>
  <c r="H24" i="16"/>
  <c r="AB24" i="16" s="1"/>
  <c r="AC24" i="16" s="1"/>
  <c r="AD24" i="16" s="1"/>
  <c r="H32" i="16"/>
  <c r="AB32" i="16" s="1"/>
  <c r="AC32" i="16" s="1"/>
  <c r="AD32" i="16" s="1"/>
  <c r="H88" i="16"/>
  <c r="AB88" i="16" s="1"/>
  <c r="AC88" i="16" s="1"/>
  <c r="AD88" i="16" s="1"/>
  <c r="H64" i="16"/>
  <c r="AB64" i="16" s="1"/>
  <c r="AC64" i="16" s="1"/>
  <c r="AD64" i="16" s="1"/>
  <c r="H72" i="16"/>
  <c r="AB72" i="16" s="1"/>
  <c r="AC72" i="16" s="1"/>
  <c r="AD72" i="16" s="1"/>
  <c r="H48" i="16"/>
  <c r="AB48" i="16" s="1"/>
  <c r="AC48" i="16" s="1"/>
  <c r="AD48" i="16" s="1"/>
  <c r="H56" i="16"/>
  <c r="AB56" i="16" s="1"/>
  <c r="AC56" i="16" s="1"/>
  <c r="AD56" i="16" s="1"/>
  <c r="H16" i="16"/>
  <c r="AB16" i="16" s="1"/>
  <c r="AC16" i="16" s="1"/>
  <c r="AD16" i="16" s="1"/>
  <c r="H40" i="16"/>
  <c r="AB40" i="16" s="1"/>
  <c r="AC40" i="16" s="1"/>
  <c r="AD40" i="16" s="1"/>
  <c r="H104" i="16"/>
  <c r="AB104" i="16" s="1"/>
  <c r="AC104" i="16" s="1"/>
  <c r="AD104" i="16" s="1"/>
  <c r="H8" i="16"/>
  <c r="AB8" i="16" s="1"/>
  <c r="AC8" i="16" s="1"/>
  <c r="AD8" i="16" s="1"/>
  <c r="H112" i="16"/>
  <c r="AB112" i="16" s="1"/>
  <c r="AC112" i="16" s="1"/>
  <c r="AD112" i="16" s="1"/>
  <c r="H128" i="16"/>
  <c r="AB128" i="16" s="1"/>
  <c r="AC128" i="16" s="1"/>
  <c r="AD128" i="16" s="1"/>
  <c r="H120" i="16"/>
  <c r="AB120" i="16" s="1"/>
  <c r="AC120" i="16" s="1"/>
  <c r="AD120" i="16" s="1"/>
  <c r="H80" i="16"/>
  <c r="AB80" i="16" s="1"/>
  <c r="AC80" i="16" s="1"/>
  <c r="AD80" i="16" s="1"/>
  <c r="H96" i="16"/>
  <c r="AB96" i="16" s="1"/>
  <c r="AC96" i="16" s="1"/>
  <c r="AD96" i="16" s="1"/>
  <c r="H124" i="16"/>
  <c r="AB124" i="16" s="1"/>
  <c r="AC124" i="16" s="1"/>
  <c r="AD124" i="16" s="1"/>
  <c r="H44" i="16"/>
  <c r="AB44" i="16" s="1"/>
  <c r="AC44" i="16" s="1"/>
  <c r="AD44" i="16" s="1"/>
  <c r="H188" i="16"/>
  <c r="AB188" i="16" s="1"/>
  <c r="AC188" i="16" s="1"/>
  <c r="AD188" i="16" s="1"/>
  <c r="H172" i="16"/>
  <c r="AB172" i="16" s="1"/>
  <c r="AC172" i="16" s="1"/>
  <c r="AD172" i="16" s="1"/>
  <c r="H74" i="16"/>
  <c r="AB74" i="16" s="1"/>
  <c r="AC74" i="16" s="1"/>
  <c r="AD74" i="16" s="1"/>
  <c r="H10" i="16"/>
  <c r="AB10" i="16" s="1"/>
  <c r="AC10" i="16" s="1"/>
  <c r="AD10" i="16" s="1"/>
  <c r="H50" i="16"/>
  <c r="AB50" i="16" s="1"/>
  <c r="AC50" i="16" s="1"/>
  <c r="AD50" i="16" s="1"/>
  <c r="H82" i="16"/>
  <c r="AB82" i="16" s="1"/>
  <c r="AC82" i="16" s="1"/>
  <c r="AD82" i="16" s="1"/>
  <c r="H18" i="16"/>
  <c r="AB18" i="16" s="1"/>
  <c r="AC18" i="16" s="1"/>
  <c r="AD18" i="16" s="1"/>
  <c r="H58" i="16"/>
  <c r="AB58" i="16" s="1"/>
  <c r="AC58" i="16" s="1"/>
  <c r="AD58" i="16" s="1"/>
  <c r="H26" i="16"/>
  <c r="AB26" i="16" s="1"/>
  <c r="AC26" i="16" s="1"/>
  <c r="AD26" i="16" s="1"/>
  <c r="H42" i="16"/>
  <c r="AB42" i="16" s="1"/>
  <c r="AC42" i="16" s="1"/>
  <c r="AD42" i="16" s="1"/>
  <c r="H66" i="16"/>
  <c r="AB66" i="16" s="1"/>
  <c r="AC66" i="16" s="1"/>
  <c r="AD66" i="16" s="1"/>
  <c r="H114" i="16"/>
  <c r="AB114" i="16" s="1"/>
  <c r="AC114" i="16" s="1"/>
  <c r="AD114" i="16" s="1"/>
  <c r="H106" i="16"/>
  <c r="AB106" i="16" s="1"/>
  <c r="AC106" i="16" s="1"/>
  <c r="AD106" i="16" s="1"/>
  <c r="H122" i="16"/>
  <c r="AB122" i="16" s="1"/>
  <c r="AC122" i="16" s="1"/>
  <c r="AD122" i="16" s="1"/>
  <c r="H98" i="16"/>
  <c r="AB98" i="16" s="1"/>
  <c r="AC98" i="16" s="1"/>
  <c r="AD98" i="16" s="1"/>
  <c r="H34" i="16"/>
  <c r="AB34" i="16" s="1"/>
  <c r="AC34" i="16" s="1"/>
  <c r="AD34" i="16" s="1"/>
  <c r="H90" i="16"/>
  <c r="AB90" i="16" s="1"/>
  <c r="AC90" i="16" s="1"/>
  <c r="AD90" i="16" s="1"/>
  <c r="H130" i="16"/>
  <c r="AB130" i="16" s="1"/>
  <c r="AC130" i="16" s="1"/>
  <c r="AD130" i="16" s="1"/>
  <c r="H136" i="16"/>
  <c r="AB136" i="16" s="1"/>
  <c r="AC136" i="16" s="1"/>
  <c r="AD136" i="16" s="1"/>
  <c r="H200" i="16"/>
  <c r="AB200" i="16" s="1"/>
  <c r="AC200" i="16" s="1"/>
  <c r="AD200" i="16" s="1"/>
  <c r="H152" i="16"/>
  <c r="AB152" i="16" s="1"/>
  <c r="AC152" i="16" s="1"/>
  <c r="AD152" i="16" s="1"/>
  <c r="H144" i="16"/>
  <c r="AB144" i="16" s="1"/>
  <c r="AC144" i="16" s="1"/>
  <c r="AD144" i="16" s="1"/>
  <c r="H192" i="16"/>
  <c r="AB192" i="16" s="1"/>
  <c r="AC192" i="16" s="1"/>
  <c r="AD192" i="16" s="1"/>
  <c r="H184" i="16"/>
  <c r="AB184" i="16" s="1"/>
  <c r="AC184" i="16" s="1"/>
  <c r="AD184" i="16" s="1"/>
  <c r="H176" i="16"/>
  <c r="AB176" i="16" s="1"/>
  <c r="AC176" i="16" s="1"/>
  <c r="AD176" i="16" s="1"/>
  <c r="H168" i="16"/>
  <c r="AB168" i="16" s="1"/>
  <c r="AC168" i="16" s="1"/>
  <c r="AD168" i="16" s="1"/>
  <c r="H160" i="16"/>
  <c r="AB160" i="16" s="1"/>
  <c r="AC160" i="16" s="1"/>
  <c r="AD160" i="16" s="1"/>
  <c r="H68" i="16"/>
  <c r="AB68" i="16" s="1"/>
  <c r="AC68" i="16" s="1"/>
  <c r="AD68" i="16" s="1"/>
  <c r="H100" i="16"/>
  <c r="AB100" i="16" s="1"/>
  <c r="AC100" i="16" s="1"/>
  <c r="AD100" i="16" s="1"/>
  <c r="H164" i="16"/>
  <c r="AB164" i="16" s="1"/>
  <c r="AC164" i="16" s="1"/>
  <c r="AD164" i="16" s="1"/>
  <c r="H179" i="16"/>
  <c r="AB179" i="16" s="1"/>
  <c r="AC179" i="16" s="1"/>
  <c r="AD179" i="16" s="1"/>
  <c r="H163" i="16"/>
  <c r="AB163" i="16" s="1"/>
  <c r="AC163" i="16" s="1"/>
  <c r="AD163" i="16" s="1"/>
  <c r="H139" i="16"/>
  <c r="AB139" i="16" s="1"/>
  <c r="AC139" i="16" s="1"/>
  <c r="AD139" i="16" s="1"/>
  <c r="H147" i="16"/>
  <c r="AB147" i="16" s="1"/>
  <c r="AC147" i="16" s="1"/>
  <c r="AD147" i="16" s="1"/>
  <c r="H155" i="16"/>
  <c r="AB155" i="16" s="1"/>
  <c r="AC155" i="16" s="1"/>
  <c r="AD155" i="16" s="1"/>
  <c r="H187" i="16"/>
  <c r="AB187" i="16" s="1"/>
  <c r="AC187" i="16" s="1"/>
  <c r="AD187" i="16" s="1"/>
  <c r="H171" i="16"/>
  <c r="AB171" i="16" s="1"/>
  <c r="AC171" i="16" s="1"/>
  <c r="AD171" i="16" s="1"/>
  <c r="H195" i="16"/>
  <c r="AB195" i="16" s="1"/>
  <c r="AC195" i="16" s="1"/>
  <c r="AD195" i="16" s="1"/>
  <c r="H203" i="16"/>
  <c r="AB203" i="16" s="1"/>
  <c r="AC203" i="16" s="1"/>
  <c r="AD203" i="16" s="1"/>
  <c r="H173" i="16"/>
  <c r="AB173" i="16" s="1"/>
  <c r="AC173" i="16" s="1"/>
  <c r="AD173" i="16" s="1"/>
  <c r="H181" i="16"/>
  <c r="AB181" i="16" s="1"/>
  <c r="AC181" i="16" s="1"/>
  <c r="AD181" i="16" s="1"/>
  <c r="H189" i="16"/>
  <c r="AB189" i="16" s="1"/>
  <c r="AC189" i="16" s="1"/>
  <c r="AD189" i="16" s="1"/>
  <c r="H141" i="16"/>
  <c r="AB141" i="16" s="1"/>
  <c r="AC141" i="16" s="1"/>
  <c r="AD141" i="16" s="1"/>
  <c r="H133" i="16"/>
  <c r="AB133" i="16" s="1"/>
  <c r="AC133" i="16" s="1"/>
  <c r="AD133" i="16" s="1"/>
  <c r="H149" i="16"/>
  <c r="AB149" i="16" s="1"/>
  <c r="AC149" i="16" s="1"/>
  <c r="AD149" i="16" s="1"/>
  <c r="H157" i="16"/>
  <c r="AB157" i="16" s="1"/>
  <c r="AC157" i="16" s="1"/>
  <c r="AD157" i="16" s="1"/>
  <c r="H165" i="16"/>
  <c r="AB165" i="16" s="1"/>
  <c r="AC165" i="16" s="1"/>
  <c r="AD165" i="16" s="1"/>
  <c r="H197" i="16"/>
  <c r="AB197" i="16" s="1"/>
  <c r="AC197" i="16" s="1"/>
  <c r="AD197" i="16" s="1"/>
  <c r="H60" i="16"/>
  <c r="AB60" i="16" s="1"/>
  <c r="AC60" i="16" s="1"/>
  <c r="AD60" i="16" s="1"/>
  <c r="H27" i="16"/>
  <c r="AB27" i="16" s="1"/>
  <c r="AC27" i="16" s="1"/>
  <c r="AD27" i="16" s="1"/>
  <c r="H35" i="16"/>
  <c r="AB35" i="16" s="1"/>
  <c r="AC35" i="16" s="1"/>
  <c r="AD35" i="16" s="1"/>
  <c r="H19" i="16"/>
  <c r="AB19" i="16" s="1"/>
  <c r="AC19" i="16" s="1"/>
  <c r="AD19" i="16" s="1"/>
  <c r="H75" i="16"/>
  <c r="AB75" i="16" s="1"/>
  <c r="AC75" i="16" s="1"/>
  <c r="AD75" i="16" s="1"/>
  <c r="H11" i="16"/>
  <c r="AB11" i="16" s="1"/>
  <c r="AC11" i="16" s="1"/>
  <c r="AD11" i="16" s="1"/>
  <c r="H43" i="16"/>
  <c r="AB43" i="16" s="1"/>
  <c r="AC43" i="16" s="1"/>
  <c r="AD43" i="16" s="1"/>
  <c r="H99" i="16"/>
  <c r="AB99" i="16" s="1"/>
  <c r="AC99" i="16" s="1"/>
  <c r="AD99" i="16" s="1"/>
  <c r="H59" i="16"/>
  <c r="AB59" i="16" s="1"/>
  <c r="AC59" i="16" s="1"/>
  <c r="AD59" i="16" s="1"/>
  <c r="H83" i="16"/>
  <c r="AB83" i="16" s="1"/>
  <c r="AC83" i="16" s="1"/>
  <c r="AD83" i="16" s="1"/>
  <c r="H107" i="16"/>
  <c r="AB107" i="16" s="1"/>
  <c r="AC107" i="16" s="1"/>
  <c r="AD107" i="16" s="1"/>
  <c r="H51" i="16"/>
  <c r="AB51" i="16" s="1"/>
  <c r="AC51" i="16" s="1"/>
  <c r="AD51" i="16" s="1"/>
  <c r="H115" i="16"/>
  <c r="AB115" i="16" s="1"/>
  <c r="AC115" i="16" s="1"/>
  <c r="AD115" i="16" s="1"/>
  <c r="H131" i="16"/>
  <c r="AB131" i="16" s="1"/>
  <c r="AC131" i="16" s="1"/>
  <c r="AD131" i="16" s="1"/>
  <c r="H123" i="16"/>
  <c r="AB123" i="16" s="1"/>
  <c r="AC123" i="16" s="1"/>
  <c r="AD123" i="16" s="1"/>
  <c r="H67" i="16"/>
  <c r="AB67" i="16" s="1"/>
  <c r="AC67" i="16" s="1"/>
  <c r="AD67" i="16" s="1"/>
  <c r="H91" i="16"/>
  <c r="AB91" i="16" s="1"/>
  <c r="AC91" i="16" s="1"/>
  <c r="AD91" i="16" s="1"/>
  <c r="H13" i="16"/>
  <c r="AB13" i="16" s="1"/>
  <c r="AC13" i="16" s="1"/>
  <c r="AD13" i="16" s="1"/>
  <c r="H21" i="16"/>
  <c r="AB21" i="16" s="1"/>
  <c r="AC21" i="16" s="1"/>
  <c r="AD21" i="16" s="1"/>
  <c r="H85" i="16"/>
  <c r="AB85" i="16" s="1"/>
  <c r="AC85" i="16" s="1"/>
  <c r="AD85" i="16" s="1"/>
  <c r="H29" i="16"/>
  <c r="AB29" i="16" s="1"/>
  <c r="AC29" i="16" s="1"/>
  <c r="AD29" i="16" s="1"/>
  <c r="H5" i="16"/>
  <c r="AB5" i="16" s="1"/>
  <c r="AC5" i="16" s="1"/>
  <c r="AD5" i="16" s="1"/>
  <c r="H77" i="16"/>
  <c r="AB77" i="16" s="1"/>
  <c r="AC77" i="16" s="1"/>
  <c r="AD77" i="16" s="1"/>
  <c r="H37" i="16"/>
  <c r="AB37" i="16" s="1"/>
  <c r="AC37" i="16" s="1"/>
  <c r="AD37" i="16" s="1"/>
  <c r="H45" i="16"/>
  <c r="AB45" i="16" s="1"/>
  <c r="AC45" i="16" s="1"/>
  <c r="AD45" i="16" s="1"/>
  <c r="H117" i="16"/>
  <c r="AB117" i="16" s="1"/>
  <c r="AC117" i="16" s="1"/>
  <c r="AD117" i="16" s="1"/>
  <c r="H53" i="16"/>
  <c r="AB53" i="16" s="1"/>
  <c r="AC53" i="16" s="1"/>
  <c r="AD53" i="16" s="1"/>
  <c r="H69" i="16"/>
  <c r="AB69" i="16" s="1"/>
  <c r="AC69" i="16" s="1"/>
  <c r="AD69" i="16" s="1"/>
  <c r="H109" i="16"/>
  <c r="AB109" i="16" s="1"/>
  <c r="AC109" i="16" s="1"/>
  <c r="AD109" i="16" s="1"/>
  <c r="H61" i="16"/>
  <c r="AB61" i="16" s="1"/>
  <c r="AC61" i="16" s="1"/>
  <c r="AD61" i="16" s="1"/>
  <c r="H93" i="16"/>
  <c r="AB93" i="16" s="1"/>
  <c r="AC93" i="16" s="1"/>
  <c r="AD93" i="16" s="1"/>
  <c r="H125" i="16"/>
  <c r="AB125" i="16" s="1"/>
  <c r="AC125" i="16" s="1"/>
  <c r="AD125" i="16" s="1"/>
  <c r="H101" i="16"/>
  <c r="AB101" i="16" s="1"/>
  <c r="AC101" i="16" s="1"/>
  <c r="AD101" i="16" s="1"/>
  <c r="H28" i="16"/>
  <c r="AB28" i="16" s="1"/>
  <c r="AC28" i="16" s="1"/>
  <c r="AD28" i="16" s="1"/>
  <c r="H84" i="16"/>
  <c r="AB84" i="16" s="1"/>
  <c r="AC84" i="16" s="1"/>
  <c r="AD84" i="16" s="1"/>
  <c r="H204" i="16"/>
  <c r="AB204" i="16" s="1"/>
  <c r="AC204" i="16" s="1"/>
  <c r="AD204" i="16" s="1"/>
  <c r="H169" i="16"/>
  <c r="AB169" i="16" s="1"/>
  <c r="AC169" i="16" s="1"/>
  <c r="AD169" i="16" s="1"/>
  <c r="H145" i="16"/>
  <c r="AB145" i="16" s="1"/>
  <c r="AC145" i="16" s="1"/>
  <c r="AD145" i="16" s="1"/>
  <c r="H161" i="16"/>
  <c r="AB161" i="16" s="1"/>
  <c r="AC161" i="16" s="1"/>
  <c r="AD161" i="16" s="1"/>
  <c r="H153" i="16"/>
  <c r="AB153" i="16" s="1"/>
  <c r="AC153" i="16" s="1"/>
  <c r="AD153" i="16" s="1"/>
  <c r="H137" i="16"/>
  <c r="AB137" i="16" s="1"/>
  <c r="AC137" i="16" s="1"/>
  <c r="AD137" i="16" s="1"/>
  <c r="H193" i="16"/>
  <c r="AB193" i="16" s="1"/>
  <c r="AC193" i="16" s="1"/>
  <c r="AD193" i="16" s="1"/>
  <c r="H201" i="16"/>
  <c r="AB201" i="16" s="1"/>
  <c r="AC201" i="16" s="1"/>
  <c r="AD201" i="16" s="1"/>
  <c r="H177" i="16"/>
  <c r="AB177" i="16" s="1"/>
  <c r="AC177" i="16" s="1"/>
  <c r="AD177" i="16" s="1"/>
  <c r="H185" i="16"/>
  <c r="AB185" i="16" s="1"/>
  <c r="AC185" i="16" s="1"/>
  <c r="AD185" i="16" s="1"/>
  <c r="H116" i="16"/>
  <c r="AB116" i="16" s="1"/>
  <c r="AC116" i="16" s="1"/>
  <c r="AD116" i="16" s="1"/>
  <c r="H52" i="16"/>
  <c r="AB52" i="16" s="1"/>
  <c r="AC52" i="16" s="1"/>
  <c r="AD52" i="16" s="1"/>
  <c r="H156" i="16"/>
  <c r="AB156" i="16" s="1"/>
  <c r="AC156" i="16" s="1"/>
  <c r="AD156" i="16" s="1"/>
  <c r="H166" i="16"/>
  <c r="AB166" i="16" s="1"/>
  <c r="AC166" i="16" s="1"/>
  <c r="AD166" i="16" s="1"/>
  <c r="H142" i="16"/>
  <c r="AB142" i="16" s="1"/>
  <c r="AC142" i="16" s="1"/>
  <c r="AD142" i="16" s="1"/>
  <c r="H150" i="16"/>
  <c r="AB150" i="16" s="1"/>
  <c r="AC150" i="16" s="1"/>
  <c r="AD150" i="16" s="1"/>
  <c r="H134" i="16"/>
  <c r="AB134" i="16" s="1"/>
  <c r="AC134" i="16" s="1"/>
  <c r="AD134" i="16" s="1"/>
  <c r="H174" i="16"/>
  <c r="AB174" i="16" s="1"/>
  <c r="AC174" i="16" s="1"/>
  <c r="AD174" i="16" s="1"/>
  <c r="H158" i="16"/>
  <c r="AB158" i="16" s="1"/>
  <c r="AC158" i="16" s="1"/>
  <c r="AD158" i="16" s="1"/>
  <c r="H190" i="16"/>
  <c r="AB190" i="16" s="1"/>
  <c r="AC190" i="16" s="1"/>
  <c r="AD190" i="16" s="1"/>
  <c r="H182" i="16"/>
  <c r="AB182" i="16" s="1"/>
  <c r="AC182" i="16" s="1"/>
  <c r="AD182" i="16" s="1"/>
  <c r="H198" i="16"/>
  <c r="AB198" i="16" s="1"/>
  <c r="AC198" i="16" s="1"/>
  <c r="H14" i="16"/>
  <c r="AB14" i="16" s="1"/>
  <c r="AC14" i="16" s="1"/>
  <c r="AD14" i="16" s="1"/>
  <c r="H6" i="16"/>
  <c r="AB6" i="16" s="1"/>
  <c r="AC6" i="16" s="1"/>
  <c r="AD6" i="16" s="1"/>
  <c r="H110" i="16"/>
  <c r="AB110" i="16" s="1"/>
  <c r="AC110" i="16" s="1"/>
  <c r="AD110" i="16" s="1"/>
  <c r="H22" i="16"/>
  <c r="AB22" i="16" s="1"/>
  <c r="AC22" i="16" s="1"/>
  <c r="AD22" i="16" s="1"/>
  <c r="H30" i="16"/>
  <c r="AB30" i="16" s="1"/>
  <c r="AC30" i="16" s="1"/>
  <c r="AD30" i="16" s="1"/>
  <c r="H102" i="16"/>
  <c r="AB102" i="16" s="1"/>
  <c r="AC102" i="16" s="1"/>
  <c r="AD102" i="16" s="1"/>
  <c r="H118" i="16"/>
  <c r="AB118" i="16" s="1"/>
  <c r="AC118" i="16" s="1"/>
  <c r="AD118" i="16" s="1"/>
  <c r="H86" i="16"/>
  <c r="AB86" i="16" s="1"/>
  <c r="AC86" i="16" s="1"/>
  <c r="AD86" i="16" s="1"/>
  <c r="H70" i="16"/>
  <c r="AB70" i="16" s="1"/>
  <c r="AC70" i="16" s="1"/>
  <c r="AD70" i="16" s="1"/>
  <c r="H94" i="16"/>
  <c r="AB94" i="16" s="1"/>
  <c r="AC94" i="16" s="1"/>
  <c r="AD94" i="16" s="1"/>
  <c r="H78" i="16"/>
  <c r="AB78" i="16" s="1"/>
  <c r="AC78" i="16" s="1"/>
  <c r="AD78" i="16" s="1"/>
  <c r="H126" i="16"/>
  <c r="AB126" i="16" s="1"/>
  <c r="AC126" i="16" s="1"/>
  <c r="AD126" i="16" s="1"/>
  <c r="H62" i="16"/>
  <c r="AB62" i="16" s="1"/>
  <c r="AC62" i="16" s="1"/>
  <c r="AD62" i="16" s="1"/>
  <c r="H46" i="16"/>
  <c r="AB46" i="16" s="1"/>
  <c r="AC46" i="16" s="1"/>
  <c r="AD46" i="16" s="1"/>
  <c r="H54" i="16"/>
  <c r="AB54" i="16" s="1"/>
  <c r="AC54" i="16" s="1"/>
  <c r="AD54" i="16" s="1"/>
  <c r="H38" i="16"/>
  <c r="AB38" i="16" s="1"/>
  <c r="AC38" i="16" s="1"/>
  <c r="AD38" i="16" s="1"/>
  <c r="H103" i="16"/>
  <c r="AB103" i="16" s="1"/>
  <c r="AC103" i="16" s="1"/>
  <c r="AD103" i="16" s="1"/>
  <c r="H15" i="16"/>
  <c r="AB15" i="16" s="1"/>
  <c r="AC15" i="16" s="1"/>
  <c r="AD15" i="16" s="1"/>
  <c r="H7" i="16"/>
  <c r="AB7" i="16" s="1"/>
  <c r="AC7" i="16" s="1"/>
  <c r="AD7" i="16" s="1"/>
  <c r="H47" i="16"/>
  <c r="AB47" i="16" s="1"/>
  <c r="AC47" i="16" s="1"/>
  <c r="AD47" i="16" s="1"/>
  <c r="H39" i="16"/>
  <c r="AB39" i="16" s="1"/>
  <c r="AC39" i="16" s="1"/>
  <c r="AD39" i="16" s="1"/>
  <c r="H63" i="16"/>
  <c r="AB63" i="16" s="1"/>
  <c r="AC63" i="16" s="1"/>
  <c r="AD63" i="16" s="1"/>
  <c r="H95" i="16"/>
  <c r="AB95" i="16" s="1"/>
  <c r="AC95" i="16" s="1"/>
  <c r="AD95" i="16" s="1"/>
  <c r="H79" i="16"/>
  <c r="AB79" i="16" s="1"/>
  <c r="AC79" i="16" s="1"/>
  <c r="AD79" i="16" s="1"/>
  <c r="H23" i="16"/>
  <c r="AB23" i="16" s="1"/>
  <c r="AC23" i="16" s="1"/>
  <c r="AD23" i="16" s="1"/>
  <c r="H31" i="16"/>
  <c r="AB31" i="16" s="1"/>
  <c r="AC31" i="16" s="1"/>
  <c r="AD31" i="16" s="1"/>
  <c r="H55" i="16"/>
  <c r="AB55" i="16" s="1"/>
  <c r="AC55" i="16" s="1"/>
  <c r="AD55" i="16" s="1"/>
  <c r="H119" i="16"/>
  <c r="AB119" i="16" s="1"/>
  <c r="AC119" i="16" s="1"/>
  <c r="AD119" i="16" s="1"/>
  <c r="H111" i="16"/>
  <c r="AB111" i="16" s="1"/>
  <c r="AC111" i="16" s="1"/>
  <c r="AD111" i="16" s="1"/>
  <c r="H127" i="16"/>
  <c r="AB127" i="16" s="1"/>
  <c r="AC127" i="16" s="1"/>
  <c r="AD127" i="16" s="1"/>
  <c r="H71" i="16"/>
  <c r="AB71" i="16" s="1"/>
  <c r="AC71" i="16" s="1"/>
  <c r="AD71" i="16" s="1"/>
  <c r="H87" i="16"/>
  <c r="AB87" i="16" s="1"/>
  <c r="AC87" i="16" s="1"/>
  <c r="AD87" i="16" s="1"/>
  <c r="K642" i="17"/>
  <c r="L219" i="17"/>
  <c r="L222" i="17"/>
  <c r="L216" i="17"/>
  <c r="L208" i="17"/>
  <c r="L201" i="17"/>
  <c r="L193" i="17"/>
  <c r="L185" i="17"/>
  <c r="L223" i="17"/>
  <c r="L218" i="17"/>
  <c r="L211" i="17"/>
  <c r="L203" i="17"/>
  <c r="L196" i="17"/>
  <c r="L188" i="17"/>
  <c r="Q25" i="17"/>
  <c r="L182" i="17"/>
  <c r="L209" i="17"/>
  <c r="L205" i="17"/>
  <c r="L184" i="17"/>
  <c r="L199" i="17"/>
  <c r="L191" i="17"/>
  <c r="L189" i="17"/>
  <c r="L181" i="17"/>
  <c r="L214" i="17"/>
  <c r="L210" i="17"/>
  <c r="L200" i="17"/>
  <c r="L187" i="17"/>
  <c r="L183" i="17"/>
  <c r="L202" i="17"/>
  <c r="L198" i="17"/>
  <c r="L213" i="17"/>
  <c r="L190" i="17"/>
  <c r="L204" i="17"/>
  <c r="L215" i="17"/>
  <c r="L220" i="17"/>
  <c r="L194" i="17"/>
  <c r="L197" i="17"/>
  <c r="L186" i="17"/>
  <c r="L206" i="17"/>
  <c r="L224" i="17"/>
  <c r="L207" i="17"/>
  <c r="L195" i="17"/>
  <c r="L217" i="17"/>
  <c r="L192" i="17"/>
  <c r="L221" i="17"/>
  <c r="L212" i="17"/>
  <c r="K655" i="17"/>
  <c r="K651" i="17"/>
  <c r="K652" i="17"/>
  <c r="K654" i="17"/>
  <c r="K656" i="17"/>
  <c r="K653" i="17"/>
  <c r="AP15" i="15"/>
  <c r="AT16" i="15"/>
  <c r="AE16" i="15"/>
  <c r="AH15" i="15"/>
  <c r="L31" i="15"/>
  <c r="L16" i="15"/>
  <c r="X16" i="15"/>
  <c r="H15" i="15"/>
  <c r="J31" i="15"/>
  <c r="J16" i="15"/>
  <c r="AQ15" i="15"/>
  <c r="G30" i="15"/>
  <c r="X32" i="15"/>
  <c r="H31" i="15"/>
  <c r="D14" i="15"/>
  <c r="AI14" i="15"/>
  <c r="E14" i="15" s="1"/>
  <c r="D30" i="15"/>
  <c r="AI30" i="15"/>
  <c r="E30" i="15" s="1"/>
  <c r="AH31" i="15"/>
  <c r="AE32" i="15"/>
  <c r="F17" i="13"/>
  <c r="G17" i="13"/>
  <c r="G24" i="13" s="1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E24" i="13" s="1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198" i="16" l="1"/>
  <c r="L261" i="17"/>
  <c r="L253" i="17"/>
  <c r="L262" i="17"/>
  <c r="L254" i="17"/>
  <c r="L239" i="17"/>
  <c r="L263" i="17"/>
  <c r="L255" i="17"/>
  <c r="L247" i="17"/>
  <c r="L240" i="17"/>
  <c r="L264" i="17"/>
  <c r="L256" i="17"/>
  <c r="L248" i="17"/>
  <c r="L241" i="17"/>
  <c r="L230" i="17"/>
  <c r="L246" i="17"/>
  <c r="L231" i="17"/>
  <c r="L232" i="17"/>
  <c r="L238" i="17"/>
  <c r="L233" i="17"/>
  <c r="Q26" i="17"/>
  <c r="Q27" i="17" s="1"/>
  <c r="L267" i="17"/>
  <c r="L229" i="17"/>
  <c r="L250" i="17"/>
  <c r="L235" i="17"/>
  <c r="L249" i="17"/>
  <c r="L236" i="17"/>
  <c r="L252" i="17"/>
  <c r="L257" i="17"/>
  <c r="L225" i="17"/>
  <c r="L243" i="17"/>
  <c r="L226" i="17"/>
  <c r="L228" i="17"/>
  <c r="L245" i="17"/>
  <c r="L251" i="17"/>
  <c r="L227" i="17"/>
  <c r="L244" i="17"/>
  <c r="L260" i="17"/>
  <c r="L237" i="17"/>
  <c r="L258" i="17"/>
  <c r="L268" i="17"/>
  <c r="L259" i="17"/>
  <c r="L242" i="17"/>
  <c r="L265" i="17"/>
  <c r="L234" i="17"/>
  <c r="L266" i="17"/>
  <c r="K650" i="17"/>
  <c r="X33" i="15"/>
  <c r="H32" i="15"/>
  <c r="L32" i="15"/>
  <c r="L17" i="15"/>
  <c r="AE33" i="15"/>
  <c r="AH32" i="15"/>
  <c r="D15" i="15"/>
  <c r="AI15" i="15"/>
  <c r="E15" i="15" s="1"/>
  <c r="H16" i="15"/>
  <c r="X17" i="15"/>
  <c r="AI31" i="15"/>
  <c r="E31" i="15" s="1"/>
  <c r="D31" i="15"/>
  <c r="G31" i="15"/>
  <c r="AQ16" i="15"/>
  <c r="AH16" i="15"/>
  <c r="AE17" i="15"/>
  <c r="J32" i="15"/>
  <c r="J17" i="15"/>
  <c r="AT17" i="15"/>
  <c r="AP16" i="15"/>
  <c r="G15" i="15"/>
  <c r="T24" i="13"/>
  <c r="L24" i="13"/>
  <c r="M24" i="13"/>
  <c r="S24" i="13"/>
  <c r="K24" i="13"/>
  <c r="R24" i="13"/>
  <c r="J24" i="13"/>
  <c r="Q24" i="13"/>
  <c r="I24" i="13"/>
  <c r="P24" i="13"/>
  <c r="H24" i="13"/>
  <c r="O24" i="13"/>
  <c r="N24" i="13"/>
  <c r="F24" i="13"/>
  <c r="C29" i="13"/>
  <c r="V19" i="13"/>
  <c r="W20" i="13"/>
  <c r="C33" i="13"/>
  <c r="V23" i="13"/>
  <c r="W24" i="13"/>
  <c r="C28" i="13"/>
  <c r="V18" i="13"/>
  <c r="W19" i="13"/>
  <c r="C32" i="13"/>
  <c r="V22" i="13"/>
  <c r="L532" i="17" l="1"/>
  <c r="L529" i="17"/>
  <c r="L531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27" i="17"/>
  <c r="L523" i="17"/>
  <c r="L519" i="17"/>
  <c r="L515" i="17"/>
  <c r="L511" i="17"/>
  <c r="L530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5" i="17"/>
  <c r="L521" i="17"/>
  <c r="L517" i="17"/>
  <c r="L513" i="17"/>
  <c r="Q28" i="17"/>
  <c r="AE18" i="15"/>
  <c r="AH17" i="15"/>
  <c r="AQ17" i="15"/>
  <c r="G32" i="15"/>
  <c r="D32" i="15"/>
  <c r="AI32" i="15"/>
  <c r="E32" i="15" s="1"/>
  <c r="L33" i="15"/>
  <c r="L18" i="15"/>
  <c r="D16" i="15"/>
  <c r="AI16" i="15"/>
  <c r="E16" i="15" s="1"/>
  <c r="G16" i="15"/>
  <c r="AP17" i="15"/>
  <c r="AT18" i="15"/>
  <c r="AH33" i="15"/>
  <c r="AE34" i="15"/>
  <c r="J33" i="15"/>
  <c r="J18" i="15"/>
  <c r="X18" i="15"/>
  <c r="H17" i="15"/>
  <c r="X34" i="15"/>
  <c r="H33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J10" i="10"/>
  <c r="J32" i="10" s="1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54" i="17"/>
  <c r="H554" i="17" s="1" a="1"/>
  <c r="H554" i="17" s="1"/>
  <c r="X12" i="17" s="1"/>
  <c r="X34" i="17" s="1"/>
  <c r="H608" i="17" s="1" a="1"/>
  <c r="H608" i="17" s="1"/>
  <c r="L574" i="17"/>
  <c r="L570" i="17"/>
  <c r="L566" i="17"/>
  <c r="L562" i="17"/>
  <c r="L558" i="17"/>
  <c r="L552" i="17"/>
  <c r="H552" i="17" s="1" a="1"/>
  <c r="H552" i="17" s="1"/>
  <c r="L544" i="17"/>
  <c r="H544" i="17" s="1" a="1"/>
  <c r="H544" i="17" s="1"/>
  <c r="L536" i="17"/>
  <c r="H536" i="17" s="1" a="1"/>
  <c r="H536" i="17" s="1"/>
  <c r="L547" i="17"/>
  <c r="H547" i="17" s="1" a="1"/>
  <c r="H547" i="17" s="1"/>
  <c r="L539" i="17"/>
  <c r="H539" i="17" s="1" a="1"/>
  <c r="H539" i="17" s="1"/>
  <c r="L550" i="17"/>
  <c r="H550" i="17" s="1" a="1"/>
  <c r="H550" i="17" s="1"/>
  <c r="L542" i="17"/>
  <c r="H542" i="17" s="1" a="1"/>
  <c r="H542" i="17" s="1"/>
  <c r="L534" i="17"/>
  <c r="H534" i="17" s="1" a="1"/>
  <c r="H534" i="17" s="1"/>
  <c r="X6" i="17" s="1"/>
  <c r="X28" i="17" s="1"/>
  <c r="H602" i="17" s="1" a="1"/>
  <c r="H602" i="17" s="1"/>
  <c r="L553" i="17"/>
  <c r="H553" i="17" s="1" a="1"/>
  <c r="H553" i="17" s="1"/>
  <c r="X11" i="17" s="1"/>
  <c r="X33" i="17" s="1"/>
  <c r="H607" i="17" s="1" a="1"/>
  <c r="H607" i="17" s="1"/>
  <c r="L545" i="17"/>
  <c r="H545" i="17" s="1" a="1"/>
  <c r="H545" i="17" s="1"/>
  <c r="L537" i="17"/>
  <c r="H537" i="17" s="1" a="1"/>
  <c r="H537" i="17" s="1"/>
  <c r="L548" i="17"/>
  <c r="H548" i="17" s="1" a="1"/>
  <c r="H548" i="17" s="1"/>
  <c r="L540" i="17"/>
  <c r="H540" i="17" s="1" a="1"/>
  <c r="H540" i="17" s="1"/>
  <c r="L551" i="17"/>
  <c r="H551" i="17" s="1" a="1"/>
  <c r="H551" i="17" s="1"/>
  <c r="L543" i="17"/>
  <c r="H543" i="17" s="1" a="1"/>
  <c r="H543" i="17" s="1"/>
  <c r="L535" i="17"/>
  <c r="H535" i="17" s="1" a="1"/>
  <c r="H535" i="17" s="1"/>
  <c r="L546" i="17"/>
  <c r="H546" i="17" s="1" a="1"/>
  <c r="H546" i="17" s="1"/>
  <c r="X9" i="17" s="1"/>
  <c r="X31" i="17" s="1"/>
  <c r="H605" i="17" s="1" a="1"/>
  <c r="H605" i="17" s="1"/>
  <c r="L538" i="17"/>
  <c r="H538" i="17" s="1" a="1"/>
  <c r="H538" i="17" s="1"/>
  <c r="L549" i="17"/>
  <c r="H549" i="17" s="1" a="1"/>
  <c r="H549" i="17" s="1"/>
  <c r="L541" i="17"/>
  <c r="H541" i="17" s="1" a="1"/>
  <c r="H541" i="17" s="1"/>
  <c r="L533" i="17"/>
  <c r="H533" i="17" s="1" a="1"/>
  <c r="H533" i="17" s="1"/>
  <c r="X5" i="17" s="1"/>
  <c r="X27" i="17" s="1"/>
  <c r="H601" i="17" s="1" a="1"/>
  <c r="H601" i="17" s="1"/>
  <c r="Q29" i="17"/>
  <c r="Q30" i="17" s="1"/>
  <c r="Q31" i="17" s="1"/>
  <c r="AH34" i="15"/>
  <c r="AE35" i="15"/>
  <c r="D33" i="15"/>
  <c r="AI33" i="15"/>
  <c r="E33" i="15" s="1"/>
  <c r="AP18" i="15"/>
  <c r="G18" i="15" s="1"/>
  <c r="AT19" i="15"/>
  <c r="X35" i="15"/>
  <c r="H34" i="15"/>
  <c r="G17" i="15"/>
  <c r="G33" i="15"/>
  <c r="AQ18" i="15"/>
  <c r="H18" i="15"/>
  <c r="X19" i="15"/>
  <c r="D17" i="15"/>
  <c r="AI17" i="15"/>
  <c r="E17" i="15" s="1"/>
  <c r="L19" i="15"/>
  <c r="L34" i="15"/>
  <c r="J34" i="15"/>
  <c r="J19" i="15"/>
  <c r="AE19" i="15"/>
  <c r="AH18" i="15"/>
  <c r="L13" i="10"/>
  <c r="L28" i="10"/>
  <c r="L35" i="10" s="1"/>
  <c r="H13" i="10"/>
  <c r="H28" i="10"/>
  <c r="H35" i="10" s="1"/>
  <c r="D13" i="10"/>
  <c r="D35" i="10" s="1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X10" i="17" l="1"/>
  <c r="X32" i="17" s="1"/>
  <c r="H606" i="17" s="1" a="1"/>
  <c r="H606" i="17" s="1"/>
  <c r="X8" i="17"/>
  <c r="X30" i="17" s="1"/>
  <c r="H604" i="17" s="1" a="1"/>
  <c r="H604" i="17" s="1"/>
  <c r="X7" i="17"/>
  <c r="X29" i="17" s="1"/>
  <c r="H603" i="17" s="1" a="1"/>
  <c r="H603" i="17" s="1"/>
  <c r="L307" i="17"/>
  <c r="L299" i="17"/>
  <c r="L291" i="17"/>
  <c r="L284" i="17"/>
  <c r="L276" i="17"/>
  <c r="L308" i="17"/>
  <c r="L300" i="17"/>
  <c r="L292" i="17"/>
  <c r="L285" i="17"/>
  <c r="L277" i="17"/>
  <c r="L269" i="17"/>
  <c r="L309" i="17"/>
  <c r="L301" i="17"/>
  <c r="L293" i="17"/>
  <c r="L286" i="17"/>
  <c r="L278" i="17"/>
  <c r="L270" i="17"/>
  <c r="L310" i="17"/>
  <c r="L302" i="17"/>
  <c r="L294" i="17"/>
  <c r="L287" i="17"/>
  <c r="L279" i="17"/>
  <c r="L271" i="17"/>
  <c r="Q32" i="17"/>
  <c r="L298" i="17"/>
  <c r="L283" i="17"/>
  <c r="L303" i="17"/>
  <c r="L295" i="17"/>
  <c r="L280" i="17"/>
  <c r="L311" i="17"/>
  <c r="L290" i="17"/>
  <c r="L312" i="17"/>
  <c r="L296" i="17"/>
  <c r="L275" i="17"/>
  <c r="L273" i="17"/>
  <c r="L305" i="17"/>
  <c r="L282" i="17"/>
  <c r="L289" i="17"/>
  <c r="L306" i="17"/>
  <c r="L274" i="17"/>
  <c r="L281" i="17"/>
  <c r="L288" i="17"/>
  <c r="L304" i="17"/>
  <c r="L272" i="17"/>
  <c r="L297" i="17"/>
  <c r="L35" i="15"/>
  <c r="L20" i="15"/>
  <c r="X36" i="15"/>
  <c r="H35" i="15"/>
  <c r="AP19" i="15"/>
  <c r="G19" i="15" s="1"/>
  <c r="AT20" i="15"/>
  <c r="AI18" i="15"/>
  <c r="E18" i="15" s="1"/>
  <c r="D18" i="15"/>
  <c r="AH19" i="15"/>
  <c r="AE20" i="15"/>
  <c r="J35" i="15"/>
  <c r="J20" i="15"/>
  <c r="G34" i="15"/>
  <c r="AQ19" i="15"/>
  <c r="AE36" i="15"/>
  <c r="AH35" i="15"/>
  <c r="X20" i="15"/>
  <c r="H19" i="15"/>
  <c r="AI34" i="15"/>
  <c r="E34" i="15" s="1"/>
  <c r="D34" i="15"/>
  <c r="F35" i="10"/>
  <c r="L353" i="17" l="1"/>
  <c r="L345" i="17"/>
  <c r="L337" i="17"/>
  <c r="L330" i="17"/>
  <c r="L322" i="17"/>
  <c r="L314" i="17"/>
  <c r="L354" i="17"/>
  <c r="L346" i="17"/>
  <c r="L338" i="17"/>
  <c r="L331" i="17"/>
  <c r="L323" i="17"/>
  <c r="L315" i="17"/>
  <c r="L355" i="17"/>
  <c r="L347" i="17"/>
  <c r="L339" i="17"/>
  <c r="L332" i="17"/>
  <c r="L324" i="17"/>
  <c r="L316" i="17"/>
  <c r="Q33" i="17"/>
  <c r="L318" i="17"/>
  <c r="L321" i="17"/>
  <c r="L341" i="17"/>
  <c r="L344" i="17"/>
  <c r="L329" i="17"/>
  <c r="L352" i="17"/>
  <c r="L327" i="17"/>
  <c r="L334" i="17"/>
  <c r="L348" i="17"/>
  <c r="L326" i="17"/>
  <c r="L320" i="17"/>
  <c r="L340" i="17"/>
  <c r="L325" i="17"/>
  <c r="L336" i="17"/>
  <c r="L335" i="17"/>
  <c r="L333" i="17"/>
  <c r="L349" i="17"/>
  <c r="L343" i="17"/>
  <c r="L356" i="17"/>
  <c r="L350" i="17"/>
  <c r="L317" i="17"/>
  <c r="L351" i="17"/>
  <c r="L342" i="17"/>
  <c r="L319" i="17"/>
  <c r="L328" i="17"/>
  <c r="L313" i="17"/>
  <c r="AQ20" i="15"/>
  <c r="G35" i="15"/>
  <c r="AP20" i="15"/>
  <c r="AT21" i="15"/>
  <c r="D35" i="15"/>
  <c r="AI35" i="15"/>
  <c r="E35" i="15" s="1"/>
  <c r="AH36" i="15"/>
  <c r="AE37" i="15"/>
  <c r="J36" i="15"/>
  <c r="J21" i="15"/>
  <c r="X37" i="15"/>
  <c r="H36" i="15"/>
  <c r="AE21" i="15"/>
  <c r="AH20" i="15"/>
  <c r="L21" i="15"/>
  <c r="L36" i="15"/>
  <c r="H20" i="15"/>
  <c r="X21" i="15"/>
  <c r="AI19" i="15"/>
  <c r="E19" i="15" s="1"/>
  <c r="D19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H254" i="16" s="1"/>
  <c r="AB254" i="16" s="1"/>
  <c r="AC254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60" i="16" l="1"/>
  <c r="AB260" i="16" s="1"/>
  <c r="AC260" i="16" s="1"/>
  <c r="H252" i="16"/>
  <c r="AB252" i="16" s="1"/>
  <c r="AC252" i="16" s="1"/>
  <c r="AD252" i="16" s="1"/>
  <c r="H236" i="16"/>
  <c r="AB236" i="16" s="1"/>
  <c r="AC236" i="16" s="1"/>
  <c r="AD236" i="16" s="1"/>
  <c r="H212" i="16"/>
  <c r="AB212" i="16" s="1"/>
  <c r="AC212" i="16" s="1"/>
  <c r="AD212" i="16" s="1"/>
  <c r="H228" i="16"/>
  <c r="AB228" i="16" s="1"/>
  <c r="AC228" i="16" s="1"/>
  <c r="AD228" i="16" s="1"/>
  <c r="H220" i="16"/>
  <c r="AB220" i="16" s="1"/>
  <c r="AC220" i="16" s="1"/>
  <c r="AD220" i="16" s="1"/>
  <c r="H244" i="16"/>
  <c r="AB244" i="16" s="1"/>
  <c r="AC244" i="16" s="1"/>
  <c r="AD244" i="16" s="1"/>
  <c r="H225" i="16"/>
  <c r="AB225" i="16" s="1"/>
  <c r="AC225" i="16" s="1"/>
  <c r="AD225" i="16" s="1"/>
  <c r="H257" i="16"/>
  <c r="AB257" i="16" s="1"/>
  <c r="AC257" i="16" s="1"/>
  <c r="H241" i="16"/>
  <c r="AB241" i="16" s="1"/>
  <c r="AC241" i="16" s="1"/>
  <c r="AD241" i="16" s="1"/>
  <c r="H233" i="16"/>
  <c r="AB233" i="16" s="1"/>
  <c r="AC233" i="16" s="1"/>
  <c r="AD233" i="16" s="1"/>
  <c r="H249" i="16"/>
  <c r="AB249" i="16" s="1"/>
  <c r="AC249" i="16" s="1"/>
  <c r="AD249" i="16" s="1"/>
  <c r="H217" i="16"/>
  <c r="AB217" i="16" s="1"/>
  <c r="AC217" i="16" s="1"/>
  <c r="AD217" i="16" s="1"/>
  <c r="H209" i="16"/>
  <c r="AB209" i="16" s="1"/>
  <c r="AC209" i="16" s="1"/>
  <c r="AD209" i="16" s="1"/>
  <c r="H245" i="16"/>
  <c r="AB245" i="16" s="1"/>
  <c r="AC245" i="16" s="1"/>
  <c r="AD245" i="16" s="1"/>
  <c r="H253" i="16"/>
  <c r="AB253" i="16" s="1"/>
  <c r="AC253" i="16" s="1"/>
  <c r="H221" i="16"/>
  <c r="AB221" i="16" s="1"/>
  <c r="AC221" i="16" s="1"/>
  <c r="AD221" i="16" s="1"/>
  <c r="H237" i="16"/>
  <c r="AB237" i="16" s="1"/>
  <c r="AC237" i="16" s="1"/>
  <c r="AD237" i="16" s="1"/>
  <c r="H229" i="16"/>
  <c r="AB229" i="16" s="1"/>
  <c r="AC229" i="16" s="1"/>
  <c r="AD229" i="16" s="1"/>
  <c r="H213" i="16"/>
  <c r="AB213" i="16" s="1"/>
  <c r="AC213" i="16" s="1"/>
  <c r="AD213" i="16" s="1"/>
  <c r="H205" i="16"/>
  <c r="AB205" i="16" s="1"/>
  <c r="AC205" i="16" s="1"/>
  <c r="AD205" i="16" s="1"/>
  <c r="H231" i="16"/>
  <c r="AB231" i="16" s="1"/>
  <c r="AC231" i="16" s="1"/>
  <c r="AD231" i="16" s="1"/>
  <c r="H215" i="16"/>
  <c r="AB215" i="16" s="1"/>
  <c r="AC215" i="16" s="1"/>
  <c r="AD215" i="16" s="1"/>
  <c r="H255" i="16"/>
  <c r="AB255" i="16" s="1"/>
  <c r="AC255" i="16" s="1"/>
  <c r="H207" i="16"/>
  <c r="AB207" i="16" s="1"/>
  <c r="AC207" i="16" s="1"/>
  <c r="AD207" i="16" s="1"/>
  <c r="H247" i="16"/>
  <c r="AB247" i="16" s="1"/>
  <c r="AC247" i="16" s="1"/>
  <c r="AD247" i="16" s="1"/>
  <c r="H223" i="16"/>
  <c r="AB223" i="16" s="1"/>
  <c r="AC223" i="16" s="1"/>
  <c r="AD223" i="16" s="1"/>
  <c r="H239" i="16"/>
  <c r="AB239" i="16" s="1"/>
  <c r="AC239" i="16" s="1"/>
  <c r="AD239" i="16" s="1"/>
  <c r="H235" i="16"/>
  <c r="AB235" i="16" s="1"/>
  <c r="AC235" i="16" s="1"/>
  <c r="AD235" i="16" s="1"/>
  <c r="H211" i="16"/>
  <c r="AB211" i="16" s="1"/>
  <c r="AC211" i="16" s="1"/>
  <c r="AD211" i="16" s="1"/>
  <c r="H243" i="16"/>
  <c r="AB243" i="16" s="1"/>
  <c r="AC243" i="16" s="1"/>
  <c r="AD243" i="16" s="1"/>
  <c r="H251" i="16"/>
  <c r="AB251" i="16" s="1"/>
  <c r="AC251" i="16" s="1"/>
  <c r="AD251" i="16" s="1"/>
  <c r="H219" i="16"/>
  <c r="AB219" i="16" s="1"/>
  <c r="AC219" i="16" s="1"/>
  <c r="AD219" i="16" s="1"/>
  <c r="H259" i="16"/>
  <c r="AB259" i="16" s="1"/>
  <c r="AC259" i="16" s="1"/>
  <c r="H227" i="16"/>
  <c r="AB227" i="16" s="1"/>
  <c r="AC227" i="16" s="1"/>
  <c r="AD227" i="16" s="1"/>
  <c r="AD254" i="16"/>
  <c r="H512" i="17" a="1"/>
  <c r="H512" i="17" s="1"/>
  <c r="H514" i="17" a="1"/>
  <c r="H514" i="17" s="1"/>
  <c r="H513" i="17" a="1"/>
  <c r="H513" i="17" s="1"/>
  <c r="H214" i="16"/>
  <c r="AB214" i="16" s="1"/>
  <c r="AC214" i="16" s="1"/>
  <c r="AD214" i="16" s="1"/>
  <c r="H230" i="16"/>
  <c r="AB230" i="16" s="1"/>
  <c r="AC230" i="16" s="1"/>
  <c r="AD230" i="16" s="1"/>
  <c r="H238" i="16"/>
  <c r="AB238" i="16" s="1"/>
  <c r="AC238" i="16" s="1"/>
  <c r="AD238" i="16" s="1"/>
  <c r="H246" i="16"/>
  <c r="AB246" i="16" s="1"/>
  <c r="AC246" i="16" s="1"/>
  <c r="AD246" i="16" s="1"/>
  <c r="H222" i="16"/>
  <c r="AB222" i="16" s="1"/>
  <c r="AC222" i="16" s="1"/>
  <c r="AD222" i="16" s="1"/>
  <c r="H206" i="16"/>
  <c r="AB206" i="16" s="1"/>
  <c r="AC206" i="16" s="1"/>
  <c r="AD206" i="16" s="1"/>
  <c r="H226" i="16"/>
  <c r="AB226" i="16" s="1"/>
  <c r="AC226" i="16" s="1"/>
  <c r="AD226" i="16" s="1"/>
  <c r="H218" i="16"/>
  <c r="AB218" i="16" s="1"/>
  <c r="AC218" i="16" s="1"/>
  <c r="AD218" i="16" s="1"/>
  <c r="H250" i="16"/>
  <c r="AB250" i="16" s="1"/>
  <c r="AC250" i="16" s="1"/>
  <c r="AD250" i="16" s="1"/>
  <c r="H234" i="16"/>
  <c r="AB234" i="16" s="1"/>
  <c r="AC234" i="16" s="1"/>
  <c r="AD234" i="16" s="1"/>
  <c r="H210" i="16"/>
  <c r="AB210" i="16" s="1"/>
  <c r="AC210" i="16" s="1"/>
  <c r="AD210" i="16" s="1"/>
  <c r="H258" i="16"/>
  <c r="AB258" i="16" s="1"/>
  <c r="AC258" i="16" s="1"/>
  <c r="H242" i="16"/>
  <c r="AB242" i="16" s="1"/>
  <c r="AC242" i="16" s="1"/>
  <c r="AD242" i="16" s="1"/>
  <c r="H208" i="16"/>
  <c r="AB208" i="16" s="1"/>
  <c r="AC208" i="16" s="1"/>
  <c r="AD208" i="16" s="1"/>
  <c r="H224" i="16"/>
  <c r="AB224" i="16" s="1"/>
  <c r="AC224" i="16" s="1"/>
  <c r="AD224" i="16" s="1"/>
  <c r="H232" i="16"/>
  <c r="AB232" i="16" s="1"/>
  <c r="AC232" i="16" s="1"/>
  <c r="AD232" i="16" s="1"/>
  <c r="H240" i="16"/>
  <c r="AB240" i="16" s="1"/>
  <c r="AC240" i="16" s="1"/>
  <c r="AD240" i="16" s="1"/>
  <c r="H248" i="16"/>
  <c r="AB248" i="16" s="1"/>
  <c r="AC248" i="16" s="1"/>
  <c r="AD248" i="16" s="1"/>
  <c r="H256" i="16"/>
  <c r="AB256" i="16" s="1"/>
  <c r="AC256" i="16" s="1"/>
  <c r="H216" i="16"/>
  <c r="AB216" i="16" s="1"/>
  <c r="AC216" i="16" s="1"/>
  <c r="AD216" i="16" s="1"/>
  <c r="L395" i="17"/>
  <c r="L397" i="17"/>
  <c r="L400" i="17"/>
  <c r="L389" i="17"/>
  <c r="L368" i="17"/>
  <c r="L360" i="17"/>
  <c r="L390" i="17"/>
  <c r="L381" i="17"/>
  <c r="L369" i="17"/>
  <c r="L361" i="17"/>
  <c r="L386" i="17"/>
  <c r="L382" i="17"/>
  <c r="L377" i="17"/>
  <c r="L370" i="17"/>
  <c r="L362" i="17"/>
  <c r="L387" i="17"/>
  <c r="L379" i="17"/>
  <c r="L378" i="17"/>
  <c r="L394" i="17"/>
  <c r="L385" i="17"/>
  <c r="L383" i="17"/>
  <c r="L376" i="17"/>
  <c r="L380" i="17"/>
  <c r="L399" i="17"/>
  <c r="L398" i="17"/>
  <c r="L357" i="17"/>
  <c r="L392" i="17"/>
  <c r="L365" i="17"/>
  <c r="L359" i="17"/>
  <c r="L396" i="17"/>
  <c r="L373" i="17"/>
  <c r="L366" i="17"/>
  <c r="L371" i="17"/>
  <c r="L374" i="17"/>
  <c r="L388" i="17"/>
  <c r="L384" i="17"/>
  <c r="L358" i="17"/>
  <c r="L363" i="17"/>
  <c r="L375" i="17"/>
  <c r="L391" i="17"/>
  <c r="L364" i="17"/>
  <c r="L367" i="17"/>
  <c r="L372" i="17"/>
  <c r="L393" i="17"/>
  <c r="AE38" i="15"/>
  <c r="AH37" i="15"/>
  <c r="L22" i="15"/>
  <c r="L37" i="15"/>
  <c r="D36" i="15"/>
  <c r="AI36" i="15"/>
  <c r="E36" i="15" s="1"/>
  <c r="AH21" i="15"/>
  <c r="AE22" i="15"/>
  <c r="AI20" i="15"/>
  <c r="E20" i="15" s="1"/>
  <c r="D20" i="15"/>
  <c r="X38" i="15"/>
  <c r="H37" i="15"/>
  <c r="G20" i="15"/>
  <c r="AP21" i="15"/>
  <c r="AT22" i="15"/>
  <c r="H21" i="15"/>
  <c r="X22" i="15"/>
  <c r="J37" i="15"/>
  <c r="J22" i="15"/>
  <c r="G36" i="15"/>
  <c r="AQ21" i="15"/>
  <c r="M56" i="5"/>
  <c r="K56" i="5"/>
  <c r="J56" i="5"/>
  <c r="L56" i="5"/>
  <c r="N56" i="5"/>
  <c r="K199" i="9"/>
  <c r="K195" i="9"/>
  <c r="K128" i="9"/>
  <c r="E17" i="9"/>
  <c r="L16" i="9"/>
  <c r="N40" i="5"/>
  <c r="M40" i="5"/>
  <c r="AD256" i="16" l="1"/>
  <c r="H520" i="17" a="1"/>
  <c r="H520" i="17" s="1"/>
  <c r="H522" i="17" a="1"/>
  <c r="H522" i="17" s="1"/>
  <c r="H519" i="17" a="1"/>
  <c r="H519" i="17" s="1"/>
  <c r="H521" i="17" a="1"/>
  <c r="H521" i="17" s="1"/>
  <c r="H523" i="17" a="1"/>
  <c r="H523" i="17" s="1"/>
  <c r="AD257" i="16"/>
  <c r="H525" i="17" a="1"/>
  <c r="H525" i="17" s="1"/>
  <c r="H524" i="17" a="1"/>
  <c r="H524" i="17" s="1"/>
  <c r="H527" i="17" a="1"/>
  <c r="H527" i="17" s="1"/>
  <c r="H526" i="17" a="1"/>
  <c r="H526" i="17" s="1"/>
  <c r="AD258" i="16"/>
  <c r="H529" i="17" a="1"/>
  <c r="H529" i="17" s="1"/>
  <c r="H530" i="17" a="1"/>
  <c r="H530" i="17" s="1"/>
  <c r="H528" i="17" a="1"/>
  <c r="H528" i="17" s="1"/>
  <c r="H556" i="17" a="1"/>
  <c r="H556" i="17" s="1"/>
  <c r="AE6" i="17" s="1"/>
  <c r="AE28" i="17" s="1"/>
  <c r="H642" i="17" s="1" a="1"/>
  <c r="H642" i="17" s="1"/>
  <c r="H557" i="17" a="1"/>
  <c r="H557" i="17" s="1"/>
  <c r="H558" i="17" a="1"/>
  <c r="H558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5" i="16"/>
  <c r="H518" i="17" a="1"/>
  <c r="H518" i="17" s="1"/>
  <c r="H517" i="17" a="1"/>
  <c r="H517" i="17" s="1"/>
  <c r="H515" i="17" a="1"/>
  <c r="H515" i="17" s="1"/>
  <c r="H516" i="17" a="1"/>
  <c r="H516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P22" i="15"/>
  <c r="AT23" i="15"/>
  <c r="AP23" i="15" s="1"/>
  <c r="AI21" i="15"/>
  <c r="E21" i="15" s="1"/>
  <c r="D21" i="15"/>
  <c r="G21" i="15"/>
  <c r="AE23" i="15"/>
  <c r="AH23" i="15" s="1"/>
  <c r="AH22" i="15"/>
  <c r="J38" i="15"/>
  <c r="J23" i="15"/>
  <c r="J39" i="15" s="1"/>
  <c r="X39" i="15"/>
  <c r="H39" i="15" s="1"/>
  <c r="H38" i="15"/>
  <c r="L38" i="15"/>
  <c r="L23" i="15"/>
  <c r="L39" i="15" s="1"/>
  <c r="AQ22" i="15"/>
  <c r="G37" i="15"/>
  <c r="AI37" i="15"/>
  <c r="E37" i="15" s="1"/>
  <c r="D37" i="15"/>
  <c r="X23" i="15"/>
  <c r="H23" i="15" s="1"/>
  <c r="H22" i="15"/>
  <c r="AE39" i="15"/>
  <c r="AH39" i="15" s="1"/>
  <c r="AH38" i="15"/>
  <c r="K203" i="9"/>
  <c r="K207" i="9"/>
  <c r="L69" i="9"/>
  <c r="E70" i="9"/>
  <c r="L17" i="9"/>
  <c r="E18" i="9"/>
  <c r="O40" i="5"/>
  <c r="H571" i="17" l="1" a="1"/>
  <c r="H571" i="17" s="1"/>
  <c r="H568" i="17" a="1"/>
  <c r="H568" i="17" s="1"/>
  <c r="AE9" i="17" s="1"/>
  <c r="AE31" i="17" s="1"/>
  <c r="H645" i="17" s="1" a="1"/>
  <c r="H645" i="17" s="1"/>
  <c r="H569" i="17" a="1"/>
  <c r="H569" i="17" s="1"/>
  <c r="H570" i="17" a="1"/>
  <c r="H570" i="17" s="1"/>
  <c r="H574" i="17" a="1"/>
  <c r="H574" i="17" s="1"/>
  <c r="H572" i="17" a="1"/>
  <c r="H572" i="17" s="1"/>
  <c r="AE10" i="17" s="1"/>
  <c r="AE32" i="17" s="1"/>
  <c r="H646" i="17" s="1" a="1"/>
  <c r="H646" i="17" s="1"/>
  <c r="H573" i="17" a="1"/>
  <c r="H573" i="17" s="1"/>
  <c r="H562" i="17" a="1"/>
  <c r="H562" i="17" s="1"/>
  <c r="H560" i="17" a="1"/>
  <c r="H560" i="17" s="1"/>
  <c r="H559" i="17" a="1"/>
  <c r="H559" i="17" s="1"/>
  <c r="AE7" i="17" s="1"/>
  <c r="AE29" i="17" s="1"/>
  <c r="H643" i="17" s="1" a="1"/>
  <c r="H643" i="17" s="1"/>
  <c r="H561" i="17" a="1"/>
  <c r="H561" i="17" s="1"/>
  <c r="H565" i="17" a="1"/>
  <c r="H565" i="17" s="1"/>
  <c r="H567" i="17" a="1"/>
  <c r="H567" i="17" s="1"/>
  <c r="H563" i="17" a="1"/>
  <c r="H563" i="17" s="1"/>
  <c r="AE8" i="17" s="1"/>
  <c r="AE30" i="17" s="1"/>
  <c r="H644" i="17" s="1" a="1"/>
  <c r="H644" i="17" s="1"/>
  <c r="H564" i="17" a="1"/>
  <c r="H564" i="17" s="1"/>
  <c r="H566" i="17" a="1"/>
  <c r="H566" i="17" s="1"/>
  <c r="AQ23" i="15"/>
  <c r="G38" i="15"/>
  <c r="D23" i="15"/>
  <c r="AI39" i="15"/>
  <c r="E39" i="15" s="1"/>
  <c r="D39" i="15"/>
  <c r="AI22" i="15"/>
  <c r="E22" i="15" s="1"/>
  <c r="D22" i="15"/>
  <c r="D38" i="15"/>
  <c r="AI38" i="15"/>
  <c r="E38" i="15" s="1"/>
  <c r="G23" i="15"/>
  <c r="AP5" i="15"/>
  <c r="G22" i="15"/>
  <c r="K215" i="9"/>
  <c r="K211" i="9"/>
  <c r="E71" i="9"/>
  <c r="L70" i="9"/>
  <c r="L18" i="9"/>
  <c r="E19" i="9"/>
  <c r="P40" i="5"/>
  <c r="AI23" i="15" l="1"/>
  <c r="E23" i="15" s="1"/>
  <c r="G39" i="15"/>
  <c r="AQ5" i="15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J30" i="6"/>
  <c r="O35" i="6"/>
  <c r="P35" i="6" s="1"/>
  <c r="Q35" i="6" s="1"/>
  <c r="R35" i="6" s="1"/>
  <c r="S35" i="6" s="1"/>
  <c r="T35" i="6" s="1"/>
  <c r="N32" i="6"/>
  <c r="O33" i="6"/>
  <c r="P33" i="6" s="1"/>
  <c r="Q33" i="6" s="1"/>
  <c r="R33" i="6" s="1"/>
  <c r="S33" i="6" s="1"/>
  <c r="T33" i="6" s="1"/>
  <c r="E81" i="9"/>
  <c r="L80" i="9"/>
  <c r="L28" i="9"/>
  <c r="B26" i="7"/>
  <c r="L24" i="6"/>
  <c r="B26" i="6"/>
  <c r="I24" i="6"/>
  <c r="B26" i="4"/>
  <c r="F30" i="4"/>
  <c r="I15" i="9" s="1" a="1"/>
  <c r="I15" i="9" s="1"/>
  <c r="AN15" i="16" s="1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J35" i="12" l="1"/>
  <c r="I21" i="16"/>
  <c r="J21" i="16" s="1"/>
  <c r="P21" i="16" s="1"/>
  <c r="I13" i="16"/>
  <c r="J13" i="16" s="1"/>
  <c r="P13" i="16" s="1"/>
  <c r="I5" i="16"/>
  <c r="J5" i="16" s="1"/>
  <c r="P5" i="16" s="1"/>
  <c r="I133" i="16"/>
  <c r="J133" i="16" s="1"/>
  <c r="P133" i="16" s="1"/>
  <c r="I149" i="16"/>
  <c r="J149" i="16" s="1"/>
  <c r="P149" i="16" s="1"/>
  <c r="I141" i="16"/>
  <c r="J141" i="16" s="1"/>
  <c r="P141" i="16" s="1"/>
  <c r="I157" i="16"/>
  <c r="J157" i="16" s="1"/>
  <c r="P157" i="16" s="1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Q19" i="6" l="1"/>
  <c r="I7" i="16"/>
  <c r="J7" i="16" s="1"/>
  <c r="P7" i="16" s="1"/>
  <c r="I15" i="16"/>
  <c r="J15" i="16" s="1"/>
  <c r="P15" i="16" s="1"/>
  <c r="I23" i="16"/>
  <c r="J23" i="16" s="1"/>
  <c r="P23" i="16" s="1"/>
  <c r="I174" i="16"/>
  <c r="J174" i="16" s="1"/>
  <c r="P174" i="16" s="1"/>
  <c r="I150" i="16"/>
  <c r="J150" i="16" s="1"/>
  <c r="P150" i="16" s="1"/>
  <c r="I182" i="16"/>
  <c r="J182" i="16" s="1"/>
  <c r="P182" i="16" s="1"/>
  <c r="I142" i="16"/>
  <c r="J142" i="16" s="1"/>
  <c r="P142" i="16" s="1"/>
  <c r="I158" i="16"/>
  <c r="J158" i="16" s="1"/>
  <c r="P158" i="16" s="1"/>
  <c r="I214" i="16"/>
  <c r="J214" i="16" s="1"/>
  <c r="P214" i="16" s="1"/>
  <c r="I134" i="16"/>
  <c r="J134" i="16" s="1"/>
  <c r="P134" i="16" s="1"/>
  <c r="I206" i="16"/>
  <c r="J206" i="16" s="1"/>
  <c r="P206" i="16" s="1"/>
  <c r="I166" i="16"/>
  <c r="J166" i="16" s="1"/>
  <c r="P166" i="16" s="1"/>
  <c r="I190" i="16"/>
  <c r="J190" i="16" s="1"/>
  <c r="P190" i="16" s="1"/>
  <c r="I198" i="16"/>
  <c r="J198" i="16" s="1"/>
  <c r="P198" i="16" s="1"/>
  <c r="Q24" i="5"/>
  <c r="I184" i="16"/>
  <c r="J184" i="16" s="1"/>
  <c r="P184" i="16" s="1"/>
  <c r="I208" i="16"/>
  <c r="J208" i="16" s="1"/>
  <c r="P208" i="16" s="1"/>
  <c r="I136" i="16"/>
  <c r="J136" i="16" s="1"/>
  <c r="P136" i="16" s="1"/>
  <c r="I192" i="16"/>
  <c r="J192" i="16" s="1"/>
  <c r="P192" i="16" s="1"/>
  <c r="I144" i="16"/>
  <c r="J144" i="16" s="1"/>
  <c r="P144" i="16" s="1"/>
  <c r="I168" i="16"/>
  <c r="J168" i="16" s="1"/>
  <c r="P168" i="16" s="1"/>
  <c r="I200" i="16"/>
  <c r="J200" i="16" s="1"/>
  <c r="P200" i="16" s="1"/>
  <c r="I176" i="16"/>
  <c r="J176" i="16" s="1"/>
  <c r="P176" i="16" s="1"/>
  <c r="I216" i="16"/>
  <c r="J216" i="16" s="1"/>
  <c r="P216" i="16" s="1"/>
  <c r="I160" i="16"/>
  <c r="J160" i="16" s="1"/>
  <c r="P160" i="16" s="1"/>
  <c r="I152" i="16"/>
  <c r="J152" i="16" s="1"/>
  <c r="P152" i="16" s="1"/>
  <c r="I169" i="16"/>
  <c r="J169" i="16" s="1"/>
  <c r="P169" i="16" s="1"/>
  <c r="I209" i="16"/>
  <c r="J209" i="16" s="1"/>
  <c r="P209" i="16" s="1"/>
  <c r="I161" i="16"/>
  <c r="J161" i="16" s="1"/>
  <c r="P161" i="16" s="1"/>
  <c r="I145" i="16"/>
  <c r="J145" i="16" s="1"/>
  <c r="P145" i="16" s="1"/>
  <c r="I217" i="16"/>
  <c r="J217" i="16" s="1"/>
  <c r="P217" i="16" s="1"/>
  <c r="I177" i="16"/>
  <c r="J177" i="16" s="1"/>
  <c r="P177" i="16" s="1"/>
  <c r="I185" i="16"/>
  <c r="J185" i="16" s="1"/>
  <c r="P185" i="16" s="1"/>
  <c r="I193" i="16"/>
  <c r="J193" i="16" s="1"/>
  <c r="P193" i="16" s="1"/>
  <c r="I153" i="16"/>
  <c r="J153" i="16" s="1"/>
  <c r="P153" i="16" s="1"/>
  <c r="I201" i="16"/>
  <c r="J201" i="16" s="1"/>
  <c r="P201" i="16" s="1"/>
  <c r="I137" i="16"/>
  <c r="J137" i="16" s="1"/>
  <c r="P137" i="16" s="1"/>
  <c r="G6" i="16"/>
  <c r="G14" i="16"/>
  <c r="G22" i="16"/>
  <c r="G46" i="16"/>
  <c r="G70" i="16"/>
  <c r="G38" i="16"/>
  <c r="G62" i="16"/>
  <c r="G86" i="16"/>
  <c r="G30" i="16"/>
  <c r="G78" i="16"/>
  <c r="G54" i="16"/>
  <c r="Q157" i="16"/>
  <c r="R157" i="16"/>
  <c r="I189" i="16"/>
  <c r="J189" i="16" s="1"/>
  <c r="P189" i="16" s="1"/>
  <c r="Q5" i="16"/>
  <c r="R5" i="16"/>
  <c r="S5" i="16" s="1"/>
  <c r="G202" i="16"/>
  <c r="G170" i="16"/>
  <c r="G146" i="16"/>
  <c r="G186" i="16"/>
  <c r="G162" i="16"/>
  <c r="G210" i="16"/>
  <c r="G154" i="16"/>
  <c r="G138" i="16"/>
  <c r="G218" i="16"/>
  <c r="G178" i="16"/>
  <c r="G194" i="16"/>
  <c r="I165" i="16"/>
  <c r="J165" i="16" s="1"/>
  <c r="P165" i="16" s="1"/>
  <c r="G18" i="16"/>
  <c r="G34" i="16"/>
  <c r="G42" i="16"/>
  <c r="G50" i="16"/>
  <c r="G90" i="16"/>
  <c r="G10" i="16"/>
  <c r="G82" i="16"/>
  <c r="G74" i="16"/>
  <c r="G26" i="16"/>
  <c r="G66" i="16"/>
  <c r="G58" i="16"/>
  <c r="G207" i="16"/>
  <c r="G183" i="16"/>
  <c r="G199" i="16"/>
  <c r="G175" i="16"/>
  <c r="G167" i="16"/>
  <c r="G191" i="16"/>
  <c r="G143" i="16"/>
  <c r="G151" i="16"/>
  <c r="G159" i="16"/>
  <c r="G135" i="16"/>
  <c r="Q149" i="16"/>
  <c r="R149" i="16"/>
  <c r="S149" i="16" s="1"/>
  <c r="I25" i="16"/>
  <c r="J25" i="16" s="1"/>
  <c r="P25" i="16" s="1"/>
  <c r="I9" i="16"/>
  <c r="J9" i="16" s="1"/>
  <c r="P9" i="16" s="1"/>
  <c r="I17" i="16"/>
  <c r="J17" i="16" s="1"/>
  <c r="P17" i="16" s="1"/>
  <c r="I10" i="16"/>
  <c r="J10" i="16" s="1"/>
  <c r="P10" i="16" s="1"/>
  <c r="I18" i="16"/>
  <c r="J18" i="16" s="1"/>
  <c r="P18" i="16" s="1"/>
  <c r="I26" i="16"/>
  <c r="J26" i="16" s="1"/>
  <c r="P26" i="16" s="1"/>
  <c r="I163" i="16"/>
  <c r="J163" i="16" s="1"/>
  <c r="P163" i="16" s="1"/>
  <c r="I179" i="16"/>
  <c r="J179" i="16" s="1"/>
  <c r="P179" i="16" s="1"/>
  <c r="I147" i="16"/>
  <c r="J147" i="16" s="1"/>
  <c r="P147" i="16" s="1"/>
  <c r="I155" i="16"/>
  <c r="J155" i="16" s="1"/>
  <c r="P155" i="16" s="1"/>
  <c r="I219" i="16"/>
  <c r="J219" i="16" s="1"/>
  <c r="P219" i="16" s="1"/>
  <c r="I139" i="16"/>
  <c r="J139" i="16" s="1"/>
  <c r="P139" i="16" s="1"/>
  <c r="I187" i="16"/>
  <c r="J187" i="16" s="1"/>
  <c r="P187" i="16" s="1"/>
  <c r="I211" i="16"/>
  <c r="J211" i="16" s="1"/>
  <c r="P211" i="16" s="1"/>
  <c r="I171" i="16"/>
  <c r="J171" i="16" s="1"/>
  <c r="P171" i="16" s="1"/>
  <c r="I195" i="16"/>
  <c r="J195" i="16" s="1"/>
  <c r="P195" i="16" s="1"/>
  <c r="I203" i="16"/>
  <c r="J203" i="16" s="1"/>
  <c r="P203" i="16" s="1"/>
  <c r="G23" i="16"/>
  <c r="G15" i="16"/>
  <c r="G71" i="16"/>
  <c r="G47" i="16"/>
  <c r="G79" i="16"/>
  <c r="G63" i="16"/>
  <c r="G39" i="16"/>
  <c r="G31" i="16"/>
  <c r="G7" i="16"/>
  <c r="G55" i="16"/>
  <c r="I205" i="16"/>
  <c r="J205" i="16" s="1"/>
  <c r="P205" i="16" s="1"/>
  <c r="I173" i="16"/>
  <c r="J173" i="16" s="1"/>
  <c r="P173" i="16" s="1"/>
  <c r="Q13" i="16"/>
  <c r="R13" i="16"/>
  <c r="S13" i="16" s="1"/>
  <c r="I12" i="16"/>
  <c r="J12" i="16" s="1"/>
  <c r="P12" i="16" s="1"/>
  <c r="I28" i="16"/>
  <c r="J28" i="16" s="1"/>
  <c r="P28" i="16" s="1"/>
  <c r="I20" i="16"/>
  <c r="J20" i="16" s="1"/>
  <c r="P20" i="16" s="1"/>
  <c r="I154" i="16"/>
  <c r="J154" i="16" s="1"/>
  <c r="P154" i="16" s="1"/>
  <c r="I162" i="16"/>
  <c r="J162" i="16" s="1"/>
  <c r="P162" i="16" s="1"/>
  <c r="I194" i="16"/>
  <c r="J194" i="16" s="1"/>
  <c r="P194" i="16" s="1"/>
  <c r="I146" i="16"/>
  <c r="J146" i="16" s="1"/>
  <c r="P146" i="16" s="1"/>
  <c r="I178" i="16"/>
  <c r="J178" i="16" s="1"/>
  <c r="P178" i="16" s="1"/>
  <c r="I138" i="16"/>
  <c r="J138" i="16" s="1"/>
  <c r="P138" i="16" s="1"/>
  <c r="I186" i="16"/>
  <c r="J186" i="16" s="1"/>
  <c r="P186" i="16" s="1"/>
  <c r="I210" i="16"/>
  <c r="J210" i="16" s="1"/>
  <c r="P210" i="16" s="1"/>
  <c r="I170" i="16"/>
  <c r="J170" i="16" s="1"/>
  <c r="P170" i="16" s="1"/>
  <c r="I202" i="16"/>
  <c r="J202" i="16" s="1"/>
  <c r="P202" i="16" s="1"/>
  <c r="I218" i="16"/>
  <c r="J218" i="16" s="1"/>
  <c r="P218" i="16" s="1"/>
  <c r="I19" i="16"/>
  <c r="J19" i="16" s="1"/>
  <c r="P19" i="16" s="1"/>
  <c r="I11" i="16"/>
  <c r="J11" i="16" s="1"/>
  <c r="P11" i="16" s="1"/>
  <c r="I27" i="16"/>
  <c r="J27" i="16" s="1"/>
  <c r="P27" i="16" s="1"/>
  <c r="G65" i="16"/>
  <c r="G9" i="16"/>
  <c r="G49" i="16"/>
  <c r="G33" i="16"/>
  <c r="G25" i="16"/>
  <c r="G89" i="16"/>
  <c r="G41" i="16"/>
  <c r="G57" i="16"/>
  <c r="G81" i="16"/>
  <c r="G17" i="16"/>
  <c r="G73" i="16"/>
  <c r="G19" i="16"/>
  <c r="G59" i="16"/>
  <c r="G35" i="16"/>
  <c r="G27" i="16"/>
  <c r="G43" i="16"/>
  <c r="G11" i="16"/>
  <c r="G67" i="16"/>
  <c r="G75" i="16"/>
  <c r="G91" i="16"/>
  <c r="G51" i="16"/>
  <c r="G83" i="16"/>
  <c r="Q141" i="16"/>
  <c r="R141" i="16"/>
  <c r="S141" i="16" s="1"/>
  <c r="Q133" i="16"/>
  <c r="R133" i="16"/>
  <c r="S133" i="16" s="1"/>
  <c r="Q21" i="16"/>
  <c r="R21" i="16"/>
  <c r="I22" i="16"/>
  <c r="J22" i="16" s="1"/>
  <c r="P22" i="16" s="1"/>
  <c r="I14" i="16"/>
  <c r="J14" i="16" s="1"/>
  <c r="P14" i="16" s="1"/>
  <c r="I6" i="16"/>
  <c r="J6" i="16" s="1"/>
  <c r="P6" i="16" s="1"/>
  <c r="I191" i="16"/>
  <c r="J191" i="16" s="1"/>
  <c r="P191" i="16" s="1"/>
  <c r="I143" i="16"/>
  <c r="J143" i="16" s="1"/>
  <c r="P143" i="16" s="1"/>
  <c r="I199" i="16"/>
  <c r="J199" i="16" s="1"/>
  <c r="P199" i="16" s="1"/>
  <c r="I151" i="16"/>
  <c r="J151" i="16" s="1"/>
  <c r="P151" i="16" s="1"/>
  <c r="I167" i="16"/>
  <c r="J167" i="16" s="1"/>
  <c r="P167" i="16" s="1"/>
  <c r="I183" i="16"/>
  <c r="J183" i="16" s="1"/>
  <c r="P183" i="16" s="1"/>
  <c r="I215" i="16"/>
  <c r="J215" i="16" s="1"/>
  <c r="P215" i="16" s="1"/>
  <c r="I135" i="16"/>
  <c r="J135" i="16" s="1"/>
  <c r="P135" i="16" s="1"/>
  <c r="I175" i="16"/>
  <c r="J175" i="16" s="1"/>
  <c r="P175" i="16" s="1"/>
  <c r="I159" i="16"/>
  <c r="J159" i="16" s="1"/>
  <c r="P159" i="16" s="1"/>
  <c r="I207" i="16"/>
  <c r="J207" i="16" s="1"/>
  <c r="P207" i="16" s="1"/>
  <c r="G209" i="16"/>
  <c r="G185" i="16"/>
  <c r="G193" i="16"/>
  <c r="G217" i="16"/>
  <c r="G177" i="16"/>
  <c r="G201" i="16"/>
  <c r="G145" i="16"/>
  <c r="G153" i="16"/>
  <c r="G169" i="16"/>
  <c r="G161" i="16"/>
  <c r="G137" i="16"/>
  <c r="G179" i="16"/>
  <c r="G171" i="16"/>
  <c r="G195" i="16"/>
  <c r="G163" i="16"/>
  <c r="G203" i="16"/>
  <c r="G139" i="16"/>
  <c r="G211" i="16"/>
  <c r="G219" i="16"/>
  <c r="G187" i="16"/>
  <c r="G155" i="16"/>
  <c r="G147" i="16"/>
  <c r="I213" i="16"/>
  <c r="J213" i="16" s="1"/>
  <c r="P213" i="16" s="1"/>
  <c r="I212" i="16"/>
  <c r="J212" i="16" s="1"/>
  <c r="P212" i="16" s="1"/>
  <c r="I140" i="16"/>
  <c r="J140" i="16" s="1"/>
  <c r="P140" i="16" s="1"/>
  <c r="I172" i="16"/>
  <c r="J172" i="16" s="1"/>
  <c r="P172" i="16" s="1"/>
  <c r="I180" i="16"/>
  <c r="J180" i="16" s="1"/>
  <c r="P180" i="16" s="1"/>
  <c r="I196" i="16"/>
  <c r="J196" i="16" s="1"/>
  <c r="P196" i="16" s="1"/>
  <c r="I156" i="16"/>
  <c r="J156" i="16" s="1"/>
  <c r="P156" i="16" s="1"/>
  <c r="I148" i="16"/>
  <c r="J148" i="16" s="1"/>
  <c r="P148" i="16" s="1"/>
  <c r="I204" i="16"/>
  <c r="J204" i="16" s="1"/>
  <c r="P204" i="16" s="1"/>
  <c r="I164" i="16"/>
  <c r="J164" i="16" s="1"/>
  <c r="P164" i="16" s="1"/>
  <c r="I188" i="16"/>
  <c r="J188" i="16" s="1"/>
  <c r="P188" i="16" s="1"/>
  <c r="I220" i="16"/>
  <c r="J220" i="16" s="1"/>
  <c r="P220" i="16" s="1"/>
  <c r="I16" i="16"/>
  <c r="J16" i="16" s="1"/>
  <c r="P16" i="16" s="1"/>
  <c r="I8" i="16"/>
  <c r="J8" i="16" s="1"/>
  <c r="P8" i="16" s="1"/>
  <c r="I24" i="16"/>
  <c r="J24" i="16" s="1"/>
  <c r="P24" i="16" s="1"/>
  <c r="I197" i="16"/>
  <c r="J197" i="16" s="1"/>
  <c r="P197" i="16" s="1"/>
  <c r="I29" i="16"/>
  <c r="J29" i="16" s="1"/>
  <c r="P29" i="16" s="1"/>
  <c r="G40" i="16"/>
  <c r="G24" i="16"/>
  <c r="G88" i="16"/>
  <c r="G48" i="16"/>
  <c r="G56" i="16"/>
  <c r="G16" i="16"/>
  <c r="G32" i="16"/>
  <c r="G72" i="16"/>
  <c r="G8" i="16"/>
  <c r="G64" i="16"/>
  <c r="G80" i="16"/>
  <c r="G184" i="16"/>
  <c r="G168" i="16"/>
  <c r="G136" i="16"/>
  <c r="G144" i="16"/>
  <c r="G160" i="16"/>
  <c r="G176" i="16"/>
  <c r="G200" i="16"/>
  <c r="G192" i="16"/>
  <c r="G208" i="16"/>
  <c r="G224" i="16"/>
  <c r="G152" i="16"/>
  <c r="G216" i="16"/>
  <c r="G142" i="16"/>
  <c r="G198" i="16"/>
  <c r="G158" i="16"/>
  <c r="G222" i="16"/>
  <c r="G150" i="16"/>
  <c r="G214" i="16"/>
  <c r="G182" i="16"/>
  <c r="G166" i="16"/>
  <c r="G174" i="16"/>
  <c r="G134" i="16"/>
  <c r="G190" i="16"/>
  <c r="G206" i="16"/>
  <c r="I181" i="16"/>
  <c r="J181" i="16" s="1"/>
  <c r="P181" i="16" s="1"/>
  <c r="Q17" i="12"/>
  <c r="Q28" i="12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I224" i="16" s="1"/>
  <c r="J224" i="16" s="1"/>
  <c r="P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I227" i="16" s="1"/>
  <c r="J227" i="16" s="1"/>
  <c r="P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R24" i="5" l="1"/>
  <c r="Q223" i="16"/>
  <c r="R223" i="16"/>
  <c r="S223" i="16" s="1"/>
  <c r="T215" i="16"/>
  <c r="U215" i="16" s="1"/>
  <c r="L215" i="16"/>
  <c r="K215" i="16"/>
  <c r="X215" i="16" s="1"/>
  <c r="Q224" i="16"/>
  <c r="R224" i="16"/>
  <c r="S224" i="16" s="1"/>
  <c r="T94" i="16"/>
  <c r="U94" i="16" s="1"/>
  <c r="Q227" i="16"/>
  <c r="R227" i="16"/>
  <c r="S227" i="16" s="1"/>
  <c r="L174" i="16"/>
  <c r="T174" i="16"/>
  <c r="U174" i="16" s="1"/>
  <c r="V174" i="16" s="1"/>
  <c r="K174" i="16"/>
  <c r="X174" i="16" s="1"/>
  <c r="L144" i="16"/>
  <c r="T144" i="16"/>
  <c r="U144" i="16" s="1"/>
  <c r="K144" i="16"/>
  <c r="X144" i="16" s="1"/>
  <c r="K182" i="16"/>
  <c r="X182" i="16" s="1"/>
  <c r="L182" i="16"/>
  <c r="T182" i="16"/>
  <c r="U182" i="16" s="1"/>
  <c r="K198" i="16"/>
  <c r="X198" i="16" s="1"/>
  <c r="T198" i="16"/>
  <c r="U198" i="16" s="1"/>
  <c r="L198" i="16"/>
  <c r="K192" i="16"/>
  <c r="X192" i="16" s="1"/>
  <c r="T192" i="16"/>
  <c r="U192" i="16" s="1"/>
  <c r="L192" i="16"/>
  <c r="T168" i="16"/>
  <c r="U168" i="16" s="1"/>
  <c r="K168" i="16"/>
  <c r="X168" i="16" s="1"/>
  <c r="L168" i="16"/>
  <c r="T32" i="16"/>
  <c r="U32" i="16" s="1"/>
  <c r="V32" i="16" s="1"/>
  <c r="T40" i="16"/>
  <c r="U40" i="16" s="1"/>
  <c r="Q164" i="16"/>
  <c r="R164" i="16"/>
  <c r="S164" i="16" s="1"/>
  <c r="Q172" i="16"/>
  <c r="R172" i="16"/>
  <c r="S172" i="16" s="1"/>
  <c r="Q213" i="16"/>
  <c r="R213" i="16"/>
  <c r="S213" i="16" s="1"/>
  <c r="T201" i="16"/>
  <c r="U201" i="16" s="1"/>
  <c r="V201" i="16" s="1"/>
  <c r="L201" i="16"/>
  <c r="K201" i="16"/>
  <c r="X201" i="16" s="1"/>
  <c r="G225" i="16"/>
  <c r="K19" i="16"/>
  <c r="X19" i="16" s="1"/>
  <c r="T19" i="16"/>
  <c r="U19" i="16" s="1"/>
  <c r="L19" i="16"/>
  <c r="T41" i="16"/>
  <c r="U41" i="16" s="1"/>
  <c r="T65" i="16"/>
  <c r="U65" i="16" s="1"/>
  <c r="Q138" i="16"/>
  <c r="R138" i="16"/>
  <c r="S138" i="16" s="1"/>
  <c r="Q154" i="16"/>
  <c r="R154" i="16"/>
  <c r="Q12" i="16"/>
  <c r="R12" i="16"/>
  <c r="S12" i="16" s="1"/>
  <c r="T7" i="16"/>
  <c r="U7" i="16" s="1"/>
  <c r="L7" i="16"/>
  <c r="K7" i="16"/>
  <c r="X7" i="16" s="1"/>
  <c r="G95" i="16"/>
  <c r="Q171" i="16"/>
  <c r="R171" i="16"/>
  <c r="S171" i="16" s="1"/>
  <c r="Q26" i="16"/>
  <c r="R26" i="16"/>
  <c r="S26" i="16" s="1"/>
  <c r="Q17" i="16"/>
  <c r="R17" i="16"/>
  <c r="S17" i="16" s="1"/>
  <c r="L143" i="16"/>
  <c r="T143" i="16"/>
  <c r="U143" i="16" s="1"/>
  <c r="V143" i="16" s="1"/>
  <c r="K143" i="16"/>
  <c r="X143" i="16" s="1"/>
  <c r="K26" i="16"/>
  <c r="X26" i="16" s="1"/>
  <c r="T26" i="16"/>
  <c r="U26" i="16" s="1"/>
  <c r="V26" i="16" s="1"/>
  <c r="Z26" i="16" s="1"/>
  <c r="L26" i="16"/>
  <c r="T42" i="16"/>
  <c r="U42" i="16" s="1"/>
  <c r="K194" i="16"/>
  <c r="X194" i="16" s="1"/>
  <c r="T194" i="16"/>
  <c r="U194" i="16" s="1"/>
  <c r="V194" i="16" s="1"/>
  <c r="L194" i="16"/>
  <c r="K162" i="16"/>
  <c r="X162" i="16" s="1"/>
  <c r="T162" i="16"/>
  <c r="U162" i="16" s="1"/>
  <c r="L162" i="16"/>
  <c r="Q153" i="16"/>
  <c r="R153" i="16"/>
  <c r="S153" i="16" s="1"/>
  <c r="Q161" i="16"/>
  <c r="R161" i="16"/>
  <c r="S161" i="16" s="1"/>
  <c r="Q144" i="16"/>
  <c r="R144" i="16"/>
  <c r="S144" i="16" s="1"/>
  <c r="Q166" i="16"/>
  <c r="R166" i="16"/>
  <c r="Q142" i="16"/>
  <c r="R142" i="16"/>
  <c r="S142" i="16" s="1"/>
  <c r="T142" i="16"/>
  <c r="U142" i="16" s="1"/>
  <c r="K142" i="16"/>
  <c r="X142" i="16" s="1"/>
  <c r="L142" i="16"/>
  <c r="L200" i="16"/>
  <c r="T200" i="16"/>
  <c r="U200" i="16" s="1"/>
  <c r="K200" i="16"/>
  <c r="X200" i="16" s="1"/>
  <c r="K184" i="16"/>
  <c r="X184" i="16" s="1"/>
  <c r="T184" i="16"/>
  <c r="U184" i="16" s="1"/>
  <c r="V184" i="16" s="1"/>
  <c r="L184" i="16"/>
  <c r="Q16" i="16"/>
  <c r="R16" i="16"/>
  <c r="Q140" i="16"/>
  <c r="R140" i="16"/>
  <c r="G227" i="16"/>
  <c r="K179" i="16"/>
  <c r="X179" i="16" s="1"/>
  <c r="T179" i="16"/>
  <c r="U179" i="16" s="1"/>
  <c r="L179" i="16"/>
  <c r="T177" i="16"/>
  <c r="U177" i="16" s="1"/>
  <c r="K177" i="16"/>
  <c r="X177" i="16" s="1"/>
  <c r="L177" i="16"/>
  <c r="Q167" i="16"/>
  <c r="R167" i="16"/>
  <c r="S167" i="16" s="1"/>
  <c r="Q22" i="16"/>
  <c r="R22" i="16"/>
  <c r="S22" i="16" s="1"/>
  <c r="T83" i="16"/>
  <c r="U83" i="16" s="1"/>
  <c r="T11" i="16"/>
  <c r="U11" i="16" s="1"/>
  <c r="V11" i="16" s="1"/>
  <c r="K11" i="16"/>
  <c r="X11" i="16" s="1"/>
  <c r="L11" i="16"/>
  <c r="I226" i="16"/>
  <c r="J226" i="16" s="1"/>
  <c r="P226" i="16" s="1"/>
  <c r="Q178" i="16"/>
  <c r="R178" i="16"/>
  <c r="T79" i="16"/>
  <c r="U79" i="16" s="1"/>
  <c r="V79" i="16" s="1"/>
  <c r="Q211" i="16"/>
  <c r="R211" i="16"/>
  <c r="Q179" i="16"/>
  <c r="R179" i="16"/>
  <c r="S179" i="16" s="1"/>
  <c r="T191" i="16"/>
  <c r="U191" i="16" s="1"/>
  <c r="L191" i="16"/>
  <c r="K191" i="16"/>
  <c r="X191" i="16" s="1"/>
  <c r="K207" i="16"/>
  <c r="X207" i="16" s="1"/>
  <c r="L207" i="16"/>
  <c r="T207" i="16"/>
  <c r="U207" i="16" s="1"/>
  <c r="G98" i="16"/>
  <c r="T34" i="16"/>
  <c r="U34" i="16" s="1"/>
  <c r="V34" i="16" s="1"/>
  <c r="K178" i="16"/>
  <c r="X178" i="16" s="1"/>
  <c r="T178" i="16"/>
  <c r="U178" i="16" s="1"/>
  <c r="L178" i="16"/>
  <c r="T46" i="16"/>
  <c r="U46" i="16" s="1"/>
  <c r="V46" i="16" s="1"/>
  <c r="Q193" i="16"/>
  <c r="R193" i="16"/>
  <c r="Q216" i="16"/>
  <c r="R216" i="16"/>
  <c r="Q192" i="16"/>
  <c r="R192" i="16"/>
  <c r="S192" i="16" s="1"/>
  <c r="Q206" i="16"/>
  <c r="R206" i="16"/>
  <c r="Q182" i="16"/>
  <c r="R182" i="16"/>
  <c r="S182" i="16" s="1"/>
  <c r="T214" i="16"/>
  <c r="U214" i="16" s="1"/>
  <c r="K214" i="16"/>
  <c r="X214" i="16" s="1"/>
  <c r="L214" i="16"/>
  <c r="L176" i="16"/>
  <c r="K176" i="16"/>
  <c r="X176" i="16" s="1"/>
  <c r="T176" i="16"/>
  <c r="U176" i="16" s="1"/>
  <c r="V176" i="16" s="1"/>
  <c r="T80" i="16"/>
  <c r="U80" i="16" s="1"/>
  <c r="V80" i="16" s="1"/>
  <c r="Q29" i="16"/>
  <c r="R29" i="16"/>
  <c r="S29" i="16" s="1"/>
  <c r="Q204" i="16"/>
  <c r="R204" i="16"/>
  <c r="S204" i="16" s="1"/>
  <c r="T139" i="16"/>
  <c r="U139" i="16" s="1"/>
  <c r="L139" i="16"/>
  <c r="K139" i="16"/>
  <c r="X139" i="16" s="1"/>
  <c r="T217" i="16"/>
  <c r="U217" i="16" s="1"/>
  <c r="V217" i="16" s="1"/>
  <c r="K217" i="16"/>
  <c r="X217" i="16" s="1"/>
  <c r="L217" i="16"/>
  <c r="Q207" i="16"/>
  <c r="R207" i="16"/>
  <c r="Q151" i="16"/>
  <c r="R151" i="16"/>
  <c r="S151" i="16" s="1"/>
  <c r="I30" i="16"/>
  <c r="J30" i="16" s="1"/>
  <c r="P30" i="16" s="1"/>
  <c r="S21" i="16"/>
  <c r="T51" i="16"/>
  <c r="U51" i="16" s="1"/>
  <c r="T43" i="16"/>
  <c r="U43" i="16" s="1"/>
  <c r="V43" i="16" s="1"/>
  <c r="T73" i="16"/>
  <c r="U73" i="16" s="1"/>
  <c r="T89" i="16"/>
  <c r="U89" i="16" s="1"/>
  <c r="Q218" i="16"/>
  <c r="R218" i="16"/>
  <c r="S218" i="16" s="1"/>
  <c r="T31" i="16"/>
  <c r="U31" i="16" s="1"/>
  <c r="T47" i="16"/>
  <c r="U47" i="16" s="1"/>
  <c r="V47" i="16" s="1"/>
  <c r="Q187" i="16"/>
  <c r="R187" i="16"/>
  <c r="S187" i="16" s="1"/>
  <c r="K167" i="16"/>
  <c r="X167" i="16" s="1"/>
  <c r="T167" i="16"/>
  <c r="U167" i="16" s="1"/>
  <c r="L167" i="16"/>
  <c r="T74" i="16"/>
  <c r="U74" i="16" s="1"/>
  <c r="V74" i="16" s="1"/>
  <c r="T18" i="16"/>
  <c r="U18" i="16" s="1"/>
  <c r="V18" i="16" s="1"/>
  <c r="L18" i="16"/>
  <c r="K18" i="16"/>
  <c r="X18" i="16" s="1"/>
  <c r="T218" i="16"/>
  <c r="U218" i="16" s="1"/>
  <c r="V218" i="16" s="1"/>
  <c r="K218" i="16"/>
  <c r="X218" i="16" s="1"/>
  <c r="L218" i="16"/>
  <c r="L186" i="16"/>
  <c r="T186" i="16"/>
  <c r="U186" i="16" s="1"/>
  <c r="K186" i="16"/>
  <c r="X186" i="16" s="1"/>
  <c r="Q189" i="16"/>
  <c r="R189" i="16"/>
  <c r="K22" i="16"/>
  <c r="X22" i="16" s="1"/>
  <c r="L22" i="16"/>
  <c r="T22" i="16"/>
  <c r="U22" i="16" s="1"/>
  <c r="V22" i="16" s="1"/>
  <c r="Q185" i="16"/>
  <c r="R185" i="16"/>
  <c r="S185" i="16" s="1"/>
  <c r="Q209" i="16"/>
  <c r="R209" i="16"/>
  <c r="Q176" i="16"/>
  <c r="Y176" i="16" s="1"/>
  <c r="AG176" i="16" s="1"/>
  <c r="R176" i="16"/>
  <c r="Q136" i="16"/>
  <c r="R136" i="16"/>
  <c r="Q150" i="16"/>
  <c r="R150" i="16"/>
  <c r="Q23" i="16"/>
  <c r="R23" i="16"/>
  <c r="S23" i="16" s="1"/>
  <c r="Q181" i="16"/>
  <c r="R181" i="16"/>
  <c r="S181" i="16" s="1"/>
  <c r="K206" i="16"/>
  <c r="X206" i="16" s="1"/>
  <c r="L206" i="16"/>
  <c r="T206" i="16"/>
  <c r="U206" i="16" s="1"/>
  <c r="T216" i="16"/>
  <c r="U216" i="16" s="1"/>
  <c r="V216" i="16" s="1"/>
  <c r="L216" i="16"/>
  <c r="K216" i="16"/>
  <c r="X216" i="16" s="1"/>
  <c r="K190" i="16"/>
  <c r="X190" i="16" s="1"/>
  <c r="T190" i="16"/>
  <c r="U190" i="16" s="1"/>
  <c r="V190" i="16" s="1"/>
  <c r="L190" i="16"/>
  <c r="K152" i="16"/>
  <c r="X152" i="16" s="1"/>
  <c r="L152" i="16"/>
  <c r="T152" i="16"/>
  <c r="U152" i="16" s="1"/>
  <c r="T64" i="16"/>
  <c r="U64" i="16" s="1"/>
  <c r="T16" i="16"/>
  <c r="U16" i="16" s="1"/>
  <c r="L16" i="16"/>
  <c r="K16" i="16"/>
  <c r="X16" i="16" s="1"/>
  <c r="Q148" i="16"/>
  <c r="R148" i="16"/>
  <c r="S148" i="16" s="1"/>
  <c r="I228" i="16"/>
  <c r="J228" i="16" s="1"/>
  <c r="P228" i="16" s="1"/>
  <c r="K147" i="16"/>
  <c r="X147" i="16" s="1"/>
  <c r="T147" i="16"/>
  <c r="U147" i="16" s="1"/>
  <c r="L147" i="16"/>
  <c r="K203" i="16"/>
  <c r="X203" i="16" s="1"/>
  <c r="T203" i="16"/>
  <c r="U203" i="16" s="1"/>
  <c r="V203" i="16" s="1"/>
  <c r="L203" i="16"/>
  <c r="K137" i="16"/>
  <c r="X137" i="16" s="1"/>
  <c r="T137" i="16"/>
  <c r="U137" i="16" s="1"/>
  <c r="L137" i="16"/>
  <c r="T193" i="16"/>
  <c r="U193" i="16" s="1"/>
  <c r="V193" i="16" s="1"/>
  <c r="L193" i="16"/>
  <c r="K193" i="16"/>
  <c r="X193" i="16" s="1"/>
  <c r="Q159" i="16"/>
  <c r="R159" i="16"/>
  <c r="Q199" i="16"/>
  <c r="R199" i="16"/>
  <c r="Q6" i="16"/>
  <c r="R6" i="16"/>
  <c r="T91" i="16"/>
  <c r="U91" i="16" s="1"/>
  <c r="T27" i="16"/>
  <c r="U27" i="16" s="1"/>
  <c r="V27" i="16" s="1"/>
  <c r="L27" i="16"/>
  <c r="K27" i="16"/>
  <c r="X27" i="16" s="1"/>
  <c r="K17" i="16"/>
  <c r="X17" i="16" s="1"/>
  <c r="T17" i="16"/>
  <c r="U17" i="16" s="1"/>
  <c r="V17" i="16" s="1"/>
  <c r="L17" i="16"/>
  <c r="K25" i="16"/>
  <c r="X25" i="16" s="1"/>
  <c r="L25" i="16"/>
  <c r="T25" i="16"/>
  <c r="U25" i="16" s="1"/>
  <c r="V25" i="16" s="1"/>
  <c r="Q202" i="16"/>
  <c r="R202" i="16"/>
  <c r="S202" i="16" s="1"/>
  <c r="Q20" i="16"/>
  <c r="R20" i="16"/>
  <c r="T71" i="16"/>
  <c r="U71" i="16" s="1"/>
  <c r="V71" i="16" s="1"/>
  <c r="Q139" i="16"/>
  <c r="R139" i="16"/>
  <c r="S139" i="16" s="1"/>
  <c r="Q9" i="16"/>
  <c r="R9" i="16"/>
  <c r="L135" i="16"/>
  <c r="K135" i="16"/>
  <c r="X135" i="16" s="1"/>
  <c r="T135" i="16"/>
  <c r="U135" i="16" s="1"/>
  <c r="V135" i="16" s="1"/>
  <c r="T82" i="16"/>
  <c r="U82" i="16" s="1"/>
  <c r="V82" i="16" s="1"/>
  <c r="K138" i="16"/>
  <c r="X138" i="16" s="1"/>
  <c r="L138" i="16"/>
  <c r="T138" i="16"/>
  <c r="U138" i="16" s="1"/>
  <c r="V138" i="16" s="1"/>
  <c r="K146" i="16"/>
  <c r="X146" i="16" s="1"/>
  <c r="T146" i="16"/>
  <c r="U146" i="16" s="1"/>
  <c r="L146" i="16"/>
  <c r="S157" i="16"/>
  <c r="T86" i="16"/>
  <c r="U86" i="16" s="1"/>
  <c r="K14" i="16"/>
  <c r="X14" i="16" s="1"/>
  <c r="L14" i="16"/>
  <c r="T14" i="16"/>
  <c r="U14" i="16" s="1"/>
  <c r="Q177" i="16"/>
  <c r="R177" i="16"/>
  <c r="S177" i="16" s="1"/>
  <c r="Q169" i="16"/>
  <c r="R169" i="16"/>
  <c r="S169" i="16" s="1"/>
  <c r="Q200" i="16"/>
  <c r="R200" i="16"/>
  <c r="S200" i="16" s="1"/>
  <c r="Q208" i="16"/>
  <c r="R208" i="16"/>
  <c r="S208" i="16" s="1"/>
  <c r="Q134" i="16"/>
  <c r="R134" i="16"/>
  <c r="Q174" i="16"/>
  <c r="R174" i="16"/>
  <c r="Q15" i="16"/>
  <c r="R15" i="16"/>
  <c r="S15" i="16" s="1"/>
  <c r="G37" i="16"/>
  <c r="G77" i="16"/>
  <c r="G5" i="16"/>
  <c r="G45" i="16"/>
  <c r="G29" i="16"/>
  <c r="G93" i="16"/>
  <c r="G13" i="16"/>
  <c r="G53" i="16"/>
  <c r="G85" i="16"/>
  <c r="G61" i="16"/>
  <c r="G69" i="16"/>
  <c r="G21" i="16"/>
  <c r="L134" i="16"/>
  <c r="T134" i="16"/>
  <c r="U134" i="16" s="1"/>
  <c r="K134" i="16"/>
  <c r="X134" i="16" s="1"/>
  <c r="T150" i="16"/>
  <c r="U150" i="16" s="1"/>
  <c r="K150" i="16"/>
  <c r="X150" i="16" s="1"/>
  <c r="L150" i="16"/>
  <c r="T8" i="16"/>
  <c r="U8" i="16" s="1"/>
  <c r="L8" i="16"/>
  <c r="K8" i="16"/>
  <c r="X8" i="16" s="1"/>
  <c r="T56" i="16"/>
  <c r="U56" i="16" s="1"/>
  <c r="V56" i="16" s="1"/>
  <c r="Q156" i="16"/>
  <c r="R156" i="16"/>
  <c r="Q212" i="16"/>
  <c r="R212" i="16"/>
  <c r="S212" i="16" s="1"/>
  <c r="K155" i="16"/>
  <c r="X155" i="16" s="1"/>
  <c r="T155" i="16"/>
  <c r="U155" i="16" s="1"/>
  <c r="V155" i="16" s="1"/>
  <c r="L155" i="16"/>
  <c r="L161" i="16"/>
  <c r="T161" i="16"/>
  <c r="U161" i="16" s="1"/>
  <c r="K161" i="16"/>
  <c r="X161" i="16" s="1"/>
  <c r="T185" i="16"/>
  <c r="U185" i="16" s="1"/>
  <c r="V185" i="16" s="1"/>
  <c r="Z185" i="16" s="1"/>
  <c r="K185" i="16"/>
  <c r="X185" i="16" s="1"/>
  <c r="L185" i="16"/>
  <c r="Q175" i="16"/>
  <c r="R175" i="16"/>
  <c r="Q143" i="16"/>
  <c r="R143" i="16"/>
  <c r="Q14" i="16"/>
  <c r="R14" i="16"/>
  <c r="S14" i="16" s="1"/>
  <c r="G99" i="16"/>
  <c r="T81" i="16"/>
  <c r="U81" i="16" s="1"/>
  <c r="T33" i="16"/>
  <c r="U33" i="16" s="1"/>
  <c r="Q146" i="16"/>
  <c r="R146" i="16"/>
  <c r="S146" i="16" s="1"/>
  <c r="Q173" i="16"/>
  <c r="R173" i="16"/>
  <c r="S173" i="16" s="1"/>
  <c r="G87" i="16"/>
  <c r="L15" i="16"/>
  <c r="T15" i="16"/>
  <c r="U15" i="16" s="1"/>
  <c r="V15" i="16" s="1"/>
  <c r="Z15" i="16" s="1"/>
  <c r="K15" i="16"/>
  <c r="X15" i="16" s="1"/>
  <c r="Q219" i="16"/>
  <c r="R219" i="16"/>
  <c r="Q163" i="16"/>
  <c r="R163" i="16"/>
  <c r="S163" i="16" s="1"/>
  <c r="Q18" i="16"/>
  <c r="Y18" i="16" s="1"/>
  <c r="AG18" i="16" s="1"/>
  <c r="R18" i="16"/>
  <c r="Q25" i="16"/>
  <c r="Y25" i="16" s="1"/>
  <c r="AG25" i="16" s="1"/>
  <c r="R25" i="16"/>
  <c r="S25" i="16" s="1"/>
  <c r="L159" i="16"/>
  <c r="K159" i="16"/>
  <c r="X159" i="16" s="1"/>
  <c r="T159" i="16"/>
  <c r="U159" i="16" s="1"/>
  <c r="L175" i="16"/>
  <c r="T175" i="16"/>
  <c r="U175" i="16" s="1"/>
  <c r="K175" i="16"/>
  <c r="X175" i="16" s="1"/>
  <c r="T58" i="16"/>
  <c r="U58" i="16" s="1"/>
  <c r="L154" i="16"/>
  <c r="K154" i="16"/>
  <c r="X154" i="16" s="1"/>
  <c r="T154" i="16"/>
  <c r="U154" i="16" s="1"/>
  <c r="V154" i="16" s="1"/>
  <c r="T170" i="16"/>
  <c r="U170" i="16" s="1"/>
  <c r="K170" i="16"/>
  <c r="X170" i="16" s="1"/>
  <c r="L170" i="16"/>
  <c r="T6" i="16"/>
  <c r="U6" i="16" s="1"/>
  <c r="V6" i="16" s="1"/>
  <c r="L6" i="16"/>
  <c r="K6" i="16"/>
  <c r="X6" i="16" s="1"/>
  <c r="Q217" i="16"/>
  <c r="R217" i="16"/>
  <c r="S217" i="16" s="1"/>
  <c r="I225" i="16"/>
  <c r="J225" i="16" s="1"/>
  <c r="P225" i="16" s="1"/>
  <c r="Q168" i="16"/>
  <c r="R168" i="16"/>
  <c r="S168" i="16" s="1"/>
  <c r="Q184" i="16"/>
  <c r="Y184" i="16" s="1"/>
  <c r="AG184" i="16" s="1"/>
  <c r="R184" i="16"/>
  <c r="S184" i="16" s="1"/>
  <c r="I222" i="16"/>
  <c r="J222" i="16" s="1"/>
  <c r="P222" i="16" s="1"/>
  <c r="Q7" i="16"/>
  <c r="R7" i="16"/>
  <c r="T222" i="16"/>
  <c r="U222" i="16" s="1"/>
  <c r="L224" i="16"/>
  <c r="T224" i="16"/>
  <c r="U224" i="16" s="1"/>
  <c r="V224" i="16" s="1"/>
  <c r="K224" i="16"/>
  <c r="X224" i="16" s="1"/>
  <c r="K160" i="16"/>
  <c r="X160" i="16" s="1"/>
  <c r="T160" i="16"/>
  <c r="U160" i="16" s="1"/>
  <c r="L160" i="16"/>
  <c r="G96" i="16"/>
  <c r="T48" i="16"/>
  <c r="U48" i="16" s="1"/>
  <c r="Q197" i="16"/>
  <c r="R197" i="16"/>
  <c r="Q196" i="16"/>
  <c r="R196" i="16"/>
  <c r="T187" i="16"/>
  <c r="U187" i="16" s="1"/>
  <c r="V187" i="16" s="1"/>
  <c r="K187" i="16"/>
  <c r="X187" i="16" s="1"/>
  <c r="L187" i="16"/>
  <c r="T163" i="16"/>
  <c r="U163" i="16" s="1"/>
  <c r="V163" i="16" s="1"/>
  <c r="Z163" i="16" s="1"/>
  <c r="L163" i="16"/>
  <c r="K163" i="16"/>
  <c r="X163" i="16" s="1"/>
  <c r="K169" i="16"/>
  <c r="X169" i="16" s="1"/>
  <c r="T169" i="16"/>
  <c r="U169" i="16" s="1"/>
  <c r="V169" i="16" s="1"/>
  <c r="L169" i="16"/>
  <c r="Q135" i="16"/>
  <c r="Y135" i="16" s="1"/>
  <c r="AG135" i="16" s="1"/>
  <c r="R135" i="16"/>
  <c r="Q191" i="16"/>
  <c r="R191" i="16"/>
  <c r="S191" i="16" s="1"/>
  <c r="T57" i="16"/>
  <c r="U57" i="16" s="1"/>
  <c r="V57" i="16" s="1"/>
  <c r="G97" i="16"/>
  <c r="Q170" i="16"/>
  <c r="R170" i="16"/>
  <c r="S170" i="16" s="1"/>
  <c r="Q194" i="16"/>
  <c r="R194" i="16"/>
  <c r="S194" i="16" s="1"/>
  <c r="Q28" i="16"/>
  <c r="R28" i="16"/>
  <c r="Q205" i="16"/>
  <c r="R205" i="16"/>
  <c r="S205" i="16" s="1"/>
  <c r="T23" i="16"/>
  <c r="U23" i="16" s="1"/>
  <c r="K23" i="16"/>
  <c r="X23" i="16" s="1"/>
  <c r="L23" i="16"/>
  <c r="Q10" i="16"/>
  <c r="R10" i="16"/>
  <c r="S10" i="16" s="1"/>
  <c r="G223" i="16"/>
  <c r="L199" i="16"/>
  <c r="K199" i="16"/>
  <c r="X199" i="16" s="1"/>
  <c r="T199" i="16"/>
  <c r="U199" i="16" s="1"/>
  <c r="T10" i="16"/>
  <c r="U10" i="16" s="1"/>
  <c r="L10" i="16"/>
  <c r="K10" i="16"/>
  <c r="X10" i="16" s="1"/>
  <c r="Q165" i="16"/>
  <c r="R165" i="16"/>
  <c r="T210" i="16"/>
  <c r="U210" i="16" s="1"/>
  <c r="V210" i="16" s="1"/>
  <c r="Z210" i="16" s="1"/>
  <c r="L210" i="16"/>
  <c r="K210" i="16"/>
  <c r="X210" i="16" s="1"/>
  <c r="L202" i="16"/>
  <c r="T202" i="16"/>
  <c r="U202" i="16" s="1"/>
  <c r="K202" i="16"/>
  <c r="X202" i="16" s="1"/>
  <c r="T54" i="16"/>
  <c r="U54" i="16" s="1"/>
  <c r="T62" i="16"/>
  <c r="U62" i="16" s="1"/>
  <c r="Q137" i="16"/>
  <c r="R137" i="16"/>
  <c r="S137" i="16" s="1"/>
  <c r="Q145" i="16"/>
  <c r="R145" i="16"/>
  <c r="S145" i="16" s="1"/>
  <c r="Q214" i="16"/>
  <c r="R214" i="16"/>
  <c r="T158" i="16"/>
  <c r="U158" i="16" s="1"/>
  <c r="K158" i="16"/>
  <c r="X158" i="16" s="1"/>
  <c r="L158" i="16"/>
  <c r="T88" i="16"/>
  <c r="U88" i="16" s="1"/>
  <c r="V88" i="16" s="1"/>
  <c r="Q24" i="16"/>
  <c r="R24" i="16"/>
  <c r="S24" i="16" s="1"/>
  <c r="Q220" i="16"/>
  <c r="R220" i="16"/>
  <c r="S220" i="16" s="1"/>
  <c r="T219" i="16"/>
  <c r="U219" i="16" s="1"/>
  <c r="L219" i="16"/>
  <c r="K219" i="16"/>
  <c r="X219" i="16" s="1"/>
  <c r="K195" i="16"/>
  <c r="X195" i="16" s="1"/>
  <c r="L195" i="16"/>
  <c r="T195" i="16"/>
  <c r="U195" i="16" s="1"/>
  <c r="V195" i="16" s="1"/>
  <c r="T153" i="16"/>
  <c r="U153" i="16" s="1"/>
  <c r="L153" i="16"/>
  <c r="K153" i="16"/>
  <c r="X153" i="16" s="1"/>
  <c r="K209" i="16"/>
  <c r="X209" i="16" s="1"/>
  <c r="T209" i="16"/>
  <c r="U209" i="16" s="1"/>
  <c r="V209" i="16" s="1"/>
  <c r="L209" i="16"/>
  <c r="Q215" i="16"/>
  <c r="R215" i="16"/>
  <c r="T75" i="16"/>
  <c r="U75" i="16" s="1"/>
  <c r="T35" i="16"/>
  <c r="U35" i="16" s="1"/>
  <c r="T49" i="16"/>
  <c r="U49" i="16" s="1"/>
  <c r="Q11" i="16"/>
  <c r="Y11" i="16" s="1"/>
  <c r="AG11" i="16" s="1"/>
  <c r="R11" i="16"/>
  <c r="Q210" i="16"/>
  <c r="R210" i="16"/>
  <c r="S210" i="16" s="1"/>
  <c r="Q162" i="16"/>
  <c r="R162" i="16"/>
  <c r="S162" i="16" s="1"/>
  <c r="T39" i="16"/>
  <c r="U39" i="16" s="1"/>
  <c r="V39" i="16" s="1"/>
  <c r="Q203" i="16"/>
  <c r="R203" i="16"/>
  <c r="S203" i="16" s="1"/>
  <c r="Q155" i="16"/>
  <c r="Y155" i="16" s="1"/>
  <c r="AG155" i="16" s="1"/>
  <c r="R155" i="16"/>
  <c r="K183" i="16"/>
  <c r="X183" i="16" s="1"/>
  <c r="L183" i="16"/>
  <c r="T183" i="16"/>
  <c r="U183" i="16" s="1"/>
  <c r="T90" i="16"/>
  <c r="U90" i="16" s="1"/>
  <c r="V90" i="16" s="1"/>
  <c r="I221" i="16"/>
  <c r="J221" i="16" s="1"/>
  <c r="P221" i="16" s="1"/>
  <c r="G226" i="16"/>
  <c r="G234" i="16"/>
  <c r="T78" i="16"/>
  <c r="U78" i="16" s="1"/>
  <c r="T38" i="16"/>
  <c r="U38" i="16" s="1"/>
  <c r="V38" i="16" s="1"/>
  <c r="Q152" i="16"/>
  <c r="R152" i="16"/>
  <c r="S152" i="16" s="1"/>
  <c r="Q198" i="16"/>
  <c r="R198" i="16"/>
  <c r="S198" i="16" s="1"/>
  <c r="Q158" i="16"/>
  <c r="R158" i="16"/>
  <c r="S158" i="16" s="1"/>
  <c r="G197" i="16"/>
  <c r="G189" i="16"/>
  <c r="G141" i="16"/>
  <c r="G205" i="16"/>
  <c r="G229" i="16"/>
  <c r="G173" i="16"/>
  <c r="G133" i="16"/>
  <c r="G149" i="16"/>
  <c r="G221" i="16"/>
  <c r="G165" i="16"/>
  <c r="G181" i="16"/>
  <c r="G213" i="16"/>
  <c r="G157" i="16"/>
  <c r="T166" i="16"/>
  <c r="U166" i="16" s="1"/>
  <c r="L166" i="16"/>
  <c r="K166" i="16"/>
  <c r="X166" i="16" s="1"/>
  <c r="L208" i="16"/>
  <c r="K208" i="16"/>
  <c r="X208" i="16" s="1"/>
  <c r="T208" i="16"/>
  <c r="U208" i="16" s="1"/>
  <c r="T136" i="16"/>
  <c r="U136" i="16" s="1"/>
  <c r="V136" i="16" s="1"/>
  <c r="L136" i="16"/>
  <c r="K136" i="16"/>
  <c r="X136" i="16" s="1"/>
  <c r="T72" i="16"/>
  <c r="U72" i="16" s="1"/>
  <c r="V72" i="16" s="1"/>
  <c r="K24" i="16"/>
  <c r="X24" i="16" s="1"/>
  <c r="T24" i="16"/>
  <c r="U24" i="16" s="1"/>
  <c r="L24" i="16"/>
  <c r="Q8" i="16"/>
  <c r="R8" i="16"/>
  <c r="S8" i="16" s="1"/>
  <c r="Q188" i="16"/>
  <c r="R188" i="16"/>
  <c r="S188" i="16" s="1"/>
  <c r="Q180" i="16"/>
  <c r="R180" i="16"/>
  <c r="S180" i="16" s="1"/>
  <c r="K211" i="16"/>
  <c r="X211" i="16" s="1"/>
  <c r="L211" i="16"/>
  <c r="T211" i="16"/>
  <c r="U211" i="16" s="1"/>
  <c r="V211" i="16" s="1"/>
  <c r="T171" i="16"/>
  <c r="U171" i="16" s="1"/>
  <c r="V171" i="16" s="1"/>
  <c r="Z171" i="16" s="1"/>
  <c r="K171" i="16"/>
  <c r="X171" i="16" s="1"/>
  <c r="L171" i="16"/>
  <c r="L145" i="16"/>
  <c r="T145" i="16"/>
  <c r="U145" i="16" s="1"/>
  <c r="K145" i="16"/>
  <c r="X145" i="16" s="1"/>
  <c r="Q183" i="16"/>
  <c r="R183" i="16"/>
  <c r="S183" i="16" s="1"/>
  <c r="T67" i="16"/>
  <c r="U67" i="16" s="1"/>
  <c r="T59" i="16"/>
  <c r="U59" i="16" s="1"/>
  <c r="V59" i="16" s="1"/>
  <c r="T9" i="16"/>
  <c r="U9" i="16" s="1"/>
  <c r="V9" i="16" s="1"/>
  <c r="K9" i="16"/>
  <c r="X9" i="16" s="1"/>
  <c r="L9" i="16"/>
  <c r="Q27" i="16"/>
  <c r="R27" i="16"/>
  <c r="Q19" i="16"/>
  <c r="R19" i="16"/>
  <c r="S19" i="16" s="1"/>
  <c r="Q186" i="16"/>
  <c r="R186" i="16"/>
  <c r="T55" i="16"/>
  <c r="U55" i="16" s="1"/>
  <c r="V55" i="16" s="1"/>
  <c r="T63" i="16"/>
  <c r="U63" i="16" s="1"/>
  <c r="Q195" i="16"/>
  <c r="Y195" i="16" s="1"/>
  <c r="AG195" i="16" s="1"/>
  <c r="R195" i="16"/>
  <c r="S195" i="16" s="1"/>
  <c r="Q147" i="16"/>
  <c r="R147" i="16"/>
  <c r="L151" i="16"/>
  <c r="K151" i="16"/>
  <c r="X151" i="16" s="1"/>
  <c r="T151" i="16"/>
  <c r="U151" i="16" s="1"/>
  <c r="V151" i="16" s="1"/>
  <c r="Z151" i="16" s="1"/>
  <c r="T66" i="16"/>
  <c r="U66" i="16" s="1"/>
  <c r="V66" i="16" s="1"/>
  <c r="T50" i="16"/>
  <c r="U50" i="16" s="1"/>
  <c r="K30" i="16"/>
  <c r="X30" i="16" s="1"/>
  <c r="T30" i="16"/>
  <c r="U30" i="16" s="1"/>
  <c r="V30" i="16" s="1"/>
  <c r="T70" i="16"/>
  <c r="U70" i="16" s="1"/>
  <c r="V70" i="16" s="1"/>
  <c r="Q201" i="16"/>
  <c r="Y201" i="16" s="1"/>
  <c r="AG201" i="16" s="1"/>
  <c r="R201" i="16"/>
  <c r="S201" i="16" s="1"/>
  <c r="Q160" i="16"/>
  <c r="R160" i="16"/>
  <c r="S160" i="16" s="1"/>
  <c r="Q190" i="16"/>
  <c r="R190" i="16"/>
  <c r="S190" i="16" s="1"/>
  <c r="Q35" i="12"/>
  <c r="G233" i="9" a="1"/>
  <c r="G233" i="9" s="1"/>
  <c r="AL233" i="16" s="1"/>
  <c r="G105" i="9" a="1"/>
  <c r="G105" i="9" s="1"/>
  <c r="AL105" i="16" s="1"/>
  <c r="G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G237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J235" i="16" s="1"/>
  <c r="P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6" i="8"/>
  <c r="Q6" i="6"/>
  <c r="Q6" i="5"/>
  <c r="Q28" i="5" s="1"/>
  <c r="I229" i="9" s="1" a="1"/>
  <c r="I229" i="9" s="1"/>
  <c r="AN229" i="16" s="1"/>
  <c r="I229" i="16" s="1"/>
  <c r="J229" i="16" s="1"/>
  <c r="P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I233" i="16" s="1"/>
  <c r="J233" i="16" s="1"/>
  <c r="P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I231" i="16" s="1"/>
  <c r="J231" i="16" s="1"/>
  <c r="P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Q28" i="7"/>
  <c r="Q28" i="8" s="1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90" i="16" l="1"/>
  <c r="AG190" i="16" s="1"/>
  <c r="L30" i="16"/>
  <c r="L222" i="16"/>
  <c r="Y27" i="16"/>
  <c r="AG27" i="16" s="1"/>
  <c r="Y194" i="16"/>
  <c r="AG194" i="16" s="1"/>
  <c r="Y143" i="16"/>
  <c r="AG143" i="16" s="1"/>
  <c r="Z17" i="16"/>
  <c r="AA17" i="16" s="1"/>
  <c r="Y26" i="16"/>
  <c r="AG26" i="16" s="1"/>
  <c r="Z187" i="16"/>
  <c r="Y217" i="16"/>
  <c r="AG217" i="16" s="1"/>
  <c r="Y174" i="16"/>
  <c r="AG174" i="16" s="1"/>
  <c r="Z22" i="16"/>
  <c r="Z224" i="16"/>
  <c r="Z138" i="16"/>
  <c r="Y203" i="16"/>
  <c r="AG203" i="16" s="1"/>
  <c r="Y210" i="16"/>
  <c r="AG210" i="16" s="1"/>
  <c r="Z169" i="16"/>
  <c r="T105" i="16"/>
  <c r="U105" i="16" s="1"/>
  <c r="V105" i="16" s="1"/>
  <c r="Q235" i="16"/>
  <c r="R235" i="16"/>
  <c r="S235" i="16" s="1"/>
  <c r="Q231" i="16"/>
  <c r="R231" i="16"/>
  <c r="Q229" i="16"/>
  <c r="R229" i="16"/>
  <c r="S229" i="16" s="1"/>
  <c r="T106" i="16"/>
  <c r="U106" i="16" s="1"/>
  <c r="S186" i="16"/>
  <c r="T213" i="16"/>
  <c r="U213" i="16" s="1"/>
  <c r="L213" i="16"/>
  <c r="K213" i="16"/>
  <c r="X213" i="16" s="1"/>
  <c r="AA151" i="16"/>
  <c r="AH151" i="16"/>
  <c r="AI151" i="16" s="1"/>
  <c r="V63" i="16"/>
  <c r="Y145" i="16"/>
  <c r="AG145" i="16" s="1"/>
  <c r="V145" i="16"/>
  <c r="Z145" i="16" s="1"/>
  <c r="Z27" i="16"/>
  <c r="S27" i="16"/>
  <c r="Z11" i="16"/>
  <c r="S11" i="16"/>
  <c r="V35" i="16"/>
  <c r="S215" i="16"/>
  <c r="Z195" i="16"/>
  <c r="I230" i="16"/>
  <c r="J230" i="16" s="1"/>
  <c r="P230" i="16" s="1"/>
  <c r="Y202" i="16"/>
  <c r="AG202" i="16" s="1"/>
  <c r="V202" i="16"/>
  <c r="Z202" i="16" s="1"/>
  <c r="S28" i="16"/>
  <c r="AA224" i="16"/>
  <c r="AH224" i="16"/>
  <c r="AI224" i="16" s="1"/>
  <c r="Y159" i="16"/>
  <c r="AG159" i="16" s="1"/>
  <c r="V159" i="16"/>
  <c r="Y163" i="16"/>
  <c r="AG163" i="16" s="1"/>
  <c r="K21" i="16"/>
  <c r="X21" i="16" s="1"/>
  <c r="T21" i="16"/>
  <c r="U21" i="16" s="1"/>
  <c r="L21" i="16"/>
  <c r="T93" i="16"/>
  <c r="U93" i="16" s="1"/>
  <c r="Z174" i="16"/>
  <c r="S174" i="16"/>
  <c r="Z25" i="16"/>
  <c r="G102" i="16"/>
  <c r="Z218" i="16"/>
  <c r="Y218" i="16"/>
  <c r="AG218" i="16" s="1"/>
  <c r="Y191" i="16"/>
  <c r="AG191" i="16" s="1"/>
  <c r="V191" i="16"/>
  <c r="Z191" i="16" s="1"/>
  <c r="G104" i="16"/>
  <c r="V42" i="16"/>
  <c r="T95" i="16"/>
  <c r="U95" i="16" s="1"/>
  <c r="V95" i="16" s="1"/>
  <c r="K225" i="16"/>
  <c r="X225" i="16" s="1"/>
  <c r="T225" i="16"/>
  <c r="U225" i="16" s="1"/>
  <c r="L225" i="16"/>
  <c r="V94" i="16"/>
  <c r="G230" i="16"/>
  <c r="Q225" i="16"/>
  <c r="R225" i="16"/>
  <c r="S225" i="16" s="1"/>
  <c r="L221" i="16"/>
  <c r="T221" i="16"/>
  <c r="U221" i="16" s="1"/>
  <c r="V221" i="16" s="1"/>
  <c r="K221" i="16"/>
  <c r="X221" i="16" s="1"/>
  <c r="K197" i="16"/>
  <c r="X197" i="16" s="1"/>
  <c r="L197" i="16"/>
  <c r="T197" i="16"/>
  <c r="U197" i="16" s="1"/>
  <c r="V197" i="16" s="1"/>
  <c r="V67" i="16"/>
  <c r="L149" i="16"/>
  <c r="K149" i="16"/>
  <c r="X149" i="16" s="1"/>
  <c r="T149" i="16"/>
  <c r="U149" i="16" s="1"/>
  <c r="V78" i="16"/>
  <c r="Y183" i="16"/>
  <c r="AG183" i="16" s="1"/>
  <c r="V183" i="16"/>
  <c r="Z183" i="16" s="1"/>
  <c r="V75" i="16"/>
  <c r="S214" i="16"/>
  <c r="Y10" i="16"/>
  <c r="AG10" i="16" s="1"/>
  <c r="V10" i="16"/>
  <c r="Z10" i="16" s="1"/>
  <c r="G233" i="16"/>
  <c r="S219" i="16"/>
  <c r="V81" i="16"/>
  <c r="S175" i="16"/>
  <c r="G117" i="16"/>
  <c r="T29" i="16"/>
  <c r="U29" i="16" s="1"/>
  <c r="L29" i="16"/>
  <c r="K29" i="16"/>
  <c r="X29" i="16" s="1"/>
  <c r="Y169" i="16"/>
  <c r="AG169" i="16" s="1"/>
  <c r="V86" i="16"/>
  <c r="Z159" i="16"/>
  <c r="S159" i="16"/>
  <c r="Y152" i="16"/>
  <c r="AG152" i="16" s="1"/>
  <c r="V152" i="16"/>
  <c r="Z152" i="16" s="1"/>
  <c r="S209" i="16"/>
  <c r="Z209" i="16"/>
  <c r="S189" i="16"/>
  <c r="Y167" i="16"/>
  <c r="AG167" i="16" s="1"/>
  <c r="V167" i="16"/>
  <c r="Z167" i="16" s="1"/>
  <c r="S178" i="16"/>
  <c r="K227" i="16"/>
  <c r="X227" i="16" s="1"/>
  <c r="T227" i="16"/>
  <c r="U227" i="16" s="1"/>
  <c r="V227" i="16" s="1"/>
  <c r="Z227" i="16" s="1"/>
  <c r="L227" i="16"/>
  <c r="Y138" i="16"/>
  <c r="AG138" i="16" s="1"/>
  <c r="Y19" i="16"/>
  <c r="AG19" i="16" s="1"/>
  <c r="V19" i="16"/>
  <c r="Z19" i="16" s="1"/>
  <c r="Y198" i="16"/>
  <c r="AG198" i="16" s="1"/>
  <c r="V198" i="16"/>
  <c r="Z198" i="16" s="1"/>
  <c r="Y215" i="16"/>
  <c r="AG215" i="16" s="1"/>
  <c r="V215" i="16"/>
  <c r="Z215" i="16" s="1"/>
  <c r="T157" i="16"/>
  <c r="U157" i="16" s="1"/>
  <c r="L157" i="16"/>
  <c r="K157" i="16"/>
  <c r="X157" i="16" s="1"/>
  <c r="Q221" i="16"/>
  <c r="R221" i="16"/>
  <c r="Z155" i="16"/>
  <c r="S155" i="16"/>
  <c r="Y219" i="16"/>
  <c r="AG219" i="16" s="1"/>
  <c r="V219" i="16"/>
  <c r="Z219" i="16" s="1"/>
  <c r="S165" i="16"/>
  <c r="S18" i="16"/>
  <c r="Z18" i="16"/>
  <c r="K189" i="16"/>
  <c r="X189" i="16" s="1"/>
  <c r="L189" i="16"/>
  <c r="T189" i="16"/>
  <c r="U189" i="16" s="1"/>
  <c r="S147" i="16"/>
  <c r="T133" i="16"/>
  <c r="U133" i="16" s="1"/>
  <c r="K133" i="16"/>
  <c r="X133" i="16" s="1"/>
  <c r="L133" i="16"/>
  <c r="V62" i="16"/>
  <c r="G107" i="16"/>
  <c r="AA187" i="16"/>
  <c r="AH187" i="16"/>
  <c r="AI187" i="16" s="1"/>
  <c r="V48" i="16"/>
  <c r="K222" i="16"/>
  <c r="X222" i="16" s="1"/>
  <c r="T99" i="16"/>
  <c r="U99" i="16" s="1"/>
  <c r="Y150" i="16"/>
  <c r="AG150" i="16" s="1"/>
  <c r="V150" i="16"/>
  <c r="T69" i="16"/>
  <c r="U69" i="16" s="1"/>
  <c r="T45" i="16"/>
  <c r="U45" i="16" s="1"/>
  <c r="S134" i="16"/>
  <c r="Z9" i="16"/>
  <c r="S9" i="16"/>
  <c r="Z203" i="16"/>
  <c r="Z150" i="16"/>
  <c r="S150" i="16"/>
  <c r="Y209" i="16"/>
  <c r="AG209" i="16" s="1"/>
  <c r="Y151" i="16"/>
  <c r="AG151" i="16" s="1"/>
  <c r="S216" i="16"/>
  <c r="Z216" i="16"/>
  <c r="T98" i="16"/>
  <c r="U98" i="16" s="1"/>
  <c r="V98" i="16" s="1"/>
  <c r="Y142" i="16"/>
  <c r="AG142" i="16" s="1"/>
  <c r="V142" i="16"/>
  <c r="Z142" i="16" s="1"/>
  <c r="Y162" i="16"/>
  <c r="AG162" i="16" s="1"/>
  <c r="V162" i="16"/>
  <c r="Z162" i="16" s="1"/>
  <c r="Y17" i="16"/>
  <c r="AG17" i="16" s="1"/>
  <c r="K173" i="16"/>
  <c r="X173" i="16" s="1"/>
  <c r="T173" i="16"/>
  <c r="U173" i="16" s="1"/>
  <c r="L173" i="16"/>
  <c r="T237" i="16"/>
  <c r="U237" i="16" s="1"/>
  <c r="Q233" i="16"/>
  <c r="R233" i="16"/>
  <c r="S233" i="16" s="1"/>
  <c r="T234" i="16"/>
  <c r="U234" i="16" s="1"/>
  <c r="V234" i="16" s="1"/>
  <c r="I232" i="16"/>
  <c r="J232" i="16" s="1"/>
  <c r="P232" i="16" s="1"/>
  <c r="Y199" i="16"/>
  <c r="AG199" i="16" s="1"/>
  <c r="V199" i="16"/>
  <c r="Z199" i="16" s="1"/>
  <c r="AA169" i="16"/>
  <c r="AH169" i="16"/>
  <c r="AI169" i="16" s="1"/>
  <c r="T96" i="16"/>
  <c r="U96" i="16" s="1"/>
  <c r="V222" i="16"/>
  <c r="I234" i="16"/>
  <c r="J234" i="16" s="1"/>
  <c r="P234" i="16" s="1"/>
  <c r="T61" i="16"/>
  <c r="U61" i="16" s="1"/>
  <c r="V61" i="16" s="1"/>
  <c r="L5" i="16"/>
  <c r="T5" i="16"/>
  <c r="U5" i="16" s="1"/>
  <c r="K5" i="16"/>
  <c r="X5" i="16" s="1"/>
  <c r="Y9" i="16"/>
  <c r="AG9" i="16" s="1"/>
  <c r="S20" i="16"/>
  <c r="V91" i="16"/>
  <c r="Y206" i="16"/>
  <c r="AG206" i="16" s="1"/>
  <c r="V206" i="16"/>
  <c r="Z206" i="16" s="1"/>
  <c r="V89" i="16"/>
  <c r="V51" i="16"/>
  <c r="S207" i="16"/>
  <c r="Y139" i="16"/>
  <c r="AG139" i="16" s="1"/>
  <c r="V139" i="16"/>
  <c r="Z139" i="16" s="1"/>
  <c r="Y214" i="16"/>
  <c r="AG214" i="16" s="1"/>
  <c r="V214" i="16"/>
  <c r="Z214" i="16" s="1"/>
  <c r="Y216" i="16"/>
  <c r="AG216" i="16" s="1"/>
  <c r="Y207" i="16"/>
  <c r="AG207" i="16" s="1"/>
  <c r="V207" i="16"/>
  <c r="Z207" i="16" s="1"/>
  <c r="S211" i="16"/>
  <c r="Z211" i="16"/>
  <c r="Q226" i="16"/>
  <c r="R226" i="16"/>
  <c r="V83" i="16"/>
  <c r="S140" i="16"/>
  <c r="Z184" i="16"/>
  <c r="AH26" i="16"/>
  <c r="AI26" i="16" s="1"/>
  <c r="AA26" i="16"/>
  <c r="Y7" i="16"/>
  <c r="AG7" i="16" s="1"/>
  <c r="V7" i="16"/>
  <c r="Z7" i="16" s="1"/>
  <c r="Z201" i="16"/>
  <c r="Y182" i="16"/>
  <c r="AG182" i="16" s="1"/>
  <c r="V182" i="16"/>
  <c r="Z182" i="16" s="1"/>
  <c r="L226" i="16"/>
  <c r="K226" i="16"/>
  <c r="X226" i="16" s="1"/>
  <c r="T226" i="16"/>
  <c r="U226" i="16" s="1"/>
  <c r="V226" i="16" s="1"/>
  <c r="V49" i="16"/>
  <c r="V54" i="16"/>
  <c r="AH210" i="16"/>
  <c r="AI210" i="16" s="1"/>
  <c r="AA210" i="16"/>
  <c r="Y23" i="16"/>
  <c r="AG23" i="16" s="1"/>
  <c r="V23" i="16"/>
  <c r="Z23" i="16" s="1"/>
  <c r="S196" i="16"/>
  <c r="V58" i="16"/>
  <c r="AA15" i="16"/>
  <c r="AH15" i="16"/>
  <c r="AI15" i="16" s="1"/>
  <c r="Y134" i="16"/>
  <c r="AG134" i="16" s="1"/>
  <c r="V134" i="16"/>
  <c r="Z134" i="16" s="1"/>
  <c r="T85" i="16"/>
  <c r="U85" i="16" s="1"/>
  <c r="V85" i="16" s="1"/>
  <c r="T77" i="16"/>
  <c r="U77" i="16" s="1"/>
  <c r="V77" i="16" s="1"/>
  <c r="Y14" i="16"/>
  <c r="AG14" i="16" s="1"/>
  <c r="V14" i="16"/>
  <c r="Z14" i="16" s="1"/>
  <c r="S6" i="16"/>
  <c r="Z6" i="16"/>
  <c r="Y16" i="16"/>
  <c r="AG16" i="16" s="1"/>
  <c r="V16" i="16"/>
  <c r="Z16" i="16" s="1"/>
  <c r="Y185" i="16"/>
  <c r="AG185" i="16" s="1"/>
  <c r="Y186" i="16"/>
  <c r="AG186" i="16" s="1"/>
  <c r="V186" i="16"/>
  <c r="Z186" i="16" s="1"/>
  <c r="V31" i="16"/>
  <c r="V73" i="16"/>
  <c r="Y211" i="16"/>
  <c r="AG211" i="16" s="1"/>
  <c r="V65" i="16"/>
  <c r="Y168" i="16"/>
  <c r="AG168" i="16" s="1"/>
  <c r="V168" i="16"/>
  <c r="Z168" i="16" s="1"/>
  <c r="G232" i="16"/>
  <c r="K229" i="16"/>
  <c r="X229" i="16" s="1"/>
  <c r="T229" i="16"/>
  <c r="U229" i="16" s="1"/>
  <c r="L229" i="16"/>
  <c r="G20" i="16"/>
  <c r="G12" i="16"/>
  <c r="G92" i="16"/>
  <c r="G28" i="16"/>
  <c r="G100" i="16"/>
  <c r="G60" i="16"/>
  <c r="G36" i="16"/>
  <c r="G52" i="16"/>
  <c r="G84" i="16"/>
  <c r="G44" i="16"/>
  <c r="G68" i="16"/>
  <c r="G76" i="16"/>
  <c r="Y6" i="16"/>
  <c r="AG6" i="16" s="1"/>
  <c r="Y147" i="16"/>
  <c r="AG147" i="16" s="1"/>
  <c r="V147" i="16"/>
  <c r="Z147" i="16" s="1"/>
  <c r="S136" i="16"/>
  <c r="Z136" i="16"/>
  <c r="AH22" i="16"/>
  <c r="AI22" i="16" s="1"/>
  <c r="AA22" i="16"/>
  <c r="I236" i="16"/>
  <c r="J236" i="16" s="1"/>
  <c r="P236" i="16" s="1"/>
  <c r="Z193" i="16"/>
  <c r="S193" i="16"/>
  <c r="Y178" i="16"/>
  <c r="AG178" i="16" s="1"/>
  <c r="V178" i="16"/>
  <c r="Z178" i="16" s="1"/>
  <c r="Y22" i="16"/>
  <c r="AG22" i="16" s="1"/>
  <c r="Y177" i="16"/>
  <c r="AG177" i="16" s="1"/>
  <c r="V177" i="16"/>
  <c r="Z177" i="16" s="1"/>
  <c r="S166" i="16"/>
  <c r="Z194" i="16"/>
  <c r="G235" i="16"/>
  <c r="AH171" i="16"/>
  <c r="AI171" i="16" s="1"/>
  <c r="AA171" i="16"/>
  <c r="L205" i="16"/>
  <c r="T205" i="16"/>
  <c r="U205" i="16" s="1"/>
  <c r="K205" i="16"/>
  <c r="X205" i="16" s="1"/>
  <c r="Y160" i="16"/>
  <c r="AG160" i="16" s="1"/>
  <c r="V160" i="16"/>
  <c r="Z160" i="16" s="1"/>
  <c r="S7" i="16"/>
  <c r="AA185" i="16"/>
  <c r="AH185" i="16"/>
  <c r="AI185" i="16" s="1"/>
  <c r="T53" i="16"/>
  <c r="U53" i="16" s="1"/>
  <c r="T37" i="16"/>
  <c r="U37" i="16" s="1"/>
  <c r="V37" i="16" s="1"/>
  <c r="Y146" i="16"/>
  <c r="AG146" i="16" s="1"/>
  <c r="V146" i="16"/>
  <c r="Z146" i="16" s="1"/>
  <c r="G228" i="16"/>
  <c r="G188" i="16"/>
  <c r="G140" i="16"/>
  <c r="G196" i="16"/>
  <c r="G212" i="16"/>
  <c r="G148" i="16"/>
  <c r="G180" i="16"/>
  <c r="G164" i="16"/>
  <c r="G204" i="16"/>
  <c r="G220" i="16"/>
  <c r="G172" i="16"/>
  <c r="G156" i="16"/>
  <c r="Y24" i="16"/>
  <c r="AG24" i="16" s="1"/>
  <c r="V24" i="16"/>
  <c r="Z24" i="16" s="1"/>
  <c r="Y208" i="16"/>
  <c r="AG208" i="16" s="1"/>
  <c r="V208" i="16"/>
  <c r="Z208" i="16" s="1"/>
  <c r="T181" i="16"/>
  <c r="U181" i="16" s="1"/>
  <c r="L181" i="16"/>
  <c r="K181" i="16"/>
  <c r="X181" i="16" s="1"/>
  <c r="K141" i="16"/>
  <c r="X141" i="16" s="1"/>
  <c r="T141" i="16"/>
  <c r="U141" i="16" s="1"/>
  <c r="L141" i="16"/>
  <c r="T223" i="16"/>
  <c r="U223" i="16" s="1"/>
  <c r="K223" i="16"/>
  <c r="X223" i="16" s="1"/>
  <c r="L223" i="16"/>
  <c r="T97" i="16"/>
  <c r="U97" i="16" s="1"/>
  <c r="S197" i="16"/>
  <c r="Z197" i="16"/>
  <c r="Y175" i="16"/>
  <c r="AG175" i="16" s="1"/>
  <c r="V175" i="16"/>
  <c r="Z175" i="16" s="1"/>
  <c r="T87" i="16"/>
  <c r="U87" i="16" s="1"/>
  <c r="V87" i="16" s="1"/>
  <c r="V33" i="16"/>
  <c r="S156" i="16"/>
  <c r="Y8" i="16"/>
  <c r="AG8" i="16" s="1"/>
  <c r="V8" i="16"/>
  <c r="Z8" i="16" s="1"/>
  <c r="G109" i="16"/>
  <c r="G101" i="16"/>
  <c r="G231" i="16"/>
  <c r="Z190" i="16"/>
  <c r="Y136" i="16"/>
  <c r="AG136" i="16" s="1"/>
  <c r="Y187" i="16"/>
  <c r="AG187" i="16" s="1"/>
  <c r="S206" i="16"/>
  <c r="Y193" i="16"/>
  <c r="AG193" i="16" s="1"/>
  <c r="S16" i="16"/>
  <c r="Y200" i="16"/>
  <c r="AG200" i="16" s="1"/>
  <c r="V200" i="16"/>
  <c r="Z200" i="16" s="1"/>
  <c r="Z154" i="16"/>
  <c r="S154" i="16"/>
  <c r="V40" i="16"/>
  <c r="Y192" i="16"/>
  <c r="AG192" i="16" s="1"/>
  <c r="V192" i="16"/>
  <c r="Z192" i="16" s="1"/>
  <c r="Y227" i="16"/>
  <c r="AG227" i="16" s="1"/>
  <c r="Y224" i="16"/>
  <c r="AG224" i="16" s="1"/>
  <c r="V50" i="16"/>
  <c r="Y166" i="16"/>
  <c r="AG166" i="16" s="1"/>
  <c r="V166" i="16"/>
  <c r="Z166" i="16" s="1"/>
  <c r="I31" i="16"/>
  <c r="T103" i="16"/>
  <c r="U103" i="16" s="1"/>
  <c r="Y170" i="16"/>
  <c r="AG170" i="16" s="1"/>
  <c r="V170" i="16"/>
  <c r="Z170" i="16" s="1"/>
  <c r="K165" i="16"/>
  <c r="X165" i="16" s="1"/>
  <c r="L165" i="16"/>
  <c r="T165" i="16"/>
  <c r="U165" i="16" s="1"/>
  <c r="Y153" i="16"/>
  <c r="AG153" i="16" s="1"/>
  <c r="V153" i="16"/>
  <c r="Z153" i="16" s="1"/>
  <c r="Y158" i="16"/>
  <c r="AG158" i="16" s="1"/>
  <c r="V158" i="16"/>
  <c r="Z158" i="16" s="1"/>
  <c r="S135" i="16"/>
  <c r="Z135" i="16"/>
  <c r="AH163" i="16"/>
  <c r="AI163" i="16" s="1"/>
  <c r="AA163" i="16"/>
  <c r="Q222" i="16"/>
  <c r="Y222" i="16" s="1"/>
  <c r="AG222" i="16" s="1"/>
  <c r="R222" i="16"/>
  <c r="S222" i="16" s="1"/>
  <c r="Z143" i="16"/>
  <c r="S143" i="16"/>
  <c r="Y161" i="16"/>
  <c r="AG161" i="16" s="1"/>
  <c r="V161" i="16"/>
  <c r="Z161" i="16" s="1"/>
  <c r="L13" i="16"/>
  <c r="K13" i="16"/>
  <c r="X13" i="16" s="1"/>
  <c r="T13" i="16"/>
  <c r="U13" i="16" s="1"/>
  <c r="Y15" i="16"/>
  <c r="AG15" i="16" s="1"/>
  <c r="AA138" i="16"/>
  <c r="AH138" i="16"/>
  <c r="AI138" i="16" s="1"/>
  <c r="S199" i="16"/>
  <c r="Y137" i="16"/>
  <c r="AG137" i="16" s="1"/>
  <c r="V137" i="16"/>
  <c r="Z137" i="16" s="1"/>
  <c r="Q228" i="16"/>
  <c r="R228" i="16"/>
  <c r="V64" i="16"/>
  <c r="Z176" i="16"/>
  <c r="S176" i="16"/>
  <c r="Q30" i="16"/>
  <c r="Y30" i="16" s="1"/>
  <c r="AG30" i="16" s="1"/>
  <c r="R30" i="16"/>
  <c r="Z217" i="16"/>
  <c r="Y179" i="16"/>
  <c r="AG179" i="16" s="1"/>
  <c r="V179" i="16"/>
  <c r="Z179" i="16" s="1"/>
  <c r="Y171" i="16"/>
  <c r="AG171" i="16" s="1"/>
  <c r="Y154" i="16"/>
  <c r="AG154" i="16" s="1"/>
  <c r="V41" i="16"/>
  <c r="Y144" i="16"/>
  <c r="AG144" i="16" s="1"/>
  <c r="V144" i="16"/>
  <c r="Z144" i="16" s="1"/>
  <c r="S24" i="2"/>
  <c r="S22" i="2"/>
  <c r="G114" i="9" a="1"/>
  <c r="G114" i="9" s="1"/>
  <c r="AL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G241" i="16" s="1"/>
  <c r="R35" i="12"/>
  <c r="R7" i="13"/>
  <c r="R29" i="13" s="1"/>
  <c r="R35" i="13" s="1"/>
  <c r="G116" i="9" s="1" a="1"/>
  <c r="G116" i="9" s="1"/>
  <c r="AL116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I239" i="16" s="1"/>
  <c r="J239" i="16" s="1"/>
  <c r="P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I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J244" i="16" s="1"/>
  <c r="P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I242" i="16" s="1"/>
  <c r="J242" i="16" s="1"/>
  <c r="P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Y197" i="16" l="1"/>
  <c r="AG197" i="16" s="1"/>
  <c r="AH17" i="16"/>
  <c r="AI17" i="16" s="1"/>
  <c r="L234" i="16"/>
  <c r="Q238" i="16"/>
  <c r="R238" i="16"/>
  <c r="S238" i="16" s="1"/>
  <c r="T111" i="16"/>
  <c r="U111" i="16" s="1"/>
  <c r="Q242" i="16"/>
  <c r="R242" i="16"/>
  <c r="S242" i="16" s="1"/>
  <c r="T240" i="16"/>
  <c r="U240" i="16" s="1"/>
  <c r="V240" i="16" s="1"/>
  <c r="AA175" i="16"/>
  <c r="AH175" i="16"/>
  <c r="AI175" i="16" s="1"/>
  <c r="AA16" i="16"/>
  <c r="AH16" i="16"/>
  <c r="AI16" i="16" s="1"/>
  <c r="AH207" i="16"/>
  <c r="AI207" i="16" s="1"/>
  <c r="AA207" i="16"/>
  <c r="AA219" i="16"/>
  <c r="AH219" i="16"/>
  <c r="AI219" i="16" s="1"/>
  <c r="AH215" i="16"/>
  <c r="AI215" i="16" s="1"/>
  <c r="AA215" i="16"/>
  <c r="AH134" i="16"/>
  <c r="AI134" i="16" s="1"/>
  <c r="AA134" i="16"/>
  <c r="J237" i="16"/>
  <c r="P237" i="16" s="1"/>
  <c r="K237" i="16"/>
  <c r="X237" i="16" s="1"/>
  <c r="L237" i="16"/>
  <c r="AH178" i="16"/>
  <c r="AI178" i="16" s="1"/>
  <c r="AA178" i="16"/>
  <c r="AH214" i="16"/>
  <c r="AI214" i="16" s="1"/>
  <c r="AA214" i="16"/>
  <c r="T243" i="16"/>
  <c r="U243" i="16" s="1"/>
  <c r="L243" i="16"/>
  <c r="AH147" i="16"/>
  <c r="AI147" i="16" s="1"/>
  <c r="AA147" i="16"/>
  <c r="Q244" i="16"/>
  <c r="R244" i="16"/>
  <c r="T241" i="16"/>
  <c r="U241" i="16" s="1"/>
  <c r="V241" i="16" s="1"/>
  <c r="AH166" i="16"/>
  <c r="AI166" i="16" s="1"/>
  <c r="AA166" i="16"/>
  <c r="AA186" i="16"/>
  <c r="AH186" i="16"/>
  <c r="AI186" i="16" s="1"/>
  <c r="T117" i="16"/>
  <c r="U117" i="16" s="1"/>
  <c r="AH144" i="16"/>
  <c r="AI144" i="16" s="1"/>
  <c r="AA144" i="16"/>
  <c r="Y223" i="16"/>
  <c r="AG223" i="16" s="1"/>
  <c r="V223" i="16"/>
  <c r="Z223" i="16" s="1"/>
  <c r="AA208" i="16"/>
  <c r="AH208" i="16"/>
  <c r="AI208" i="16" s="1"/>
  <c r="T140" i="16"/>
  <c r="U140" i="16" s="1"/>
  <c r="L140" i="16"/>
  <c r="K140" i="16"/>
  <c r="X140" i="16" s="1"/>
  <c r="AH7" i="16"/>
  <c r="AI7" i="16" s="1"/>
  <c r="AA7" i="16"/>
  <c r="T60" i="16"/>
  <c r="U60" i="16" s="1"/>
  <c r="V60" i="16" s="1"/>
  <c r="Q234" i="16"/>
  <c r="Y234" i="16" s="1"/>
  <c r="AG234" i="16" s="1"/>
  <c r="R234" i="16"/>
  <c r="S234" i="16" s="1"/>
  <c r="K234" i="16"/>
  <c r="X234" i="16" s="1"/>
  <c r="G112" i="16"/>
  <c r="AA9" i="16"/>
  <c r="AH9" i="16"/>
  <c r="AI9" i="16" s="1"/>
  <c r="V69" i="16"/>
  <c r="AA159" i="16"/>
  <c r="AH159" i="16"/>
  <c r="AI159" i="16" s="1"/>
  <c r="AA183" i="16"/>
  <c r="AH183" i="16"/>
  <c r="AI183" i="16" s="1"/>
  <c r="Y225" i="16"/>
  <c r="AG225" i="16" s="1"/>
  <c r="V225" i="16"/>
  <c r="Z225" i="16" s="1"/>
  <c r="AH25" i="16"/>
  <c r="AI25" i="16" s="1"/>
  <c r="AA25" i="16"/>
  <c r="Y21" i="16"/>
  <c r="AG21" i="16" s="1"/>
  <c r="V21" i="16"/>
  <c r="Z21" i="16" s="1"/>
  <c r="AA27" i="16"/>
  <c r="AH27" i="16"/>
  <c r="AI27" i="16" s="1"/>
  <c r="AH167" i="16"/>
  <c r="AI167" i="16" s="1"/>
  <c r="AA167" i="16"/>
  <c r="T102" i="16"/>
  <c r="U102" i="16" s="1"/>
  <c r="AH195" i="16"/>
  <c r="AI195" i="16" s="1"/>
  <c r="AA195" i="16"/>
  <c r="K220" i="16"/>
  <c r="X220" i="16" s="1"/>
  <c r="T220" i="16"/>
  <c r="U220" i="16" s="1"/>
  <c r="L220" i="16"/>
  <c r="G236" i="16"/>
  <c r="L235" i="16"/>
  <c r="K235" i="16"/>
  <c r="X235" i="16" s="1"/>
  <c r="T235" i="16"/>
  <c r="U235" i="16" s="1"/>
  <c r="AA136" i="16"/>
  <c r="AH136" i="16"/>
  <c r="AI136" i="16" s="1"/>
  <c r="T68" i="16"/>
  <c r="U68" i="16" s="1"/>
  <c r="T100" i="16"/>
  <c r="U100" i="16" s="1"/>
  <c r="AA6" i="16"/>
  <c r="AH6" i="16"/>
  <c r="AI6" i="16" s="1"/>
  <c r="Z226" i="16"/>
  <c r="S226" i="16"/>
  <c r="Z222" i="16"/>
  <c r="AH18" i="16"/>
  <c r="AI18" i="16" s="1"/>
  <c r="AA18" i="16"/>
  <c r="AH155" i="16"/>
  <c r="AI155" i="16" s="1"/>
  <c r="AA155" i="16"/>
  <c r="I243" i="16"/>
  <c r="J243" i="16" s="1"/>
  <c r="P243" i="16" s="1"/>
  <c r="AA191" i="16"/>
  <c r="AH191" i="16"/>
  <c r="AI191" i="16" s="1"/>
  <c r="AH145" i="16"/>
  <c r="AI145" i="16" s="1"/>
  <c r="AA145" i="16"/>
  <c r="Y213" i="16"/>
  <c r="AG213" i="16" s="1"/>
  <c r="V213" i="16"/>
  <c r="Z213" i="16" s="1"/>
  <c r="G245" i="16"/>
  <c r="L172" i="16"/>
  <c r="K172" i="16"/>
  <c r="X172" i="16" s="1"/>
  <c r="T172" i="16"/>
  <c r="U172" i="16" s="1"/>
  <c r="K233" i="16"/>
  <c r="X233" i="16" s="1"/>
  <c r="L233" i="16"/>
  <c r="T233" i="16"/>
  <c r="U233" i="16" s="1"/>
  <c r="V233" i="16" s="1"/>
  <c r="Z233" i="16" s="1"/>
  <c r="I32" i="16"/>
  <c r="T113" i="16"/>
  <c r="U113" i="16" s="1"/>
  <c r="AH217" i="16"/>
  <c r="AI217" i="16" s="1"/>
  <c r="AA217" i="16"/>
  <c r="S228" i="16"/>
  <c r="AA143" i="16"/>
  <c r="AH143" i="16"/>
  <c r="AI143" i="16" s="1"/>
  <c r="AA158" i="16"/>
  <c r="AH158" i="16"/>
  <c r="AI158" i="16" s="1"/>
  <c r="AH170" i="16"/>
  <c r="AI170" i="16" s="1"/>
  <c r="AA170" i="16"/>
  <c r="AA192" i="16"/>
  <c r="AH192" i="16"/>
  <c r="AI192" i="16" s="1"/>
  <c r="AH200" i="16"/>
  <c r="AI200" i="16" s="1"/>
  <c r="AA200" i="16"/>
  <c r="AH197" i="16"/>
  <c r="AI197" i="16" s="1"/>
  <c r="AA197" i="16"/>
  <c r="I249" i="16"/>
  <c r="J249" i="16" s="1"/>
  <c r="P249" i="16" s="1"/>
  <c r="S30" i="16"/>
  <c r="Z30" i="16"/>
  <c r="V13" i="16"/>
  <c r="Z13" i="16" s="1"/>
  <c r="Y13" i="16"/>
  <c r="AG13" i="16" s="1"/>
  <c r="K204" i="16"/>
  <c r="X204" i="16" s="1"/>
  <c r="L204" i="16"/>
  <c r="T204" i="16"/>
  <c r="U204" i="16" s="1"/>
  <c r="T188" i="16"/>
  <c r="U188" i="16" s="1"/>
  <c r="L188" i="16"/>
  <c r="K188" i="16"/>
  <c r="X188" i="16" s="1"/>
  <c r="AA160" i="16"/>
  <c r="AH160" i="16"/>
  <c r="AI160" i="16" s="1"/>
  <c r="T44" i="16"/>
  <c r="U44" i="16" s="1"/>
  <c r="V44" i="16" s="1"/>
  <c r="T28" i="16"/>
  <c r="U28" i="16" s="1"/>
  <c r="L28" i="16"/>
  <c r="K28" i="16"/>
  <c r="X28" i="16" s="1"/>
  <c r="K232" i="16"/>
  <c r="X232" i="16" s="1"/>
  <c r="L232" i="16"/>
  <c r="T232" i="16"/>
  <c r="U232" i="16" s="1"/>
  <c r="Y226" i="16"/>
  <c r="AG226" i="16" s="1"/>
  <c r="AH139" i="16"/>
  <c r="AI139" i="16" s="1"/>
  <c r="AA139" i="16"/>
  <c r="V5" i="16"/>
  <c r="Z5" i="16" s="1"/>
  <c r="Y5" i="16"/>
  <c r="AG5" i="16" s="1"/>
  <c r="I241" i="16"/>
  <c r="J241" i="16" s="1"/>
  <c r="P241" i="16" s="1"/>
  <c r="V133" i="16"/>
  <c r="Z133" i="16" s="1"/>
  <c r="Y133" i="16"/>
  <c r="AG133" i="16" s="1"/>
  <c r="Z221" i="16"/>
  <c r="S221" i="16"/>
  <c r="AA198" i="16"/>
  <c r="AH198" i="16"/>
  <c r="AI198" i="16" s="1"/>
  <c r="AH227" i="16"/>
  <c r="AI227" i="16" s="1"/>
  <c r="AA227" i="16"/>
  <c r="AA10" i="16"/>
  <c r="AH10" i="16"/>
  <c r="AI10" i="16" s="1"/>
  <c r="V106" i="16"/>
  <c r="I240" i="16"/>
  <c r="J240" i="16" s="1"/>
  <c r="P240" i="16" s="1"/>
  <c r="K196" i="16"/>
  <c r="X196" i="16" s="1"/>
  <c r="T196" i="16"/>
  <c r="U196" i="16" s="1"/>
  <c r="L196" i="16"/>
  <c r="AA177" i="16"/>
  <c r="AH177" i="16"/>
  <c r="AI177" i="16" s="1"/>
  <c r="T36" i="16"/>
  <c r="U36" i="16" s="1"/>
  <c r="Y173" i="16"/>
  <c r="AG173" i="16" s="1"/>
  <c r="V173" i="16"/>
  <c r="Z173" i="16" s="1"/>
  <c r="AH190" i="16"/>
  <c r="AI190" i="16" s="1"/>
  <c r="AA190" i="16"/>
  <c r="AA24" i="16"/>
  <c r="AH24" i="16"/>
  <c r="AI24" i="16" s="1"/>
  <c r="AA137" i="16"/>
  <c r="AH137" i="16"/>
  <c r="AI137" i="16" s="1"/>
  <c r="AH153" i="16"/>
  <c r="AI153" i="16" s="1"/>
  <c r="AA153" i="16"/>
  <c r="V103" i="16"/>
  <c r="K231" i="16"/>
  <c r="X231" i="16" s="1"/>
  <c r="L231" i="16"/>
  <c r="T231" i="16"/>
  <c r="U231" i="16" s="1"/>
  <c r="Y141" i="16"/>
  <c r="AG141" i="16" s="1"/>
  <c r="V141" i="16"/>
  <c r="Z141" i="16" s="1"/>
  <c r="K164" i="16"/>
  <c r="X164" i="16" s="1"/>
  <c r="T164" i="16"/>
  <c r="U164" i="16" s="1"/>
  <c r="L164" i="16"/>
  <c r="T228" i="16"/>
  <c r="U228" i="16" s="1"/>
  <c r="K228" i="16"/>
  <c r="X228" i="16" s="1"/>
  <c r="L228" i="16"/>
  <c r="AH194" i="16"/>
  <c r="AI194" i="16" s="1"/>
  <c r="AA194" i="16"/>
  <c r="T84" i="16"/>
  <c r="U84" i="16" s="1"/>
  <c r="V84" i="16" s="1"/>
  <c r="T92" i="16"/>
  <c r="U92" i="16" s="1"/>
  <c r="AA168" i="16"/>
  <c r="AH168" i="16"/>
  <c r="AI168" i="16" s="1"/>
  <c r="AA211" i="16"/>
  <c r="AH211" i="16"/>
  <c r="AI211" i="16" s="1"/>
  <c r="Q232" i="16"/>
  <c r="R232" i="16"/>
  <c r="Y221" i="16"/>
  <c r="AG221" i="16" s="1"/>
  <c r="AA209" i="16"/>
  <c r="AH209" i="16"/>
  <c r="AI209" i="16" s="1"/>
  <c r="AA174" i="16"/>
  <c r="AH174" i="16"/>
  <c r="AI174" i="16" s="1"/>
  <c r="AH135" i="16"/>
  <c r="AI135" i="16" s="1"/>
  <c r="AA135" i="16"/>
  <c r="Y181" i="16"/>
  <c r="AG181" i="16" s="1"/>
  <c r="V181" i="16"/>
  <c r="Z181" i="16" s="1"/>
  <c r="T115" i="16"/>
  <c r="U115" i="16" s="1"/>
  <c r="T104" i="16"/>
  <c r="U104" i="16" s="1"/>
  <c r="K242" i="16"/>
  <c r="X242" i="16" s="1"/>
  <c r="T242" i="16"/>
  <c r="U242" i="16" s="1"/>
  <c r="L242" i="16"/>
  <c r="T101" i="16"/>
  <c r="U101" i="16" s="1"/>
  <c r="V101" i="16" s="1"/>
  <c r="T180" i="16"/>
  <c r="U180" i="16" s="1"/>
  <c r="L180" i="16"/>
  <c r="K180" i="16"/>
  <c r="X180" i="16" s="1"/>
  <c r="G114" i="16"/>
  <c r="V53" i="16"/>
  <c r="T52" i="16"/>
  <c r="U52" i="16" s="1"/>
  <c r="V52" i="16" s="1"/>
  <c r="L12" i="16"/>
  <c r="K12" i="16"/>
  <c r="X12" i="16" s="1"/>
  <c r="T12" i="16"/>
  <c r="U12" i="16" s="1"/>
  <c r="AA182" i="16"/>
  <c r="AH182" i="16"/>
  <c r="AI182" i="16" s="1"/>
  <c r="AH184" i="16"/>
  <c r="AI184" i="16" s="1"/>
  <c r="AA184" i="16"/>
  <c r="V96" i="16"/>
  <c r="AA162" i="16"/>
  <c r="AH162" i="16"/>
  <c r="AI162" i="16" s="1"/>
  <c r="AA150" i="16"/>
  <c r="AH150" i="16"/>
  <c r="AI150" i="16" s="1"/>
  <c r="V45" i="16"/>
  <c r="T107" i="16"/>
  <c r="U107" i="16" s="1"/>
  <c r="V107" i="16" s="1"/>
  <c r="AA19" i="16"/>
  <c r="AH19" i="16"/>
  <c r="AI19" i="16" s="1"/>
  <c r="K230" i="16"/>
  <c r="X230" i="16" s="1"/>
  <c r="T230" i="16"/>
  <c r="U230" i="16" s="1"/>
  <c r="L230" i="16"/>
  <c r="AA202" i="16"/>
  <c r="AH202" i="16"/>
  <c r="AI202" i="16" s="1"/>
  <c r="S231" i="16"/>
  <c r="G239" i="16"/>
  <c r="Q239" i="16"/>
  <c r="R239" i="16"/>
  <c r="S239" i="16" s="1"/>
  <c r="T109" i="16"/>
  <c r="U109" i="16" s="1"/>
  <c r="V97" i="16"/>
  <c r="L148" i="16"/>
  <c r="K148" i="16"/>
  <c r="X148" i="16" s="1"/>
  <c r="T148" i="16"/>
  <c r="U148" i="16" s="1"/>
  <c r="AA146" i="16"/>
  <c r="AH146" i="16"/>
  <c r="AI146" i="16" s="1"/>
  <c r="Y205" i="16"/>
  <c r="AG205" i="16" s="1"/>
  <c r="V205" i="16"/>
  <c r="Z205" i="16" s="1"/>
  <c r="AH193" i="16"/>
  <c r="AI193" i="16" s="1"/>
  <c r="AA193" i="16"/>
  <c r="G116" i="16"/>
  <c r="L20" i="16"/>
  <c r="K20" i="16"/>
  <c r="X20" i="16" s="1"/>
  <c r="T20" i="16"/>
  <c r="U20" i="16" s="1"/>
  <c r="V237" i="16"/>
  <c r="AA203" i="16"/>
  <c r="AH203" i="16"/>
  <c r="AI203" i="16" s="1"/>
  <c r="AH152" i="16"/>
  <c r="AI152" i="16" s="1"/>
  <c r="AA152" i="16"/>
  <c r="Y149" i="16"/>
  <c r="AG149" i="16" s="1"/>
  <c r="V149" i="16"/>
  <c r="Z149" i="16" s="1"/>
  <c r="V93" i="16"/>
  <c r="AH11" i="16"/>
  <c r="AI11" i="16" s="1"/>
  <c r="AA11" i="16"/>
  <c r="AA179" i="16"/>
  <c r="AH179" i="16"/>
  <c r="AI179" i="16" s="1"/>
  <c r="AH176" i="16"/>
  <c r="AI176" i="16" s="1"/>
  <c r="AA176" i="16"/>
  <c r="AH199" i="16"/>
  <c r="AI199" i="16" s="1"/>
  <c r="AA199" i="16"/>
  <c r="AH161" i="16"/>
  <c r="AI161" i="16" s="1"/>
  <c r="AA161" i="16"/>
  <c r="Y165" i="16"/>
  <c r="AG165" i="16" s="1"/>
  <c r="V165" i="16"/>
  <c r="Z165" i="16" s="1"/>
  <c r="J31" i="16"/>
  <c r="P31" i="16" s="1"/>
  <c r="K31" i="16"/>
  <c r="X31" i="16" s="1"/>
  <c r="L31" i="16"/>
  <c r="AH206" i="16"/>
  <c r="AI206" i="16" s="1"/>
  <c r="AA206" i="16"/>
  <c r="AH8" i="16"/>
  <c r="AI8" i="16" s="1"/>
  <c r="AA8" i="16"/>
  <c r="K156" i="16"/>
  <c r="X156" i="16" s="1"/>
  <c r="L156" i="16"/>
  <c r="T156" i="16"/>
  <c r="U156" i="16" s="1"/>
  <c r="T212" i="16"/>
  <c r="U212" i="16" s="1"/>
  <c r="K212" i="16"/>
  <c r="X212" i="16" s="1"/>
  <c r="L212" i="16"/>
  <c r="Q236" i="16"/>
  <c r="R236" i="16"/>
  <c r="S236" i="16" s="1"/>
  <c r="G108" i="16"/>
  <c r="AH14" i="16"/>
  <c r="AI14" i="16" s="1"/>
  <c r="AA14" i="16"/>
  <c r="AA23" i="16"/>
  <c r="AH23" i="16"/>
  <c r="AI23" i="16" s="1"/>
  <c r="AH201" i="16"/>
  <c r="AI201" i="16" s="1"/>
  <c r="AA201" i="16"/>
  <c r="AA142" i="16"/>
  <c r="AH142" i="16"/>
  <c r="AI142" i="16" s="1"/>
  <c r="AA216" i="16"/>
  <c r="AH216" i="16"/>
  <c r="AI216" i="16" s="1"/>
  <c r="V99" i="16"/>
  <c r="Y189" i="16"/>
  <c r="AG189" i="16" s="1"/>
  <c r="V189" i="16"/>
  <c r="Z189" i="16" s="1"/>
  <c r="Y157" i="16"/>
  <c r="AG157" i="16" s="1"/>
  <c r="V157" i="16"/>
  <c r="Z157" i="16" s="1"/>
  <c r="Y29" i="16"/>
  <c r="AG29" i="16" s="1"/>
  <c r="V29" i="16"/>
  <c r="Z29" i="16" s="1"/>
  <c r="AH218" i="16"/>
  <c r="AI218" i="16" s="1"/>
  <c r="AA218" i="16"/>
  <c r="Q230" i="16"/>
  <c r="R230" i="16"/>
  <c r="S230" i="16" s="1"/>
  <c r="AH154" i="16"/>
  <c r="AI154" i="16" s="1"/>
  <c r="AA154" i="16"/>
  <c r="T76" i="16"/>
  <c r="U76" i="16" s="1"/>
  <c r="Y229" i="16"/>
  <c r="AG229" i="16" s="1"/>
  <c r="V229" i="16"/>
  <c r="Z229" i="16" s="1"/>
  <c r="G244" i="9" a="1"/>
  <c r="G244" i="9" s="1"/>
  <c r="AL244" i="16" s="1"/>
  <c r="G244" i="16" s="1"/>
  <c r="T35" i="12"/>
  <c r="G123" i="9" a="1"/>
  <c r="G123" i="9" s="1"/>
  <c r="AL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Z234" i="16" l="1"/>
  <c r="G128" i="16"/>
  <c r="Y233" i="16"/>
  <c r="AG233" i="16" s="1"/>
  <c r="Q248" i="16"/>
  <c r="R248" i="16"/>
  <c r="K244" i="16"/>
  <c r="X244" i="16" s="1"/>
  <c r="T244" i="16"/>
  <c r="U244" i="16" s="1"/>
  <c r="V244" i="16" s="1"/>
  <c r="L244" i="16"/>
  <c r="T122" i="16"/>
  <c r="U122" i="16" s="1"/>
  <c r="T250" i="16"/>
  <c r="U250" i="16" s="1"/>
  <c r="L250" i="16"/>
  <c r="K250" i="16"/>
  <c r="X250" i="16" s="1"/>
  <c r="T253" i="16"/>
  <c r="U253" i="16" s="1"/>
  <c r="T121" i="16"/>
  <c r="U121" i="16" s="1"/>
  <c r="V121" i="16" s="1"/>
  <c r="Q250" i="16"/>
  <c r="R250" i="16"/>
  <c r="S250" i="16" s="1"/>
  <c r="T125" i="16"/>
  <c r="U125" i="16" s="1"/>
  <c r="I255" i="16"/>
  <c r="J255" i="16" s="1"/>
  <c r="P255" i="16" s="1"/>
  <c r="L251" i="16"/>
  <c r="T251" i="16"/>
  <c r="U251" i="16" s="1"/>
  <c r="V251" i="16" s="1"/>
  <c r="K251" i="16"/>
  <c r="X251" i="16" s="1"/>
  <c r="Q251" i="16"/>
  <c r="R251" i="16"/>
  <c r="S251" i="16" s="1"/>
  <c r="T120" i="16"/>
  <c r="U120" i="16" s="1"/>
  <c r="V120" i="16" s="1"/>
  <c r="K249" i="16"/>
  <c r="X249" i="16" s="1"/>
  <c r="T249" i="16"/>
  <c r="U249" i="16" s="1"/>
  <c r="L249" i="16"/>
  <c r="AH234" i="16"/>
  <c r="AI234" i="16" s="1"/>
  <c r="AA234" i="16"/>
  <c r="V104" i="16"/>
  <c r="Q245" i="16"/>
  <c r="R245" i="16"/>
  <c r="S245" i="16" s="1"/>
  <c r="AA165" i="16"/>
  <c r="AH165" i="16"/>
  <c r="AI165" i="16" s="1"/>
  <c r="Q249" i="16"/>
  <c r="R249" i="16"/>
  <c r="S249" i="16" s="1"/>
  <c r="Y20" i="16"/>
  <c r="AG20" i="16" s="1"/>
  <c r="V20" i="16"/>
  <c r="Z20" i="16" s="1"/>
  <c r="V109" i="16"/>
  <c r="V36" i="16"/>
  <c r="Y232" i="16"/>
  <c r="AG232" i="16" s="1"/>
  <c r="V232" i="16"/>
  <c r="AH233" i="16"/>
  <c r="AI233" i="16" s="1"/>
  <c r="AA233" i="16"/>
  <c r="AA213" i="16"/>
  <c r="AH213" i="16"/>
  <c r="AI213" i="16" s="1"/>
  <c r="AH226" i="16"/>
  <c r="AI226" i="16" s="1"/>
  <c r="AA226" i="16"/>
  <c r="V100" i="16"/>
  <c r="V140" i="16"/>
  <c r="Z140" i="16" s="1"/>
  <c r="Y140" i="16"/>
  <c r="AG140" i="16" s="1"/>
  <c r="K243" i="16"/>
  <c r="X243" i="16" s="1"/>
  <c r="I33" i="16"/>
  <c r="L241" i="16"/>
  <c r="G123" i="16"/>
  <c r="G131" i="16"/>
  <c r="G130" i="16"/>
  <c r="Y148" i="16"/>
  <c r="AG148" i="16" s="1"/>
  <c r="V148" i="16"/>
  <c r="Z148" i="16" s="1"/>
  <c r="Y12" i="16"/>
  <c r="AG12" i="16" s="1"/>
  <c r="V12" i="16"/>
  <c r="Z12" i="16" s="1"/>
  <c r="T114" i="16"/>
  <c r="U114" i="16" s="1"/>
  <c r="V114" i="16" s="1"/>
  <c r="K236" i="16"/>
  <c r="X236" i="16" s="1"/>
  <c r="T236" i="16"/>
  <c r="U236" i="16" s="1"/>
  <c r="L236" i="16"/>
  <c r="AH21" i="16"/>
  <c r="AI21" i="16" s="1"/>
  <c r="AA21" i="16"/>
  <c r="T112" i="16"/>
  <c r="U112" i="16" s="1"/>
  <c r="V112" i="16" s="1"/>
  <c r="V117" i="16"/>
  <c r="Y243" i="16"/>
  <c r="AG243" i="16" s="1"/>
  <c r="V243" i="16"/>
  <c r="Q252" i="16"/>
  <c r="R252" i="16"/>
  <c r="S252" i="16" s="1"/>
  <c r="J32" i="16"/>
  <c r="P32" i="16" s="1"/>
  <c r="K32" i="16"/>
  <c r="X32" i="16" s="1"/>
  <c r="L32" i="16"/>
  <c r="AL259" i="16"/>
  <c r="G259" i="16" s="1"/>
  <c r="AL258" i="16"/>
  <c r="G258" i="16" s="1"/>
  <c r="AA157" i="16"/>
  <c r="AH157" i="16"/>
  <c r="AI157" i="16" s="1"/>
  <c r="T116" i="16"/>
  <c r="U116" i="16" s="1"/>
  <c r="Y230" i="16"/>
  <c r="AG230" i="16" s="1"/>
  <c r="V230" i="16"/>
  <c r="Z230" i="16" s="1"/>
  <c r="Y242" i="16"/>
  <c r="AG242" i="16" s="1"/>
  <c r="V242" i="16"/>
  <c r="Z242" i="16" s="1"/>
  <c r="V115" i="16"/>
  <c r="AH141" i="16"/>
  <c r="AI141" i="16" s="1"/>
  <c r="AA141" i="16"/>
  <c r="AH221" i="16"/>
  <c r="AI221" i="16" s="1"/>
  <c r="AA221" i="16"/>
  <c r="AA13" i="16"/>
  <c r="AH13" i="16"/>
  <c r="AI13" i="16" s="1"/>
  <c r="Y172" i="16"/>
  <c r="AG172" i="16" s="1"/>
  <c r="V172" i="16"/>
  <c r="Z172" i="16" s="1"/>
  <c r="V102" i="16"/>
  <c r="K241" i="16"/>
  <c r="X241" i="16" s="1"/>
  <c r="Q237" i="16"/>
  <c r="Y237" i="16" s="1"/>
  <c r="AG237" i="16" s="1"/>
  <c r="R237" i="16"/>
  <c r="I247" i="16"/>
  <c r="J247" i="16" s="1"/>
  <c r="P247" i="16" s="1"/>
  <c r="V113" i="16"/>
  <c r="G254" i="16"/>
  <c r="G238" i="16"/>
  <c r="G246" i="16"/>
  <c r="V212" i="16"/>
  <c r="Z212" i="16" s="1"/>
  <c r="Y212" i="16"/>
  <c r="AG212" i="16" s="1"/>
  <c r="AA181" i="16"/>
  <c r="AH181" i="16"/>
  <c r="AI181" i="16" s="1"/>
  <c r="AH173" i="16"/>
  <c r="AI173" i="16" s="1"/>
  <c r="AA173" i="16"/>
  <c r="V196" i="16"/>
  <c r="Z196" i="16" s="1"/>
  <c r="Y196" i="16"/>
  <c r="AG196" i="16" s="1"/>
  <c r="AH30" i="16"/>
  <c r="AI30" i="16" s="1"/>
  <c r="AA30" i="16"/>
  <c r="G257" i="16"/>
  <c r="V68" i="16"/>
  <c r="Y220" i="16"/>
  <c r="AG220" i="16" s="1"/>
  <c r="V220" i="16"/>
  <c r="Z220" i="16" s="1"/>
  <c r="AA223" i="16"/>
  <c r="AH223" i="16"/>
  <c r="AI223" i="16" s="1"/>
  <c r="Z244" i="16"/>
  <c r="S244" i="16"/>
  <c r="V111" i="16"/>
  <c r="T128" i="16"/>
  <c r="U128" i="16" s="1"/>
  <c r="G256" i="16"/>
  <c r="G248" i="16"/>
  <c r="V76" i="16"/>
  <c r="AH29" i="16"/>
  <c r="AI29" i="16" s="1"/>
  <c r="AA29" i="16"/>
  <c r="Y164" i="16"/>
  <c r="AG164" i="16" s="1"/>
  <c r="V164" i="16"/>
  <c r="Z164" i="16" s="1"/>
  <c r="AH5" i="16"/>
  <c r="AI5" i="16" s="1"/>
  <c r="AA5" i="16"/>
  <c r="G118" i="16"/>
  <c r="G126" i="16"/>
  <c r="G110" i="16"/>
  <c r="AH229" i="16"/>
  <c r="AI229" i="16" s="1"/>
  <c r="AA229" i="16"/>
  <c r="AH189" i="16"/>
  <c r="AI189" i="16" s="1"/>
  <c r="AA189" i="16"/>
  <c r="Y156" i="16"/>
  <c r="AG156" i="16" s="1"/>
  <c r="V156" i="16"/>
  <c r="Z156" i="16" s="1"/>
  <c r="L239" i="16"/>
  <c r="K239" i="16"/>
  <c r="X239" i="16" s="1"/>
  <c r="T239" i="16"/>
  <c r="U239" i="16" s="1"/>
  <c r="Y180" i="16"/>
  <c r="AG180" i="16" s="1"/>
  <c r="V180" i="16"/>
  <c r="Z180" i="16" s="1"/>
  <c r="Y231" i="16"/>
  <c r="AG231" i="16" s="1"/>
  <c r="V231" i="16"/>
  <c r="Z231" i="16" s="1"/>
  <c r="AA133" i="16"/>
  <c r="AH133" i="16"/>
  <c r="AI133" i="16" s="1"/>
  <c r="I246" i="16"/>
  <c r="J246" i="16" s="1"/>
  <c r="P246" i="16" s="1"/>
  <c r="V28" i="16"/>
  <c r="Z28" i="16" s="1"/>
  <c r="Y28" i="16"/>
  <c r="AG28" i="16" s="1"/>
  <c r="G129" i="16"/>
  <c r="Q241" i="16"/>
  <c r="Y241" i="16" s="1"/>
  <c r="AG241" i="16" s="1"/>
  <c r="R241" i="16"/>
  <c r="S241" i="16" s="1"/>
  <c r="Y188" i="16"/>
  <c r="AG188" i="16" s="1"/>
  <c r="V188" i="16"/>
  <c r="Z188" i="16" s="1"/>
  <c r="Q243" i="16"/>
  <c r="R243" i="16"/>
  <c r="AA222" i="16"/>
  <c r="AH222" i="16"/>
  <c r="AI222" i="16" s="1"/>
  <c r="K240" i="16"/>
  <c r="X240" i="16" s="1"/>
  <c r="T108" i="16"/>
  <c r="U108" i="16" s="1"/>
  <c r="Q31" i="16"/>
  <c r="Y31" i="16" s="1"/>
  <c r="AG31" i="16" s="1"/>
  <c r="R31" i="16"/>
  <c r="AA149" i="16"/>
  <c r="AH149" i="16"/>
  <c r="AI149" i="16" s="1"/>
  <c r="AH205" i="16"/>
  <c r="AI205" i="16" s="1"/>
  <c r="AA205" i="16"/>
  <c r="Q240" i="16"/>
  <c r="Y240" i="16" s="1"/>
  <c r="AG240" i="16" s="1"/>
  <c r="R240" i="16"/>
  <c r="S240" i="16" s="1"/>
  <c r="Z232" i="16"/>
  <c r="S232" i="16"/>
  <c r="V92" i="16"/>
  <c r="Y228" i="16"/>
  <c r="AG228" i="16" s="1"/>
  <c r="V228" i="16"/>
  <c r="Z228" i="16" s="1"/>
  <c r="Y204" i="16"/>
  <c r="AG204" i="16" s="1"/>
  <c r="V204" i="16"/>
  <c r="Z204" i="16" s="1"/>
  <c r="L245" i="16"/>
  <c r="K245" i="16"/>
  <c r="X245" i="16" s="1"/>
  <c r="T245" i="16"/>
  <c r="U245" i="16" s="1"/>
  <c r="Y235" i="16"/>
  <c r="AG235" i="16" s="1"/>
  <c r="V235" i="16"/>
  <c r="Z235" i="16" s="1"/>
  <c r="AH225" i="16"/>
  <c r="AI225" i="16" s="1"/>
  <c r="AA225" i="16"/>
  <c r="L240" i="16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J256" i="16" s="1"/>
  <c r="P256" i="16" s="1"/>
  <c r="G247" i="9" a="1"/>
  <c r="G247" i="9" s="1"/>
  <c r="AL247" i="16" s="1"/>
  <c r="G119" i="9" a="1"/>
  <c r="G119" i="9" s="1"/>
  <c r="AL119" i="16" s="1"/>
  <c r="G119" i="16" s="1"/>
  <c r="T30" i="5"/>
  <c r="I255" i="9" s="1" a="1"/>
  <c r="I255" i="9" s="1"/>
  <c r="AN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Z240" i="16" l="1"/>
  <c r="Z251" i="16"/>
  <c r="Y244" i="16"/>
  <c r="AG244" i="16" s="1"/>
  <c r="Q257" i="16"/>
  <c r="R257" i="16"/>
  <c r="Q254" i="16"/>
  <c r="R254" i="16"/>
  <c r="Q253" i="16"/>
  <c r="R253" i="16"/>
  <c r="G124" i="16"/>
  <c r="G132" i="16"/>
  <c r="V108" i="16"/>
  <c r="T129" i="16"/>
  <c r="U129" i="16" s="1"/>
  <c r="AH180" i="16"/>
  <c r="AI180" i="16" s="1"/>
  <c r="AA180" i="16"/>
  <c r="AA164" i="16"/>
  <c r="AH164" i="16"/>
  <c r="AI164" i="16" s="1"/>
  <c r="T246" i="16"/>
  <c r="U246" i="16" s="1"/>
  <c r="V246" i="16" s="1"/>
  <c r="K246" i="16"/>
  <c r="X246" i="16" s="1"/>
  <c r="L246" i="16"/>
  <c r="AA230" i="16"/>
  <c r="AH230" i="16"/>
  <c r="AI230" i="16" s="1"/>
  <c r="G127" i="16"/>
  <c r="AH12" i="16"/>
  <c r="AI12" i="16" s="1"/>
  <c r="AA12" i="16"/>
  <c r="AH20" i="16"/>
  <c r="AI20" i="16" s="1"/>
  <c r="AA20" i="16"/>
  <c r="Q255" i="16"/>
  <c r="R255" i="16"/>
  <c r="V122" i="16"/>
  <c r="AN259" i="16"/>
  <c r="I259" i="16" s="1"/>
  <c r="J259" i="16" s="1"/>
  <c r="P259" i="16" s="1"/>
  <c r="AN258" i="16"/>
  <c r="I258" i="16" s="1"/>
  <c r="J258" i="16" s="1"/>
  <c r="P258" i="16" s="1"/>
  <c r="I34" i="16"/>
  <c r="G252" i="16"/>
  <c r="G260" i="16"/>
  <c r="AA235" i="16"/>
  <c r="AH235" i="16"/>
  <c r="AI235" i="16" s="1"/>
  <c r="AA228" i="16"/>
  <c r="AH228" i="16"/>
  <c r="AI228" i="16" s="1"/>
  <c r="AA188" i="16"/>
  <c r="AH188" i="16"/>
  <c r="AI188" i="16" s="1"/>
  <c r="AA220" i="16"/>
  <c r="AH220" i="16"/>
  <c r="AI220" i="16" s="1"/>
  <c r="AA196" i="16"/>
  <c r="AH196" i="16"/>
  <c r="AI196" i="16" s="1"/>
  <c r="AA28" i="16"/>
  <c r="AH28" i="16"/>
  <c r="AI28" i="16" s="1"/>
  <c r="V128" i="16"/>
  <c r="H410" i="17" a="1"/>
  <c r="H410" i="17" s="1"/>
  <c r="H411" i="17" a="1"/>
  <c r="H411" i="17" s="1"/>
  <c r="H412" i="17" a="1"/>
  <c r="H412" i="17" s="1"/>
  <c r="H413" i="17" a="1"/>
  <c r="H413" i="17" s="1"/>
  <c r="H409" i="17" a="1"/>
  <c r="H409" i="17" s="1"/>
  <c r="K254" i="16"/>
  <c r="X254" i="16" s="1"/>
  <c r="T254" i="16"/>
  <c r="U254" i="16" s="1"/>
  <c r="L254" i="16"/>
  <c r="T259" i="16"/>
  <c r="U259" i="16" s="1"/>
  <c r="Z241" i="16"/>
  <c r="AA148" i="16"/>
  <c r="AH148" i="16"/>
  <c r="AI148" i="16" s="1"/>
  <c r="J33" i="16"/>
  <c r="P33" i="16" s="1"/>
  <c r="L33" i="16"/>
  <c r="K33" i="16"/>
  <c r="X33" i="16" s="1"/>
  <c r="K253" i="16"/>
  <c r="X253" i="16" s="1"/>
  <c r="T238" i="16"/>
  <c r="U238" i="16" s="1"/>
  <c r="K238" i="16"/>
  <c r="X238" i="16" s="1"/>
  <c r="L238" i="16"/>
  <c r="Y239" i="16"/>
  <c r="AG239" i="16" s="1"/>
  <c r="V239" i="16"/>
  <c r="Z239" i="16" s="1"/>
  <c r="Y245" i="16"/>
  <c r="AG245" i="16" s="1"/>
  <c r="V245" i="16"/>
  <c r="Z245" i="16" s="1"/>
  <c r="T110" i="16"/>
  <c r="U110" i="16" s="1"/>
  <c r="V116" i="16"/>
  <c r="Y236" i="16"/>
  <c r="AG236" i="16" s="1"/>
  <c r="V236" i="16"/>
  <c r="Z236" i="16" s="1"/>
  <c r="L253" i="16"/>
  <c r="T258" i="16"/>
  <c r="U258" i="16" s="1"/>
  <c r="Q246" i="16"/>
  <c r="Y246" i="16" s="1"/>
  <c r="AG246" i="16" s="1"/>
  <c r="R246" i="16"/>
  <c r="S246" i="16" s="1"/>
  <c r="T126" i="16"/>
  <c r="U126" i="16" s="1"/>
  <c r="AH172" i="16"/>
  <c r="AI172" i="16" s="1"/>
  <c r="AA172" i="16"/>
  <c r="T130" i="16"/>
  <c r="U130" i="16" s="1"/>
  <c r="V125" i="16"/>
  <c r="H401" i="17" a="1"/>
  <c r="H401" i="17" s="1"/>
  <c r="V253" i="16"/>
  <c r="H423" i="17" a="1"/>
  <c r="H423" i="17" s="1"/>
  <c r="T118" i="16"/>
  <c r="U118" i="16" s="1"/>
  <c r="T257" i="16"/>
  <c r="U257" i="16" s="1"/>
  <c r="K257" i="16"/>
  <c r="X257" i="16" s="1"/>
  <c r="L257" i="16"/>
  <c r="Q32" i="16"/>
  <c r="Y32" i="16" s="1"/>
  <c r="AG32" i="16" s="1"/>
  <c r="R32" i="16"/>
  <c r="T131" i="16"/>
  <c r="U131" i="16" s="1"/>
  <c r="Y251" i="16"/>
  <c r="AG251" i="16" s="1"/>
  <c r="T119" i="16"/>
  <c r="U119" i="16" s="1"/>
  <c r="V119" i="16" s="1"/>
  <c r="AH156" i="16"/>
  <c r="AI156" i="16" s="1"/>
  <c r="AA156" i="16"/>
  <c r="G247" i="16"/>
  <c r="G255" i="16"/>
  <c r="AH204" i="16"/>
  <c r="AI204" i="16" s="1"/>
  <c r="AA204" i="16"/>
  <c r="AH232" i="16"/>
  <c r="AI232" i="16" s="1"/>
  <c r="AA232" i="16"/>
  <c r="Z31" i="16"/>
  <c r="S31" i="16"/>
  <c r="AA240" i="16"/>
  <c r="AH240" i="16"/>
  <c r="AI240" i="16" s="1"/>
  <c r="AA231" i="16"/>
  <c r="AH231" i="16"/>
  <c r="AI231" i="16" s="1"/>
  <c r="K248" i="16"/>
  <c r="X248" i="16" s="1"/>
  <c r="T248" i="16"/>
  <c r="U248" i="16" s="1"/>
  <c r="V248" i="16" s="1"/>
  <c r="Z248" i="16" s="1"/>
  <c r="L248" i="16"/>
  <c r="AH244" i="16"/>
  <c r="AI244" i="16" s="1"/>
  <c r="AA244" i="16"/>
  <c r="Q247" i="16"/>
  <c r="R247" i="16"/>
  <c r="AA242" i="16"/>
  <c r="AH242" i="16"/>
  <c r="AI242" i="16" s="1"/>
  <c r="T123" i="16"/>
  <c r="U123" i="16" s="1"/>
  <c r="V123" i="16" s="1"/>
  <c r="S248" i="16"/>
  <c r="Q260" i="16"/>
  <c r="H48" i="17" s="1" a="1"/>
  <c r="H48" i="17" s="1"/>
  <c r="R260" i="16"/>
  <c r="Q256" i="16"/>
  <c r="R256" i="16"/>
  <c r="Z243" i="16"/>
  <c r="S243" i="16"/>
  <c r="T256" i="16"/>
  <c r="U256" i="16" s="1"/>
  <c r="L256" i="16"/>
  <c r="K256" i="16"/>
  <c r="X256" i="16" s="1"/>
  <c r="AA212" i="16"/>
  <c r="AH212" i="16"/>
  <c r="AI212" i="16" s="1"/>
  <c r="S237" i="16"/>
  <c r="Z237" i="16"/>
  <c r="AH140" i="16"/>
  <c r="AI140" i="16" s="1"/>
  <c r="AA140" i="16"/>
  <c r="Y249" i="16"/>
  <c r="AG249" i="16" s="1"/>
  <c r="V249" i="16"/>
  <c r="Z249" i="16" s="1"/>
  <c r="AA251" i="16"/>
  <c r="AH251" i="16"/>
  <c r="AI251" i="16" s="1"/>
  <c r="Y250" i="16"/>
  <c r="AG250" i="16" s="1"/>
  <c r="V250" i="16"/>
  <c r="Z250" i="16" s="1"/>
  <c r="Y248" i="16"/>
  <c r="AG248" i="16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L259" i="16" l="1"/>
  <c r="K259" i="16"/>
  <c r="X259" i="16" s="1"/>
  <c r="V130" i="16"/>
  <c r="H418" i="17" a="1"/>
  <c r="H418" i="17" s="1"/>
  <c r="H420" i="17" a="1"/>
  <c r="H420" i="17" s="1"/>
  <c r="H419" i="17" a="1"/>
  <c r="H419" i="17" s="1"/>
  <c r="AA245" i="16"/>
  <c r="AH245" i="16"/>
  <c r="AI245" i="16" s="1"/>
  <c r="AH250" i="16"/>
  <c r="AI250" i="16" s="1"/>
  <c r="AA250" i="16"/>
  <c r="AA243" i="16"/>
  <c r="AH243" i="16"/>
  <c r="AI243" i="16" s="1"/>
  <c r="S32" i="16"/>
  <c r="Z32" i="16"/>
  <c r="L258" i="16"/>
  <c r="AA239" i="16"/>
  <c r="AH239" i="16"/>
  <c r="AI239" i="16" s="1"/>
  <c r="V259" i="16"/>
  <c r="H443" i="17" a="1"/>
  <c r="H443" i="17" s="1"/>
  <c r="T132" i="16"/>
  <c r="U132" i="16" s="1"/>
  <c r="K260" i="16"/>
  <c r="X260" i="16" s="1"/>
  <c r="T260" i="16"/>
  <c r="U260" i="16" s="1"/>
  <c r="L260" i="16"/>
  <c r="AH237" i="16"/>
  <c r="AI237" i="16" s="1"/>
  <c r="AA237" i="16"/>
  <c r="AH31" i="16"/>
  <c r="AI31" i="16" s="1"/>
  <c r="AA31" i="16"/>
  <c r="H37" i="17" a="1"/>
  <c r="H37" i="17" s="1"/>
  <c r="H39" i="17" a="1"/>
  <c r="H39" i="17" s="1"/>
  <c r="H35" i="17" a="1"/>
  <c r="H35" i="17" s="1"/>
  <c r="H38" i="17" a="1"/>
  <c r="H38" i="17" s="1"/>
  <c r="H36" i="17" a="1"/>
  <c r="H36" i="17" s="1"/>
  <c r="Y256" i="16"/>
  <c r="Z253" i="16"/>
  <c r="H467" i="17" a="1"/>
  <c r="H467" i="17" s="1"/>
  <c r="AC5" i="17" s="1"/>
  <c r="AC27" i="17" s="1"/>
  <c r="H625" i="17" s="1" a="1"/>
  <c r="H625" i="17" s="1"/>
  <c r="H77" i="17" a="1"/>
  <c r="H77" i="17" s="1"/>
  <c r="H75" i="17" a="1"/>
  <c r="H75" i="17" s="1"/>
  <c r="H78" i="17" a="1"/>
  <c r="H78" i="17" s="1"/>
  <c r="H76" i="17" a="1"/>
  <c r="H76" i="17" s="1"/>
  <c r="S255" i="16"/>
  <c r="T127" i="16"/>
  <c r="U127" i="16" s="1"/>
  <c r="T124" i="16"/>
  <c r="U124" i="16" s="1"/>
  <c r="V126" i="16"/>
  <c r="H402" i="17" a="1"/>
  <c r="H402" i="17" s="1"/>
  <c r="H404" i="17" a="1"/>
  <c r="H404" i="17" s="1"/>
  <c r="H403" i="17" a="1"/>
  <c r="H403" i="17" s="1"/>
  <c r="V118" i="16"/>
  <c r="K258" i="16"/>
  <c r="X258" i="16" s="1"/>
  <c r="H454" i="17" a="1"/>
  <c r="H454" i="17" s="1"/>
  <c r="H455" i="17" a="1"/>
  <c r="H455" i="17" s="1"/>
  <c r="H457" i="17" a="1"/>
  <c r="H457" i="17" s="1"/>
  <c r="H456" i="17" a="1"/>
  <c r="H456" i="17" s="1"/>
  <c r="H453" i="17" a="1"/>
  <c r="H453" i="17" s="1"/>
  <c r="I35" i="16"/>
  <c r="H92" i="17" a="1"/>
  <c r="H92" i="17" s="1"/>
  <c r="AB12" i="17" s="1"/>
  <c r="AB34" i="17" s="1"/>
  <c r="H624" i="17" s="1" a="1"/>
  <c r="H624" i="17" s="1"/>
  <c r="S260" i="16"/>
  <c r="H136" i="17" s="1" a="1"/>
  <c r="H136" i="17" s="1"/>
  <c r="V258" i="16"/>
  <c r="H442" i="17" a="1"/>
  <c r="H442" i="17" s="1"/>
  <c r="H441" i="17" a="1"/>
  <c r="H441" i="17" s="1"/>
  <c r="H440" i="17" a="1"/>
  <c r="H440" i="17" s="1"/>
  <c r="V110" i="16"/>
  <c r="Q33" i="16"/>
  <c r="Y33" i="16" s="1"/>
  <c r="AG33" i="16" s="1"/>
  <c r="R33" i="16"/>
  <c r="V254" i="16"/>
  <c r="H424" i="17" a="1"/>
  <c r="H424" i="17" s="1"/>
  <c r="H425" i="17" a="1"/>
  <c r="H425" i="17" s="1"/>
  <c r="H426" i="17" a="1"/>
  <c r="H426" i="17" s="1"/>
  <c r="H33" i="17" a="1"/>
  <c r="H33" i="17" s="1"/>
  <c r="H34" i="17" a="1"/>
  <c r="H34" i="17" s="1"/>
  <c r="H32" i="17" a="1"/>
  <c r="H32" i="17" s="1"/>
  <c r="H31" i="17" a="1"/>
  <c r="H31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V256" i="16"/>
  <c r="H434" i="17" a="1"/>
  <c r="H434" i="17" s="1"/>
  <c r="H433" i="17" a="1"/>
  <c r="H433" i="17" s="1"/>
  <c r="H435" i="17" a="1"/>
  <c r="H435" i="17" s="1"/>
  <c r="H432" i="17" a="1"/>
  <c r="H432" i="17" s="1"/>
  <c r="H431" i="17" a="1"/>
  <c r="H431" i="17" s="1"/>
  <c r="H79" i="17" a="1"/>
  <c r="H79" i="17" s="1"/>
  <c r="H83" i="17" a="1"/>
  <c r="H83" i="17" s="1"/>
  <c r="H82" i="17" a="1"/>
  <c r="H82" i="17" s="1"/>
  <c r="H81" i="17" a="1"/>
  <c r="H81" i="17" s="1"/>
  <c r="H80" i="17" a="1"/>
  <c r="H80" i="17" s="1"/>
  <c r="S256" i="16"/>
  <c r="AH249" i="16"/>
  <c r="AI249" i="16" s="1"/>
  <c r="AA249" i="16"/>
  <c r="S247" i="16"/>
  <c r="H445" i="17" a="1"/>
  <c r="H445" i="17" s="1"/>
  <c r="V5" i="17" s="1"/>
  <c r="V27" i="17" s="1"/>
  <c r="H585" i="17" s="1" a="1"/>
  <c r="H585" i="17" s="1"/>
  <c r="H27" i="17" a="1"/>
  <c r="H27" i="17" s="1"/>
  <c r="Y253" i="16"/>
  <c r="T255" i="16"/>
  <c r="U255" i="16" s="1"/>
  <c r="K255" i="16"/>
  <c r="X255" i="16" s="1"/>
  <c r="L255" i="16"/>
  <c r="V257" i="16"/>
  <c r="H437" i="17" a="1"/>
  <c r="H437" i="17" s="1"/>
  <c r="H438" i="17" a="1"/>
  <c r="H438" i="17" s="1"/>
  <c r="H436" i="17" a="1"/>
  <c r="H436" i="17" s="1"/>
  <c r="H439" i="17" a="1"/>
  <c r="H439" i="17" s="1"/>
  <c r="AA236" i="16"/>
  <c r="AH236" i="16"/>
  <c r="AI236" i="16" s="1"/>
  <c r="V238" i="16"/>
  <c r="Z238" i="16" s="1"/>
  <c r="Y238" i="16"/>
  <c r="AG238" i="16" s="1"/>
  <c r="J34" i="16"/>
  <c r="P34" i="16" s="1"/>
  <c r="L34" i="16"/>
  <c r="K34" i="16"/>
  <c r="X34" i="16" s="1"/>
  <c r="H74" i="17" a="1"/>
  <c r="H74" i="17" s="1"/>
  <c r="H72" i="17" a="1"/>
  <c r="H72" i="17" s="1"/>
  <c r="H73" i="17" a="1"/>
  <c r="H73" i="17" s="1"/>
  <c r="S254" i="16"/>
  <c r="K247" i="16"/>
  <c r="X247" i="16" s="1"/>
  <c r="L247" i="16"/>
  <c r="T247" i="16"/>
  <c r="U247" i="16" s="1"/>
  <c r="AA241" i="16"/>
  <c r="AH241" i="16"/>
  <c r="AI241" i="16" s="1"/>
  <c r="Q258" i="16"/>
  <c r="R258" i="16"/>
  <c r="V129" i="16"/>
  <c r="H417" i="17" a="1"/>
  <c r="H417" i="17" s="1"/>
  <c r="H416" i="17" a="1"/>
  <c r="H416" i="17" s="1"/>
  <c r="H414" i="17" a="1"/>
  <c r="H414" i="17" s="1"/>
  <c r="H415" i="17" a="1"/>
  <c r="H415" i="17" s="1"/>
  <c r="H30" i="17" a="1"/>
  <c r="H30" i="17" s="1"/>
  <c r="H28" i="17" a="1"/>
  <c r="H28" i="17" s="1"/>
  <c r="H29" i="17" a="1"/>
  <c r="H29" i="17" s="1"/>
  <c r="Y254" i="16"/>
  <c r="AH248" i="16"/>
  <c r="AI248" i="16" s="1"/>
  <c r="AA248" i="16"/>
  <c r="V131" i="16"/>
  <c r="H421" i="17" a="1"/>
  <c r="H421" i="17" s="1"/>
  <c r="Q259" i="16"/>
  <c r="R259" i="16"/>
  <c r="Z246" i="16"/>
  <c r="H84" i="17" a="1"/>
  <c r="H84" i="17" s="1"/>
  <c r="H86" i="17" a="1"/>
  <c r="H86" i="17" s="1"/>
  <c r="H87" i="17" a="1"/>
  <c r="H87" i="17" s="1"/>
  <c r="H85" i="17" a="1"/>
  <c r="H85" i="17" s="1"/>
  <c r="AB9" i="17" s="1"/>
  <c r="AB31" i="17" s="1"/>
  <c r="H621" i="17" s="1" a="1"/>
  <c r="H621" i="17" s="1"/>
  <c r="S257" i="16"/>
  <c r="T252" i="16"/>
  <c r="U252" i="16" s="1"/>
  <c r="K252" i="16"/>
  <c r="X252" i="16" s="1"/>
  <c r="L252" i="16"/>
  <c r="H40" i="17" a="1"/>
  <c r="H40" i="17" s="1"/>
  <c r="H41" i="17" a="1"/>
  <c r="H41" i="17" s="1"/>
  <c r="H42" i="17" a="1"/>
  <c r="H42" i="17" s="1"/>
  <c r="H43" i="17" a="1"/>
  <c r="H43" i="17" s="1"/>
  <c r="Y257" i="16"/>
  <c r="E89" i="9"/>
  <c r="L88" i="9"/>
  <c r="I88" i="9" s="1" a="1"/>
  <c r="I88" i="9" s="1"/>
  <c r="AN88" i="16" s="1"/>
  <c r="L36" i="9"/>
  <c r="I36" i="9" s="1" a="1"/>
  <c r="I36" i="9" s="1"/>
  <c r="AN36" i="16" s="1"/>
  <c r="V8" i="17" l="1"/>
  <c r="V30" i="17" s="1"/>
  <c r="H588" i="17" s="1" a="1"/>
  <c r="H588" i="17" s="1"/>
  <c r="AB6" i="17"/>
  <c r="AB28" i="17" s="1"/>
  <c r="H618" i="17" s="1" a="1"/>
  <c r="H618" i="17" s="1"/>
  <c r="AB8" i="17"/>
  <c r="AB30" i="17" s="1"/>
  <c r="H620" i="17" s="1" a="1"/>
  <c r="H620" i="17" s="1"/>
  <c r="J35" i="16"/>
  <c r="P35" i="16" s="1"/>
  <c r="K35" i="16"/>
  <c r="X35" i="16" s="1"/>
  <c r="L35" i="16"/>
  <c r="H448" i="17" a="1"/>
  <c r="H448" i="17" s="1"/>
  <c r="H446" i="17" a="1"/>
  <c r="H446" i="17" s="1"/>
  <c r="H447" i="17" a="1"/>
  <c r="H447" i="17" s="1"/>
  <c r="H117" i="17" a="1"/>
  <c r="H117" i="17" s="1"/>
  <c r="H118" i="17" a="1"/>
  <c r="H118" i="17" s="1"/>
  <c r="H116" i="17" a="1"/>
  <c r="H116" i="17" s="1"/>
  <c r="AG257" i="16"/>
  <c r="H175" i="17" a="1"/>
  <c r="H175" i="17" s="1"/>
  <c r="H174" i="17" a="1"/>
  <c r="H174" i="17" s="1"/>
  <c r="H172" i="17" a="1"/>
  <c r="H172" i="17" s="1"/>
  <c r="H173" i="17" a="1"/>
  <c r="H173" i="17" s="1"/>
  <c r="H47" i="17" a="1"/>
  <c r="H47" i="17" s="1"/>
  <c r="Y259" i="16"/>
  <c r="H90" i="17" a="1"/>
  <c r="H90" i="17" s="1"/>
  <c r="H89" i="17" a="1"/>
  <c r="H89" i="17" s="1"/>
  <c r="H88" i="17" a="1"/>
  <c r="H88" i="17" s="1"/>
  <c r="S258" i="16"/>
  <c r="Y247" i="16"/>
  <c r="AG247" i="16" s="1"/>
  <c r="V247" i="16"/>
  <c r="Z247" i="16" s="1"/>
  <c r="I36" i="16"/>
  <c r="Q34" i="16"/>
  <c r="Y34" i="16" s="1"/>
  <c r="AG34" i="16" s="1"/>
  <c r="R34" i="16"/>
  <c r="Y260" i="16"/>
  <c r="V260" i="16"/>
  <c r="H444" i="17" a="1"/>
  <c r="H444" i="17" s="1"/>
  <c r="AH246" i="16"/>
  <c r="AI246" i="16" s="1"/>
  <c r="AA246" i="16"/>
  <c r="AG254" i="16"/>
  <c r="H160" i="17" a="1"/>
  <c r="H160" i="17" s="1"/>
  <c r="H161" i="17" a="1"/>
  <c r="H161" i="17" s="1"/>
  <c r="H162" i="17" a="1"/>
  <c r="H162" i="17" s="1"/>
  <c r="H459" i="17" a="1"/>
  <c r="H459" i="17" s="1"/>
  <c r="H460" i="17" a="1"/>
  <c r="H460" i="17" s="1"/>
  <c r="H458" i="17" a="1"/>
  <c r="H458" i="17" s="1"/>
  <c r="H461" i="17" a="1"/>
  <c r="H461" i="17" s="1"/>
  <c r="Z257" i="16"/>
  <c r="H481" i="17" a="1"/>
  <c r="H481" i="17" s="1"/>
  <c r="H483" i="17" a="1"/>
  <c r="H483" i="17" s="1"/>
  <c r="H480" i="17" a="1"/>
  <c r="H480" i="17" s="1"/>
  <c r="H482" i="17" a="1"/>
  <c r="H482" i="17" s="1"/>
  <c r="Z256" i="16"/>
  <c r="H476" i="17" a="1"/>
  <c r="H476" i="17" s="1"/>
  <c r="H478" i="17" a="1"/>
  <c r="H478" i="17" s="1"/>
  <c r="H479" i="17" a="1"/>
  <c r="H479" i="17" s="1"/>
  <c r="H475" i="17" a="1"/>
  <c r="H475" i="17" s="1"/>
  <c r="H477" i="17" a="1"/>
  <c r="H477" i="17" s="1"/>
  <c r="AB7" i="17"/>
  <c r="AB29" i="17" s="1"/>
  <c r="H619" i="17" s="1" a="1"/>
  <c r="H619" i="17" s="1"/>
  <c r="V124" i="16"/>
  <c r="V132" i="16"/>
  <c r="H422" i="17" a="1"/>
  <c r="H422" i="17" s="1"/>
  <c r="AA32" i="16"/>
  <c r="AH32" i="16"/>
  <c r="AI32" i="16" s="1"/>
  <c r="Y252" i="16"/>
  <c r="AG252" i="16" s="1"/>
  <c r="V252" i="16"/>
  <c r="Z252" i="16" s="1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AA238" i="16"/>
  <c r="AH238" i="16"/>
  <c r="AI238" i="16" s="1"/>
  <c r="H131" i="17" a="1"/>
  <c r="H131" i="17" s="1"/>
  <c r="H129" i="17" a="1"/>
  <c r="H129" i="17" s="1"/>
  <c r="H128" i="17" a="1"/>
  <c r="H128" i="17" s="1"/>
  <c r="H130" i="17" a="1"/>
  <c r="H130" i="17" s="1"/>
  <c r="H46" i="17" a="1"/>
  <c r="H46" i="17" s="1"/>
  <c r="H44" i="17" a="1"/>
  <c r="H44" i="17" s="1"/>
  <c r="H45" i="17" a="1"/>
  <c r="H45" i="17" s="1"/>
  <c r="Y258" i="16"/>
  <c r="Y255" i="16"/>
  <c r="V255" i="16"/>
  <c r="H429" i="17" a="1"/>
  <c r="H429" i="17" s="1"/>
  <c r="H428" i="17" a="1"/>
  <c r="H428" i="17" s="1"/>
  <c r="H427" i="17" a="1"/>
  <c r="H427" i="17" s="1"/>
  <c r="H430" i="17" a="1"/>
  <c r="H430" i="17" s="1"/>
  <c r="S33" i="16"/>
  <c r="Z33" i="16"/>
  <c r="V127" i="16"/>
  <c r="H407" i="17" a="1"/>
  <c r="H407" i="17" s="1"/>
  <c r="H408" i="17" a="1"/>
  <c r="H408" i="17" s="1"/>
  <c r="H406" i="17" a="1"/>
  <c r="H406" i="17" s="1"/>
  <c r="H405" i="17" a="1"/>
  <c r="H405" i="17" s="1"/>
  <c r="AA253" i="16"/>
  <c r="H247" i="17" s="1" a="1"/>
  <c r="H247" i="17" s="1"/>
  <c r="AD16" i="17" s="1"/>
  <c r="AH253" i="16"/>
  <c r="H203" i="17" a="1"/>
  <c r="H203" i="17" s="1"/>
  <c r="AD5" i="17" s="1"/>
  <c r="AD27" i="17" s="1"/>
  <c r="H633" i="17" s="1" a="1"/>
  <c r="H633" i="17" s="1"/>
  <c r="AG256" i="16"/>
  <c r="H167" i="17" a="1"/>
  <c r="H167" i="17" s="1"/>
  <c r="H169" i="17" a="1"/>
  <c r="H169" i="17" s="1"/>
  <c r="H170" i="17" a="1"/>
  <c r="H170" i="17" s="1"/>
  <c r="H168" i="17" a="1"/>
  <c r="H168" i="17" s="1"/>
  <c r="H171" i="17" a="1"/>
  <c r="H171" i="17" s="1"/>
  <c r="Z254" i="16"/>
  <c r="H469" i="17" a="1"/>
  <c r="H469" i="17" s="1"/>
  <c r="H468" i="17" a="1"/>
  <c r="H468" i="17" s="1"/>
  <c r="H470" i="17" a="1"/>
  <c r="H470" i="17" s="1"/>
  <c r="Z258" i="16"/>
  <c r="H485" i="17" a="1"/>
  <c r="H485" i="17" s="1"/>
  <c r="H484" i="17" a="1"/>
  <c r="H484" i="17" s="1"/>
  <c r="H486" i="17" a="1"/>
  <c r="H486" i="17" s="1"/>
  <c r="AG253" i="16"/>
  <c r="H291" i="17" s="1" a="1"/>
  <c r="H291" i="17" s="1"/>
  <c r="H159" i="17" a="1"/>
  <c r="H159" i="17" s="1"/>
  <c r="H465" i="17" a="1"/>
  <c r="H465" i="17" s="1"/>
  <c r="V11" i="17" s="1"/>
  <c r="V33" i="17" s="1"/>
  <c r="H591" i="17" s="1" a="1"/>
  <c r="H591" i="17" s="1"/>
  <c r="H127" i="17" a="1"/>
  <c r="H127" i="17" s="1"/>
  <c r="H124" i="17" a="1"/>
  <c r="H124" i="17" s="1"/>
  <c r="H125" i="17" a="1"/>
  <c r="H125" i="17" s="1"/>
  <c r="H123" i="17" a="1"/>
  <c r="H123" i="17" s="1"/>
  <c r="H126" i="17" a="1"/>
  <c r="H126" i="17" s="1"/>
  <c r="H122" i="17" a="1"/>
  <c r="H122" i="17" s="1"/>
  <c r="H121" i="17" a="1"/>
  <c r="H121" i="17" s="1"/>
  <c r="H120" i="17" a="1"/>
  <c r="H120" i="17" s="1"/>
  <c r="H119" i="17" a="1"/>
  <c r="H119" i="17" s="1"/>
  <c r="Z259" i="16"/>
  <c r="H487" i="17" a="1"/>
  <c r="H487" i="17" s="1"/>
  <c r="AC11" i="17" s="1"/>
  <c r="AC33" i="17" s="1"/>
  <c r="H631" i="17" s="1" a="1"/>
  <c r="H631" i="17" s="1"/>
  <c r="H464" i="17" a="1"/>
  <c r="H464" i="17" s="1"/>
  <c r="H462" i="17" a="1"/>
  <c r="H462" i="17" s="1"/>
  <c r="H463" i="17" a="1"/>
  <c r="H463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V6" i="17" l="1"/>
  <c r="V28" i="17" s="1"/>
  <c r="H586" i="17" s="1" a="1"/>
  <c r="H586" i="17" s="1"/>
  <c r="AC10" i="17"/>
  <c r="AC32" i="17" s="1"/>
  <c r="H630" i="17" s="1" a="1"/>
  <c r="H630" i="17" s="1"/>
  <c r="AB19" i="17"/>
  <c r="V10" i="17"/>
  <c r="V32" i="17" s="1"/>
  <c r="H590" i="17" s="1" a="1"/>
  <c r="H590" i="17" s="1"/>
  <c r="AC8" i="17"/>
  <c r="AC30" i="17" s="1"/>
  <c r="H628" i="17" s="1" a="1"/>
  <c r="H628" i="17" s="1"/>
  <c r="AB20" i="17"/>
  <c r="AC6" i="17"/>
  <c r="AC28" i="17" s="1"/>
  <c r="H626" i="17" s="1" a="1"/>
  <c r="H626" i="17" s="1"/>
  <c r="AC9" i="17"/>
  <c r="AC31" i="17" s="1"/>
  <c r="H629" i="17" s="1" a="1"/>
  <c r="H629" i="17" s="1"/>
  <c r="Z260" i="16"/>
  <c r="H488" i="17" a="1"/>
  <c r="H488" i="17" s="1"/>
  <c r="AC12" i="17" s="1"/>
  <c r="AC34" i="17" s="1"/>
  <c r="H632" i="17" s="1" a="1"/>
  <c r="H632" i="17" s="1"/>
  <c r="H303" i="17" a="1"/>
  <c r="H303" i="17" s="1"/>
  <c r="H302" i="17" a="1"/>
  <c r="H302" i="17" s="1"/>
  <c r="H299" i="17" a="1"/>
  <c r="H299" i="17" s="1"/>
  <c r="H300" i="17" a="1"/>
  <c r="H300" i="17" s="1"/>
  <c r="H301" i="17" a="1"/>
  <c r="H301" i="17" s="1"/>
  <c r="H451" i="17" a="1"/>
  <c r="H451" i="17" s="1"/>
  <c r="H449" i="17" a="1"/>
  <c r="H449" i="17" s="1"/>
  <c r="H452" i="17" a="1"/>
  <c r="H452" i="17" s="1"/>
  <c r="H450" i="17" a="1"/>
  <c r="H450" i="17" s="1"/>
  <c r="Z255" i="16"/>
  <c r="H472" i="17" a="1"/>
  <c r="H472" i="17" s="1"/>
  <c r="H474" i="17" a="1"/>
  <c r="H474" i="17" s="1"/>
  <c r="H471" i="17" a="1"/>
  <c r="H471" i="17" s="1"/>
  <c r="H473" i="17" a="1"/>
  <c r="H473" i="17" s="1"/>
  <c r="AG255" i="16"/>
  <c r="H166" i="17" a="1"/>
  <c r="H166" i="17" s="1"/>
  <c r="H165" i="17" a="1"/>
  <c r="H165" i="17" s="1"/>
  <c r="H164" i="17" a="1"/>
  <c r="H164" i="17" s="1"/>
  <c r="H163" i="17" a="1"/>
  <c r="H163" i="17" s="1"/>
  <c r="AG260" i="16"/>
  <c r="H312" i="17" s="1" a="1"/>
  <c r="H312" i="17" s="1"/>
  <c r="H180" i="17" a="1"/>
  <c r="H180" i="17" s="1"/>
  <c r="AA247" i="16"/>
  <c r="AH247" i="16"/>
  <c r="AI247" i="16" s="1"/>
  <c r="S34" i="16"/>
  <c r="Z34" i="16"/>
  <c r="H466" i="17" a="1"/>
  <c r="H466" i="17" s="1"/>
  <c r="V12" i="17" s="1"/>
  <c r="V34" i="17" s="1"/>
  <c r="H592" i="17" s="1" a="1"/>
  <c r="H592" i="17" s="1"/>
  <c r="AA257" i="16"/>
  <c r="AH257" i="16"/>
  <c r="H218" i="17" a="1"/>
  <c r="H218" i="17" s="1"/>
  <c r="H216" i="17" a="1"/>
  <c r="H216" i="17" s="1"/>
  <c r="AD9" i="17" s="1"/>
  <c r="AD31" i="17" s="1"/>
  <c r="H637" i="17" s="1" a="1"/>
  <c r="H637" i="17" s="1"/>
  <c r="H219" i="17" a="1"/>
  <c r="H219" i="17" s="1"/>
  <c r="H217" i="17" a="1"/>
  <c r="H217" i="17" s="1"/>
  <c r="H133" i="17" a="1"/>
  <c r="H133" i="17" s="1"/>
  <c r="H134" i="17" a="1"/>
  <c r="H134" i="17" s="1"/>
  <c r="H132" i="17" a="1"/>
  <c r="H132" i="17" s="1"/>
  <c r="H294" i="17" a="1"/>
  <c r="H294" i="17" s="1"/>
  <c r="H292" i="17" a="1"/>
  <c r="H292" i="17" s="1"/>
  <c r="H293" i="17" a="1"/>
  <c r="H293" i="17" s="1"/>
  <c r="J36" i="16"/>
  <c r="P36" i="16" s="1"/>
  <c r="K36" i="16"/>
  <c r="X36" i="16" s="1"/>
  <c r="L36" i="16"/>
  <c r="AB10" i="17"/>
  <c r="AB32" i="17" s="1"/>
  <c r="H622" i="17" s="1" a="1"/>
  <c r="H622" i="17" s="1"/>
  <c r="AA254" i="16"/>
  <c r="AH254" i="16"/>
  <c r="H205" i="17" a="1"/>
  <c r="H205" i="17" s="1"/>
  <c r="H206" i="17" a="1"/>
  <c r="H206" i="17" s="1"/>
  <c r="H204" i="17" a="1"/>
  <c r="H204" i="17" s="1"/>
  <c r="AI253" i="16"/>
  <c r="H379" i="17" s="1" a="1"/>
  <c r="H379" i="17" s="1"/>
  <c r="AF16" i="17" s="1"/>
  <c r="H335" i="17" a="1"/>
  <c r="H335" i="17" s="1"/>
  <c r="AF5" i="17" s="1"/>
  <c r="AA33" i="16"/>
  <c r="AH33" i="16"/>
  <c r="AI33" i="16" s="1"/>
  <c r="AG258" i="16"/>
  <c r="H178" i="17" a="1"/>
  <c r="H178" i="17" s="1"/>
  <c r="H176" i="17" a="1"/>
  <c r="H176" i="17" s="1"/>
  <c r="H177" i="17" a="1"/>
  <c r="H177" i="17" s="1"/>
  <c r="AB18" i="17"/>
  <c r="V9" i="17"/>
  <c r="V31" i="17" s="1"/>
  <c r="H589" i="17" s="1" a="1"/>
  <c r="H589" i="17" s="1"/>
  <c r="H305" i="17" a="1"/>
  <c r="H305" i="17" s="1"/>
  <c r="H307" i="17" a="1"/>
  <c r="H307" i="17" s="1"/>
  <c r="H304" i="17" a="1"/>
  <c r="H304" i="17" s="1"/>
  <c r="H306" i="17" a="1"/>
  <c r="H306" i="17" s="1"/>
  <c r="I37" i="16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AH258" i="16"/>
  <c r="AA258" i="16"/>
  <c r="H222" i="17" a="1"/>
  <c r="H222" i="17" s="1"/>
  <c r="H220" i="17" a="1"/>
  <c r="H220" i="17" s="1"/>
  <c r="H221" i="17" a="1"/>
  <c r="H221" i="17" s="1"/>
  <c r="AH252" i="16"/>
  <c r="AI252" i="16" s="1"/>
  <c r="AA252" i="16"/>
  <c r="AA256" i="16"/>
  <c r="AH256" i="16"/>
  <c r="H211" i="17" a="1"/>
  <c r="H211" i="17" s="1"/>
  <c r="H212" i="17" a="1"/>
  <c r="H212" i="17" s="1"/>
  <c r="H213" i="17" a="1"/>
  <c r="H213" i="17" s="1"/>
  <c r="H214" i="17" a="1"/>
  <c r="H214" i="17" s="1"/>
  <c r="H215" i="17" a="1"/>
  <c r="H215" i="17" s="1"/>
  <c r="AB17" i="17"/>
  <c r="Q35" i="16"/>
  <c r="Y35" i="16" s="1"/>
  <c r="AG35" i="16" s="1"/>
  <c r="R35" i="16"/>
  <c r="AG259" i="16"/>
  <c r="H311" i="17" s="1" a="1"/>
  <c r="H311" i="17" s="1"/>
  <c r="H179" i="17" a="1"/>
  <c r="H179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V7" i="17" l="1"/>
  <c r="V29" i="17" s="1"/>
  <c r="H587" i="17" s="1" a="1"/>
  <c r="H587" i="17" s="1"/>
  <c r="AC7" i="17"/>
  <c r="AC29" i="17" s="1"/>
  <c r="H627" i="17" s="1" a="1"/>
  <c r="H627" i="17" s="1"/>
  <c r="AD10" i="17"/>
  <c r="AD32" i="17" s="1"/>
  <c r="H638" i="17" s="1" a="1"/>
  <c r="H638" i="17" s="1"/>
  <c r="AB21" i="17"/>
  <c r="H263" i="17" a="1"/>
  <c r="H263" i="17" s="1"/>
  <c r="H260" i="17" a="1"/>
  <c r="H260" i="17" s="1"/>
  <c r="H261" i="17" a="1"/>
  <c r="H261" i="17" s="1"/>
  <c r="H262" i="17" a="1"/>
  <c r="H262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J37" i="16"/>
  <c r="P37" i="16" s="1"/>
  <c r="L37" i="16"/>
  <c r="K37" i="16"/>
  <c r="X37" i="16" s="1"/>
  <c r="H309" i="17" a="1"/>
  <c r="H309" i="17" s="1"/>
  <c r="H310" i="17" a="1"/>
  <c r="H310" i="17" s="1"/>
  <c r="H308" i="17" a="1"/>
  <c r="H308" i="17" s="1"/>
  <c r="AI257" i="16"/>
  <c r="H349" i="17" a="1"/>
  <c r="H349" i="17" s="1"/>
  <c r="H348" i="17" a="1"/>
  <c r="H348" i="17" s="1"/>
  <c r="H350" i="17" a="1"/>
  <c r="H350" i="17" s="1"/>
  <c r="H351" i="17" a="1"/>
  <c r="H351" i="17" s="1"/>
  <c r="I38" i="16"/>
  <c r="AF27" i="17"/>
  <c r="H649" i="17" s="1" a="1"/>
  <c r="H649" i="17" s="1"/>
  <c r="AH255" i="16"/>
  <c r="AA255" i="16"/>
  <c r="H209" i="17" a="1"/>
  <c r="H209" i="17" s="1"/>
  <c r="H208" i="17" a="1"/>
  <c r="H208" i="17" s="1"/>
  <c r="H207" i="17" a="1"/>
  <c r="H207" i="17" s="1"/>
  <c r="H210" i="17" a="1"/>
  <c r="H210" i="17" s="1"/>
  <c r="AH34" i="16"/>
  <c r="AI34" i="16" s="1"/>
  <c r="AA34" i="16"/>
  <c r="AI254" i="16"/>
  <c r="H337" i="17" a="1"/>
  <c r="H337" i="17" s="1"/>
  <c r="H338" i="17" a="1"/>
  <c r="H338" i="17" s="1"/>
  <c r="H336" i="17" a="1"/>
  <c r="H336" i="17" s="1"/>
  <c r="AF6" i="17" s="1"/>
  <c r="AF28" i="17" s="1"/>
  <c r="H650" i="17" s="1" a="1"/>
  <c r="H650" i="17" s="1"/>
  <c r="H248" i="17" a="1"/>
  <c r="H248" i="17" s="1"/>
  <c r="H249" i="17" a="1"/>
  <c r="H249" i="17" s="1"/>
  <c r="H250" i="17" a="1"/>
  <c r="H250" i="17" s="1"/>
  <c r="AD8" i="17"/>
  <c r="AD30" i="17" s="1"/>
  <c r="H636" i="17" s="1" a="1"/>
  <c r="H636" i="17" s="1"/>
  <c r="H265" i="17" a="1"/>
  <c r="H265" i="17" s="1"/>
  <c r="H264" i="17" a="1"/>
  <c r="H264" i="17" s="1"/>
  <c r="H266" i="17" a="1"/>
  <c r="H266" i="17" s="1"/>
  <c r="AD6" i="17"/>
  <c r="AD28" i="17" s="1"/>
  <c r="H634" i="17" s="1" a="1"/>
  <c r="H634" i="17" s="1"/>
  <c r="Q36" i="16"/>
  <c r="Y36" i="16" s="1"/>
  <c r="AG36" i="16" s="1"/>
  <c r="R36" i="16"/>
  <c r="S35" i="16"/>
  <c r="Z35" i="16"/>
  <c r="AI256" i="16"/>
  <c r="H347" i="17" a="1"/>
  <c r="H347" i="17" s="1"/>
  <c r="H346" i="17" a="1"/>
  <c r="H346" i="17" s="1"/>
  <c r="H343" i="17" a="1"/>
  <c r="H343" i="17" s="1"/>
  <c r="AF8" i="17" s="1"/>
  <c r="AF30" i="17" s="1"/>
  <c r="H652" i="17" s="1" a="1"/>
  <c r="H652" i="17" s="1"/>
  <c r="H344" i="17" a="1"/>
  <c r="H344" i="17" s="1"/>
  <c r="H345" i="17" a="1"/>
  <c r="H345" i="17" s="1"/>
  <c r="AI258" i="16"/>
  <c r="H353" i="17" a="1"/>
  <c r="H353" i="17" s="1"/>
  <c r="H354" i="17" a="1"/>
  <c r="H354" i="17" s="1"/>
  <c r="H352" i="17" a="1"/>
  <c r="H352" i="17" s="1"/>
  <c r="H296" i="17" a="1"/>
  <c r="H296" i="17" s="1"/>
  <c r="H295" i="17" a="1"/>
  <c r="H295" i="17" s="1"/>
  <c r="H298" i="17" a="1"/>
  <c r="H298" i="17" s="1"/>
  <c r="H297" i="17" a="1"/>
  <c r="H297" i="17" s="1"/>
  <c r="H259" i="17" a="1"/>
  <c r="H259" i="17" s="1"/>
  <c r="H255" i="17" a="1"/>
  <c r="H255" i="17" s="1"/>
  <c r="H257" i="17" a="1"/>
  <c r="H257" i="17" s="1"/>
  <c r="H256" i="17" a="1"/>
  <c r="H256" i="17" s="1"/>
  <c r="H258" i="17" a="1"/>
  <c r="H258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D19" i="17" l="1"/>
  <c r="AD20" i="17"/>
  <c r="AD17" i="17"/>
  <c r="AF9" i="17"/>
  <c r="AF31" i="17" s="1"/>
  <c r="H653" i="17" s="1" a="1"/>
  <c r="H653" i="17" s="1"/>
  <c r="AF10" i="17"/>
  <c r="AF32" i="17" s="1"/>
  <c r="H654" i="17" s="1" a="1"/>
  <c r="H654" i="17" s="1"/>
  <c r="H390" i="17" a="1"/>
  <c r="H390" i="17" s="1"/>
  <c r="H387" i="17" a="1"/>
  <c r="H387" i="17" s="1"/>
  <c r="H388" i="17" a="1"/>
  <c r="H388" i="17" s="1"/>
  <c r="H391" i="17" a="1"/>
  <c r="H391" i="17" s="1"/>
  <c r="H389" i="17" a="1"/>
  <c r="H389" i="17" s="1"/>
  <c r="H380" i="17" a="1"/>
  <c r="H380" i="17" s="1"/>
  <c r="AF17" i="17" s="1"/>
  <c r="H381" i="17" a="1"/>
  <c r="H381" i="17" s="1"/>
  <c r="H382" i="17" a="1"/>
  <c r="H382" i="17" s="1"/>
  <c r="AI255" i="16"/>
  <c r="H342" i="17" a="1"/>
  <c r="H342" i="17" s="1"/>
  <c r="H340" i="17" a="1"/>
  <c r="H340" i="17" s="1"/>
  <c r="H339" i="17" a="1"/>
  <c r="H339" i="17" s="1"/>
  <c r="H341" i="17" a="1"/>
  <c r="H341" i="17" s="1"/>
  <c r="Q37" i="16"/>
  <c r="Y37" i="16" s="1"/>
  <c r="AG37" i="16" s="1"/>
  <c r="R37" i="16"/>
  <c r="H397" i="17" a="1"/>
  <c r="H397" i="17" s="1"/>
  <c r="H398" i="17" a="1"/>
  <c r="H398" i="17" s="1"/>
  <c r="H396" i="17" a="1"/>
  <c r="H396" i="17" s="1"/>
  <c r="AH35" i="16"/>
  <c r="AI35" i="16" s="1"/>
  <c r="AA35" i="16"/>
  <c r="H394" i="17" a="1"/>
  <c r="H394" i="17" s="1"/>
  <c r="H395" i="17" a="1"/>
  <c r="H395" i="17" s="1"/>
  <c r="H393" i="17" a="1"/>
  <c r="H393" i="17" s="1"/>
  <c r="H392" i="17" a="1"/>
  <c r="H392" i="17" s="1"/>
  <c r="AD7" i="17"/>
  <c r="AD29" i="17" s="1"/>
  <c r="H635" i="17" s="1" a="1"/>
  <c r="H635" i="17" s="1"/>
  <c r="J38" i="16"/>
  <c r="P38" i="16" s="1"/>
  <c r="K38" i="16"/>
  <c r="X38" i="16" s="1"/>
  <c r="L38" i="16"/>
  <c r="S36" i="16"/>
  <c r="Z36" i="16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I39" i="16"/>
  <c r="AD21" i="17"/>
  <c r="H253" i="17" a="1"/>
  <c r="H253" i="17" s="1"/>
  <c r="H252" i="17" a="1"/>
  <c r="H252" i="17" s="1"/>
  <c r="H254" i="17" a="1"/>
  <c r="H254" i="17" s="1"/>
  <c r="H251" i="17" a="1"/>
  <c r="H251" i="17" s="1"/>
  <c r="L92" i="9"/>
  <c r="I92" i="9" s="1" a="1"/>
  <c r="I92" i="9" s="1"/>
  <c r="AN92" i="16" s="1"/>
  <c r="E41" i="9"/>
  <c r="L40" i="9"/>
  <c r="I40" i="9" s="1" a="1"/>
  <c r="I40" i="9" s="1"/>
  <c r="AN40" i="16" s="1"/>
  <c r="AF20" i="17" l="1"/>
  <c r="AF19" i="17"/>
  <c r="AD18" i="17"/>
  <c r="AF7" i="17"/>
  <c r="AF29" i="17" s="1"/>
  <c r="H651" i="17" s="1" a="1"/>
  <c r="H651" i="17" s="1"/>
  <c r="AA36" i="16"/>
  <c r="AH36" i="16"/>
  <c r="AI36" i="16" s="1"/>
  <c r="S37" i="16"/>
  <c r="Z37" i="16"/>
  <c r="I40" i="16"/>
  <c r="Q38" i="16"/>
  <c r="Y38" i="16" s="1"/>
  <c r="AG38" i="16" s="1"/>
  <c r="R38" i="16"/>
  <c r="AF21" i="17"/>
  <c r="J39" i="16"/>
  <c r="P39" i="16" s="1"/>
  <c r="L39" i="16"/>
  <c r="K39" i="16"/>
  <c r="X39" i="16" s="1"/>
  <c r="H386" i="17" a="1"/>
  <c r="H386" i="17" s="1"/>
  <c r="H384" i="17" a="1"/>
  <c r="H384" i="17" s="1"/>
  <c r="H383" i="17" a="1"/>
  <c r="H383" i="17" s="1"/>
  <c r="AF18" i="17" s="1"/>
  <c r="H385" i="17" a="1"/>
  <c r="H385" i="17" s="1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J40" i="16"/>
  <c r="P40" i="16" s="1"/>
  <c r="L40" i="16"/>
  <c r="K40" i="16"/>
  <c r="X40" i="16" s="1"/>
  <c r="AA37" i="16"/>
  <c r="AH37" i="16"/>
  <c r="AI37" i="16" s="1"/>
  <c r="I41" i="16"/>
  <c r="Q39" i="16"/>
  <c r="Y39" i="16" s="1"/>
  <c r="AG39" i="16" s="1"/>
  <c r="R39" i="16"/>
  <c r="S38" i="16"/>
  <c r="Z38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I42" i="16" l="1"/>
  <c r="J41" i="16"/>
  <c r="P41" i="16" s="1"/>
  <c r="L41" i="16"/>
  <c r="K41" i="16"/>
  <c r="X41" i="16" s="1"/>
  <c r="AH38" i="16"/>
  <c r="AI38" i="16" s="1"/>
  <c r="AA38" i="16"/>
  <c r="S39" i="16"/>
  <c r="Z39" i="16"/>
  <c r="Q40" i="16"/>
  <c r="Y40" i="16" s="1"/>
  <c r="AG40" i="16" s="1"/>
  <c r="R40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AA39" i="16"/>
  <c r="AH39" i="16"/>
  <c r="AI39" i="16" s="1"/>
  <c r="S40" i="16"/>
  <c r="Z40" i="16"/>
  <c r="Q41" i="16"/>
  <c r="Y41" i="16" s="1"/>
  <c r="AG41" i="16" s="1"/>
  <c r="R41" i="16"/>
  <c r="J42" i="16"/>
  <c r="P42" i="16" s="1"/>
  <c r="L42" i="16"/>
  <c r="K42" i="16"/>
  <c r="X42" i="16" s="1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AH40" i="16"/>
  <c r="AI40" i="16" s="1"/>
  <c r="AA40" i="16"/>
  <c r="S41" i="16"/>
  <c r="Z41" i="16"/>
  <c r="Q42" i="16"/>
  <c r="Y42" i="16" s="1"/>
  <c r="AG42" i="16" s="1"/>
  <c r="R42" i="16"/>
  <c r="J43" i="16"/>
  <c r="P43" i="16" s="1"/>
  <c r="K43" i="16"/>
  <c r="X43" i="16" s="1"/>
  <c r="L43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AA41" i="16"/>
  <c r="AH41" i="16"/>
  <c r="AI41" i="16" s="1"/>
  <c r="S42" i="16"/>
  <c r="Z42" i="16"/>
  <c r="Q43" i="16"/>
  <c r="Y43" i="16" s="1"/>
  <c r="AG43" i="16" s="1"/>
  <c r="R43" i="16"/>
  <c r="J44" i="16"/>
  <c r="P44" i="16" s="1"/>
  <c r="L44" i="16"/>
  <c r="K44" i="16"/>
  <c r="X44" i="16" s="1"/>
  <c r="E99" i="9"/>
  <c r="L98" i="9"/>
  <c r="I98" i="9" s="1" a="1"/>
  <c r="I98" i="9" s="1"/>
  <c r="AN98" i="16" s="1"/>
  <c r="L46" i="9"/>
  <c r="I46" i="9" s="1" a="1"/>
  <c r="I46" i="9" s="1"/>
  <c r="AN46" i="16" s="1"/>
  <c r="E47" i="9"/>
  <c r="I46" i="16" l="1"/>
  <c r="AA42" i="16"/>
  <c r="AH42" i="16"/>
  <c r="AI42" i="16" s="1"/>
  <c r="Q44" i="16"/>
  <c r="Y44" i="16" s="1"/>
  <c r="AG44" i="16" s="1"/>
  <c r="R44" i="16"/>
  <c r="S43" i="16"/>
  <c r="Z43" i="16"/>
  <c r="J45" i="16"/>
  <c r="P45" i="16" s="1"/>
  <c r="K45" i="16"/>
  <c r="X45" i="16" s="1"/>
  <c r="L45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S44" i="16"/>
  <c r="Z44" i="16"/>
  <c r="Q45" i="16"/>
  <c r="Y45" i="16" s="1"/>
  <c r="AG45" i="16" s="1"/>
  <c r="R45" i="16"/>
  <c r="AH43" i="16"/>
  <c r="AI43" i="16" s="1"/>
  <c r="AA43" i="16"/>
  <c r="J46" i="16"/>
  <c r="P46" i="16" s="1"/>
  <c r="K46" i="16"/>
  <c r="X46" i="16" s="1"/>
  <c r="L46" i="16"/>
  <c r="L100" i="9"/>
  <c r="I100" i="9" s="1" a="1"/>
  <c r="I100" i="9" s="1"/>
  <c r="AN100" i="16" s="1"/>
  <c r="E49" i="9"/>
  <c r="L48" i="9"/>
  <c r="I48" i="9" s="1" a="1"/>
  <c r="I48" i="9" s="1"/>
  <c r="AN48" i="16" s="1"/>
  <c r="Q46" i="16" l="1"/>
  <c r="Y46" i="16" s="1"/>
  <c r="AG46" i="16" s="1"/>
  <c r="R46" i="16"/>
  <c r="I48" i="16"/>
  <c r="Z45" i="16"/>
  <c r="S45" i="16"/>
  <c r="J47" i="16"/>
  <c r="P47" i="16" s="1"/>
  <c r="L47" i="16"/>
  <c r="K47" i="16"/>
  <c r="X47" i="16" s="1"/>
  <c r="AA44" i="16"/>
  <c r="AH44" i="16"/>
  <c r="AI44" i="16" s="1"/>
  <c r="L101" i="9"/>
  <c r="I101" i="9" s="1" a="1"/>
  <c r="I101" i="9" s="1"/>
  <c r="AN101" i="16" s="1"/>
  <c r="E102" i="9"/>
  <c r="L49" i="9"/>
  <c r="I49" i="9" s="1" a="1"/>
  <c r="I49" i="9" s="1"/>
  <c r="AN49" i="16" s="1"/>
  <c r="E50" i="9"/>
  <c r="Q47" i="16" l="1"/>
  <c r="Y47" i="16" s="1"/>
  <c r="AG47" i="16" s="1"/>
  <c r="R47" i="16"/>
  <c r="I49" i="16"/>
  <c r="AA45" i="16"/>
  <c r="AH45" i="16"/>
  <c r="AI45" i="16" s="1"/>
  <c r="J48" i="16"/>
  <c r="P48" i="16" s="1"/>
  <c r="L48" i="16"/>
  <c r="K48" i="16"/>
  <c r="X48" i="16" s="1"/>
  <c r="Z46" i="16"/>
  <c r="S46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AH46" i="16" l="1"/>
  <c r="AI46" i="16" s="1"/>
  <c r="AA46" i="16"/>
  <c r="Q48" i="16"/>
  <c r="Y48" i="16" s="1"/>
  <c r="AG48" i="16" s="1"/>
  <c r="R48" i="16"/>
  <c r="I50" i="16"/>
  <c r="J49" i="16"/>
  <c r="P49" i="16" s="1"/>
  <c r="L49" i="16"/>
  <c r="K49" i="16"/>
  <c r="X49" i="16" s="1"/>
  <c r="S47" i="16"/>
  <c r="Z47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Q49" i="16" l="1"/>
  <c r="Y49" i="16" s="1"/>
  <c r="AG49" i="16" s="1"/>
  <c r="R49" i="16"/>
  <c r="I51" i="16"/>
  <c r="J50" i="16"/>
  <c r="P50" i="16" s="1"/>
  <c r="K50" i="16"/>
  <c r="X50" i="16" s="1"/>
  <c r="L50" i="16"/>
  <c r="AA47" i="16"/>
  <c r="AH47" i="16"/>
  <c r="AI47" i="16" s="1"/>
  <c r="S48" i="16"/>
  <c r="Z48" i="16"/>
  <c r="E105" i="9"/>
  <c r="L104" i="9"/>
  <c r="I104" i="9" s="1" a="1"/>
  <c r="I104" i="9" s="1"/>
  <c r="AN104" i="16" s="1"/>
  <c r="L52" i="9"/>
  <c r="I52" i="9" s="1" a="1"/>
  <c r="I52" i="9" s="1"/>
  <c r="AN52" i="16" s="1"/>
  <c r="Q50" i="16" l="1"/>
  <c r="Y50" i="16" s="1"/>
  <c r="AG50" i="16" s="1"/>
  <c r="R50" i="16"/>
  <c r="AA48" i="16"/>
  <c r="AH48" i="16"/>
  <c r="AI48" i="16" s="1"/>
  <c r="J51" i="16"/>
  <c r="P51" i="16" s="1"/>
  <c r="K51" i="16"/>
  <c r="X51" i="16" s="1"/>
  <c r="L51" i="16"/>
  <c r="S49" i="16"/>
  <c r="Z49" i="16"/>
  <c r="I52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J52" i="16" l="1"/>
  <c r="P52" i="16" s="1"/>
  <c r="K52" i="16"/>
  <c r="X52" i="16" s="1"/>
  <c r="L52" i="16"/>
  <c r="I53" i="16"/>
  <c r="Q51" i="16"/>
  <c r="Y51" i="16" s="1"/>
  <c r="AG51" i="16" s="1"/>
  <c r="R51" i="16"/>
  <c r="S50" i="16"/>
  <c r="Z50" i="16"/>
  <c r="AH49" i="16"/>
  <c r="AI49" i="16" s="1"/>
  <c r="AA49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AA50" i="16" l="1"/>
  <c r="AH50" i="16"/>
  <c r="AI50" i="16" s="1"/>
  <c r="S51" i="16"/>
  <c r="Z51" i="16"/>
  <c r="J53" i="16"/>
  <c r="P53" i="16" s="1"/>
  <c r="K53" i="16"/>
  <c r="X53" i="16" s="1"/>
  <c r="L53" i="16"/>
  <c r="I54" i="16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Q53" i="16" l="1"/>
  <c r="Y53" i="16" s="1"/>
  <c r="AG53" i="16" s="1"/>
  <c r="R53" i="16"/>
  <c r="AA51" i="16"/>
  <c r="AH51" i="16"/>
  <c r="AI51" i="16" s="1"/>
  <c r="I55" i="16"/>
  <c r="S52" i="16"/>
  <c r="Z52" i="16"/>
  <c r="J54" i="16"/>
  <c r="P54" i="16" s="1"/>
  <c r="L54" i="16"/>
  <c r="K54" i="16"/>
  <c r="X54" i="16" s="1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I56" i="16"/>
  <c r="J55" i="16"/>
  <c r="P55" i="16" s="1"/>
  <c r="L55" i="16"/>
  <c r="K55" i="16"/>
  <c r="X55" i="16" s="1"/>
  <c r="AH52" i="16"/>
  <c r="AI52" i="16" s="1"/>
  <c r="AA52" i="16"/>
  <c r="S53" i="16"/>
  <c r="Z53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AA53" i="16" l="1"/>
  <c r="AH53" i="16"/>
  <c r="AI53" i="16" s="1"/>
  <c r="I57" i="16"/>
  <c r="Q55" i="16"/>
  <c r="Y55" i="16" s="1"/>
  <c r="AG55" i="16" s="1"/>
  <c r="R55" i="16"/>
  <c r="J56" i="16"/>
  <c r="P56" i="16" s="1"/>
  <c r="L56" i="16"/>
  <c r="K56" i="16"/>
  <c r="X56" i="16" s="1"/>
  <c r="S54" i="16"/>
  <c r="Z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I58" i="16" l="1"/>
  <c r="Q56" i="16"/>
  <c r="Y56" i="16" s="1"/>
  <c r="AG56" i="16" s="1"/>
  <c r="R56" i="16"/>
  <c r="S55" i="16"/>
  <c r="Z55" i="16"/>
  <c r="AH54" i="16"/>
  <c r="AI54" i="16" s="1"/>
  <c r="AA54" i="16"/>
  <c r="J57" i="16"/>
  <c r="P57" i="16" s="1"/>
  <c r="K57" i="16"/>
  <c r="X57" i="16" s="1"/>
  <c r="L57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Q57" i="16"/>
  <c r="Y57" i="16" s="1"/>
  <c r="AG57" i="16" s="1"/>
  <c r="R57" i="16"/>
  <c r="AA55" i="16"/>
  <c r="AH55" i="16"/>
  <c r="AI55" i="16" s="1"/>
  <c r="S56" i="16"/>
  <c r="Z56" i="16"/>
  <c r="J58" i="16"/>
  <c r="P58" i="16" s="1"/>
  <c r="K58" i="16"/>
  <c r="X58" i="16" s="1"/>
  <c r="L58" i="16"/>
  <c r="E113" i="9"/>
  <c r="L112" i="9"/>
  <c r="I112" i="9" s="1" a="1"/>
  <c r="I112" i="9" s="1"/>
  <c r="AN112" i="16" s="1"/>
  <c r="L60" i="9"/>
  <c r="I60" i="9" s="1" a="1"/>
  <c r="I60" i="9" s="1"/>
  <c r="AN60" i="16" s="1"/>
  <c r="AA56" i="16" l="1"/>
  <c r="AH56" i="16"/>
  <c r="AI56" i="16" s="1"/>
  <c r="Q58" i="16"/>
  <c r="Y58" i="16" s="1"/>
  <c r="AG58" i="16" s="1"/>
  <c r="R58" i="16"/>
  <c r="I60" i="16"/>
  <c r="S57" i="16"/>
  <c r="Z57" i="16"/>
  <c r="J59" i="16"/>
  <c r="P59" i="16" s="1"/>
  <c r="K59" i="16"/>
  <c r="X59" i="16" s="1"/>
  <c r="L59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S58" i="16" l="1"/>
  <c r="Z58" i="16"/>
  <c r="I61" i="16"/>
  <c r="I109" i="16"/>
  <c r="J60" i="16"/>
  <c r="P60" i="16" s="1"/>
  <c r="L60" i="16"/>
  <c r="K60" i="16"/>
  <c r="X60" i="16" s="1"/>
  <c r="Q59" i="16"/>
  <c r="Y59" i="16" s="1"/>
  <c r="AG59" i="16" s="1"/>
  <c r="R59" i="16"/>
  <c r="AH57" i="16"/>
  <c r="AI57" i="16" s="1"/>
  <c r="AA57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J109" i="16" l="1"/>
  <c r="P109" i="16" s="1"/>
  <c r="L109" i="16"/>
  <c r="K109" i="16"/>
  <c r="X109" i="16" s="1"/>
  <c r="J61" i="16"/>
  <c r="P61" i="16" s="1"/>
  <c r="K61" i="16"/>
  <c r="X61" i="16" s="1"/>
  <c r="L61" i="16"/>
  <c r="I62" i="16"/>
  <c r="I110" i="16"/>
  <c r="AH58" i="16"/>
  <c r="AI58" i="16" s="1"/>
  <c r="AA58" i="16"/>
  <c r="Q60" i="16"/>
  <c r="Y60" i="16" s="1"/>
  <c r="AG60" i="16" s="1"/>
  <c r="R60" i="16"/>
  <c r="Z59" i="16"/>
  <c r="S59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J62" i="16" l="1"/>
  <c r="P62" i="16" s="1"/>
  <c r="L62" i="16"/>
  <c r="K62" i="16"/>
  <c r="X62" i="16" s="1"/>
  <c r="J110" i="16"/>
  <c r="P110" i="16" s="1"/>
  <c r="K110" i="16"/>
  <c r="X110" i="16" s="1"/>
  <c r="L110" i="16"/>
  <c r="AH59" i="16"/>
  <c r="AI59" i="16" s="1"/>
  <c r="AA59" i="16"/>
  <c r="Z60" i="16"/>
  <c r="S60" i="16"/>
  <c r="Q61" i="16"/>
  <c r="Y61" i="16" s="1"/>
  <c r="AG61" i="16" s="1"/>
  <c r="R61" i="16"/>
  <c r="I63" i="16"/>
  <c r="I111" i="16"/>
  <c r="Q109" i="16"/>
  <c r="Y109" i="16" s="1"/>
  <c r="AG109" i="16" s="1"/>
  <c r="R109" i="16"/>
  <c r="L116" i="9"/>
  <c r="I116" i="9" s="1" a="1"/>
  <c r="I116" i="9" s="1"/>
  <c r="AN116" i="16" s="1"/>
  <c r="E65" i="9"/>
  <c r="L64" i="9"/>
  <c r="I64" i="9" s="1" a="1"/>
  <c r="I64" i="9" s="1"/>
  <c r="AN64" i="16" s="1"/>
  <c r="Z109" i="16" l="1"/>
  <c r="S109" i="16"/>
  <c r="J111" i="16"/>
  <c r="P111" i="16" s="1"/>
  <c r="K111" i="16"/>
  <c r="X111" i="16" s="1"/>
  <c r="L111" i="16"/>
  <c r="J63" i="16"/>
  <c r="P63" i="16" s="1"/>
  <c r="K63" i="16"/>
  <c r="X63" i="16" s="1"/>
  <c r="L63" i="16"/>
  <c r="S61" i="16"/>
  <c r="Z61" i="16"/>
  <c r="I64" i="16"/>
  <c r="I112" i="16"/>
  <c r="Q110" i="16"/>
  <c r="Y110" i="16" s="1"/>
  <c r="AG110" i="16" s="1"/>
  <c r="R110" i="16"/>
  <c r="AH60" i="16"/>
  <c r="AI60" i="16" s="1"/>
  <c r="AA60" i="16"/>
  <c r="Q62" i="16"/>
  <c r="Y62" i="16" s="1"/>
  <c r="AG62" i="16" s="1"/>
  <c r="R62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I65" i="16" l="1"/>
  <c r="I113" i="16"/>
  <c r="S110" i="16"/>
  <c r="Z110" i="16"/>
  <c r="Q63" i="16"/>
  <c r="Y63" i="16" s="1"/>
  <c r="AG63" i="16" s="1"/>
  <c r="R63" i="16"/>
  <c r="J117" i="16"/>
  <c r="P117" i="16" s="1"/>
  <c r="K117" i="16"/>
  <c r="X117" i="16" s="1"/>
  <c r="L117" i="16"/>
  <c r="J64" i="16"/>
  <c r="P64" i="16" s="1"/>
  <c r="L64" i="16"/>
  <c r="K64" i="16"/>
  <c r="X64" i="16" s="1"/>
  <c r="Q111" i="16"/>
  <c r="Y111" i="16" s="1"/>
  <c r="AG111" i="16" s="1"/>
  <c r="R111" i="16"/>
  <c r="AA61" i="16"/>
  <c r="AH61" i="16"/>
  <c r="AI61" i="16" s="1"/>
  <c r="J112" i="16"/>
  <c r="P112" i="16" s="1"/>
  <c r="K112" i="16"/>
  <c r="X112" i="16" s="1"/>
  <c r="L112" i="16"/>
  <c r="S62" i="16"/>
  <c r="Z62" i="16"/>
  <c r="AH109" i="16"/>
  <c r="AI109" i="16" s="1"/>
  <c r="AA109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AH62" i="16" l="1"/>
  <c r="AI62" i="16" s="1"/>
  <c r="AA62" i="16"/>
  <c r="Q64" i="16"/>
  <c r="Y64" i="16" s="1"/>
  <c r="AG64" i="16" s="1"/>
  <c r="R64" i="16"/>
  <c r="I66" i="16"/>
  <c r="I114" i="16"/>
  <c r="Q112" i="16"/>
  <c r="Y112" i="16" s="1"/>
  <c r="AG112" i="16" s="1"/>
  <c r="R112" i="16"/>
  <c r="Q117" i="16"/>
  <c r="Y117" i="16" s="1"/>
  <c r="AG117" i="16" s="1"/>
  <c r="R117" i="16"/>
  <c r="J118" i="16"/>
  <c r="P118" i="16" s="1"/>
  <c r="K118" i="16"/>
  <c r="X118" i="16" s="1"/>
  <c r="L118" i="16"/>
  <c r="S111" i="16"/>
  <c r="Z111" i="16"/>
  <c r="Z63" i="16"/>
  <c r="S63" i="16"/>
  <c r="AH110" i="16"/>
  <c r="AI110" i="16" s="1"/>
  <c r="AA110" i="16"/>
  <c r="J113" i="16"/>
  <c r="P113" i="16" s="1"/>
  <c r="K113" i="16"/>
  <c r="X113" i="16" s="1"/>
  <c r="L113" i="16"/>
  <c r="J65" i="16"/>
  <c r="P65" i="16" s="1"/>
  <c r="L65" i="16"/>
  <c r="K65" i="16"/>
  <c r="X65" i="16" s="1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I67" i="16" l="1"/>
  <c r="I115" i="16"/>
  <c r="Q118" i="16"/>
  <c r="Y118" i="16" s="1"/>
  <c r="AG118" i="16" s="1"/>
  <c r="R118" i="16"/>
  <c r="AA63" i="16"/>
  <c r="AH63" i="16"/>
  <c r="AI63" i="16" s="1"/>
  <c r="Z112" i="16"/>
  <c r="S112" i="16"/>
  <c r="J114" i="16"/>
  <c r="P114" i="16" s="1"/>
  <c r="K114" i="16"/>
  <c r="X114" i="16" s="1"/>
  <c r="L114" i="16"/>
  <c r="J66" i="16"/>
  <c r="P66" i="16" s="1"/>
  <c r="K66" i="16"/>
  <c r="X66" i="16" s="1"/>
  <c r="L66" i="16"/>
  <c r="I101" i="16"/>
  <c r="I93" i="16"/>
  <c r="I69" i="16"/>
  <c r="I85" i="16"/>
  <c r="I77" i="16"/>
  <c r="I86" i="16"/>
  <c r="I70" i="16"/>
  <c r="I78" i="16"/>
  <c r="I102" i="16"/>
  <c r="I94" i="16"/>
  <c r="I71" i="16"/>
  <c r="I103" i="16"/>
  <c r="I79" i="16"/>
  <c r="I87" i="16"/>
  <c r="I95" i="16"/>
  <c r="I72" i="16"/>
  <c r="I96" i="16"/>
  <c r="I88" i="16"/>
  <c r="I80" i="16"/>
  <c r="I104" i="16"/>
  <c r="I81" i="16"/>
  <c r="I105" i="16"/>
  <c r="I89" i="16"/>
  <c r="I73" i="16"/>
  <c r="I97" i="16"/>
  <c r="I90" i="16"/>
  <c r="I98" i="16"/>
  <c r="I74" i="16"/>
  <c r="I82" i="16"/>
  <c r="I106" i="16"/>
  <c r="I75" i="16"/>
  <c r="I91" i="16"/>
  <c r="I99" i="16"/>
  <c r="I83" i="16"/>
  <c r="I107" i="16"/>
  <c r="I76" i="16"/>
  <c r="I68" i="16"/>
  <c r="I100" i="16"/>
  <c r="I92" i="16"/>
  <c r="I108" i="16"/>
  <c r="I84" i="16"/>
  <c r="I116" i="16"/>
  <c r="Q113" i="16"/>
  <c r="Y113" i="16" s="1"/>
  <c r="AG113" i="16" s="1"/>
  <c r="R113" i="16"/>
  <c r="S64" i="16"/>
  <c r="Z64" i="16"/>
  <c r="Q65" i="16"/>
  <c r="Y65" i="16" s="1"/>
  <c r="AG65" i="16" s="1"/>
  <c r="R65" i="16"/>
  <c r="AH111" i="16"/>
  <c r="AI111" i="16" s="1"/>
  <c r="AA111" i="16"/>
  <c r="J119" i="16"/>
  <c r="P119" i="16" s="1"/>
  <c r="K119" i="16"/>
  <c r="X119" i="16" s="1"/>
  <c r="L119" i="16"/>
  <c r="S117" i="16"/>
  <c r="Z117" i="16"/>
  <c r="E121" i="9"/>
  <c r="L120" i="9"/>
  <c r="I120" i="9" s="1" a="1"/>
  <c r="I120" i="9" s="1"/>
  <c r="AN120" i="16" s="1"/>
  <c r="I120" i="16" s="1"/>
  <c r="J76" i="16" l="1"/>
  <c r="P76" i="16" s="1"/>
  <c r="K76" i="16"/>
  <c r="X76" i="16" s="1"/>
  <c r="L76" i="16"/>
  <c r="J83" i="16"/>
  <c r="P83" i="16" s="1"/>
  <c r="K83" i="16"/>
  <c r="X83" i="16" s="1"/>
  <c r="L83" i="16"/>
  <c r="J90" i="16"/>
  <c r="P90" i="16" s="1"/>
  <c r="K90" i="16"/>
  <c r="X90" i="16" s="1"/>
  <c r="L90" i="16"/>
  <c r="J88" i="16"/>
  <c r="P88" i="16" s="1"/>
  <c r="L88" i="16"/>
  <c r="K88" i="16"/>
  <c r="X88" i="16" s="1"/>
  <c r="J94" i="16"/>
  <c r="P94" i="16" s="1"/>
  <c r="K94" i="16"/>
  <c r="X94" i="16" s="1"/>
  <c r="L94" i="16"/>
  <c r="J93" i="16"/>
  <c r="P93" i="16" s="1"/>
  <c r="K93" i="16"/>
  <c r="X93" i="16" s="1"/>
  <c r="L93" i="16"/>
  <c r="J120" i="16"/>
  <c r="P120" i="16" s="1"/>
  <c r="K120" i="16"/>
  <c r="X120" i="16" s="1"/>
  <c r="L120" i="16"/>
  <c r="J97" i="16"/>
  <c r="P97" i="16" s="1"/>
  <c r="K97" i="16"/>
  <c r="X97" i="16" s="1"/>
  <c r="L97" i="16"/>
  <c r="J96" i="16"/>
  <c r="P96" i="16" s="1"/>
  <c r="K96" i="16"/>
  <c r="X96" i="16" s="1"/>
  <c r="L96" i="16"/>
  <c r="J102" i="16"/>
  <c r="P102" i="16" s="1"/>
  <c r="K102" i="16"/>
  <c r="X102" i="16" s="1"/>
  <c r="L102" i="16"/>
  <c r="J101" i="16"/>
  <c r="P101" i="16" s="1"/>
  <c r="L101" i="16"/>
  <c r="K101" i="16"/>
  <c r="X101" i="16" s="1"/>
  <c r="AH112" i="16"/>
  <c r="AI112" i="16" s="1"/>
  <c r="AA112" i="16"/>
  <c r="J99" i="16"/>
  <c r="P99" i="16" s="1"/>
  <c r="K99" i="16"/>
  <c r="X99" i="16" s="1"/>
  <c r="L99" i="16"/>
  <c r="Z65" i="16"/>
  <c r="S65" i="16"/>
  <c r="J108" i="16"/>
  <c r="P108" i="16" s="1"/>
  <c r="L108" i="16"/>
  <c r="K108" i="16"/>
  <c r="X108" i="16" s="1"/>
  <c r="J91" i="16"/>
  <c r="P91" i="16" s="1"/>
  <c r="K91" i="16"/>
  <c r="X91" i="16" s="1"/>
  <c r="L91" i="16"/>
  <c r="J73" i="16"/>
  <c r="P73" i="16" s="1"/>
  <c r="K73" i="16"/>
  <c r="X73" i="16" s="1"/>
  <c r="L73" i="16"/>
  <c r="J72" i="16"/>
  <c r="P72" i="16" s="1"/>
  <c r="K72" i="16"/>
  <c r="X72" i="16" s="1"/>
  <c r="L72" i="16"/>
  <c r="J78" i="16"/>
  <c r="P78" i="16" s="1"/>
  <c r="L78" i="16"/>
  <c r="K78" i="16"/>
  <c r="X78" i="16" s="1"/>
  <c r="J116" i="16"/>
  <c r="P116" i="16" s="1"/>
  <c r="L116" i="16"/>
  <c r="K116" i="16"/>
  <c r="X116" i="16" s="1"/>
  <c r="J92" i="16"/>
  <c r="P92" i="16" s="1"/>
  <c r="L92" i="16"/>
  <c r="K92" i="16"/>
  <c r="X92" i="16" s="1"/>
  <c r="J75" i="16"/>
  <c r="P75" i="16" s="1"/>
  <c r="L75" i="16"/>
  <c r="K75" i="16"/>
  <c r="X75" i="16" s="1"/>
  <c r="J89" i="16"/>
  <c r="P89" i="16" s="1"/>
  <c r="L89" i="16"/>
  <c r="K89" i="16"/>
  <c r="X89" i="16" s="1"/>
  <c r="J95" i="16"/>
  <c r="P95" i="16" s="1"/>
  <c r="L95" i="16"/>
  <c r="K95" i="16"/>
  <c r="X95" i="16" s="1"/>
  <c r="J70" i="16"/>
  <c r="P70" i="16" s="1"/>
  <c r="K70" i="16"/>
  <c r="X70" i="16" s="1"/>
  <c r="L70" i="16"/>
  <c r="J84" i="16"/>
  <c r="P84" i="16" s="1"/>
  <c r="L84" i="16"/>
  <c r="K84" i="16"/>
  <c r="X84" i="16" s="1"/>
  <c r="AH117" i="16"/>
  <c r="AI117" i="16" s="1"/>
  <c r="AA117" i="16"/>
  <c r="AA64" i="16"/>
  <c r="AH64" i="16"/>
  <c r="AI64" i="16" s="1"/>
  <c r="J106" i="16"/>
  <c r="P106" i="16" s="1"/>
  <c r="L106" i="16"/>
  <c r="K106" i="16"/>
  <c r="X106" i="16" s="1"/>
  <c r="J105" i="16"/>
  <c r="P105" i="16" s="1"/>
  <c r="L105" i="16"/>
  <c r="K105" i="16"/>
  <c r="X105" i="16" s="1"/>
  <c r="J87" i="16"/>
  <c r="P87" i="16" s="1"/>
  <c r="K87" i="16"/>
  <c r="X87" i="16" s="1"/>
  <c r="L87" i="16"/>
  <c r="J86" i="16"/>
  <c r="P86" i="16" s="1"/>
  <c r="K86" i="16"/>
  <c r="X86" i="16" s="1"/>
  <c r="L86" i="16"/>
  <c r="Q66" i="16"/>
  <c r="Y66" i="16" s="1"/>
  <c r="AG66" i="16" s="1"/>
  <c r="R66" i="16"/>
  <c r="S118" i="16"/>
  <c r="Z118" i="16"/>
  <c r="S113" i="16"/>
  <c r="Z113" i="16"/>
  <c r="Q119" i="16"/>
  <c r="Y119" i="16" s="1"/>
  <c r="AG119" i="16" s="1"/>
  <c r="R119" i="16"/>
  <c r="J100" i="16"/>
  <c r="P100" i="16" s="1"/>
  <c r="L100" i="16"/>
  <c r="K100" i="16"/>
  <c r="X100" i="16" s="1"/>
  <c r="J68" i="16"/>
  <c r="P68" i="16" s="1"/>
  <c r="K68" i="16"/>
  <c r="X68" i="16" s="1"/>
  <c r="L68" i="16"/>
  <c r="J82" i="16"/>
  <c r="P82" i="16" s="1"/>
  <c r="K82" i="16"/>
  <c r="X82" i="16" s="1"/>
  <c r="L82" i="16"/>
  <c r="J81" i="16"/>
  <c r="P81" i="16" s="1"/>
  <c r="K81" i="16"/>
  <c r="X81" i="16" s="1"/>
  <c r="L81" i="16"/>
  <c r="J79" i="16"/>
  <c r="P79" i="16" s="1"/>
  <c r="K79" i="16"/>
  <c r="X79" i="16" s="1"/>
  <c r="L79" i="16"/>
  <c r="J77" i="16"/>
  <c r="P77" i="16" s="1"/>
  <c r="K77" i="16"/>
  <c r="X77" i="16" s="1"/>
  <c r="L77" i="16"/>
  <c r="J74" i="16"/>
  <c r="P74" i="16" s="1"/>
  <c r="L74" i="16"/>
  <c r="K74" i="16"/>
  <c r="X74" i="16" s="1"/>
  <c r="J104" i="16"/>
  <c r="P104" i="16" s="1"/>
  <c r="K104" i="16"/>
  <c r="X104" i="16" s="1"/>
  <c r="L104" i="16"/>
  <c r="J103" i="16"/>
  <c r="P103" i="16" s="1"/>
  <c r="K103" i="16"/>
  <c r="X103" i="16" s="1"/>
  <c r="L103" i="16"/>
  <c r="J85" i="16"/>
  <c r="P85" i="16" s="1"/>
  <c r="K85" i="16"/>
  <c r="X85" i="16" s="1"/>
  <c r="L85" i="16"/>
  <c r="J115" i="16"/>
  <c r="P115" i="16" s="1"/>
  <c r="K115" i="16"/>
  <c r="X115" i="16" s="1"/>
  <c r="L115" i="16"/>
  <c r="J107" i="16"/>
  <c r="P107" i="16" s="1"/>
  <c r="L107" i="16"/>
  <c r="K107" i="16"/>
  <c r="X107" i="16" s="1"/>
  <c r="J98" i="16"/>
  <c r="P98" i="16" s="1"/>
  <c r="K98" i="16"/>
  <c r="X98" i="16" s="1"/>
  <c r="L98" i="16"/>
  <c r="J80" i="16"/>
  <c r="P80" i="16" s="1"/>
  <c r="K80" i="16"/>
  <c r="X80" i="16" s="1"/>
  <c r="L80" i="16"/>
  <c r="J71" i="16"/>
  <c r="P71" i="16" s="1"/>
  <c r="L71" i="16"/>
  <c r="K71" i="16"/>
  <c r="X71" i="16" s="1"/>
  <c r="J69" i="16"/>
  <c r="P69" i="16" s="1"/>
  <c r="L69" i="16"/>
  <c r="K69" i="16"/>
  <c r="X69" i="16" s="1"/>
  <c r="Q114" i="16"/>
  <c r="Y114" i="16" s="1"/>
  <c r="AG114" i="16" s="1"/>
  <c r="R114" i="16"/>
  <c r="J67" i="16"/>
  <c r="P67" i="16" s="1"/>
  <c r="K67" i="16"/>
  <c r="X67" i="16" s="1"/>
  <c r="L67" i="16"/>
  <c r="L121" i="9"/>
  <c r="I121" i="9" s="1" a="1"/>
  <c r="I121" i="9" s="1"/>
  <c r="AN121" i="16" s="1"/>
  <c r="I121" i="16" s="1"/>
  <c r="E122" i="9"/>
  <c r="Q103" i="16" l="1"/>
  <c r="Y103" i="16" s="1"/>
  <c r="AG103" i="16" s="1"/>
  <c r="R103" i="16"/>
  <c r="Q115" i="16"/>
  <c r="Y115" i="16" s="1"/>
  <c r="AG115" i="16" s="1"/>
  <c r="R115" i="16"/>
  <c r="Q85" i="16"/>
  <c r="Y85" i="16" s="1"/>
  <c r="AG85" i="16" s="1"/>
  <c r="R85" i="16"/>
  <c r="Q68" i="16"/>
  <c r="Y68" i="16" s="1"/>
  <c r="AG68" i="16" s="1"/>
  <c r="R68" i="16"/>
  <c r="AA118" i="16"/>
  <c r="AH118" i="16"/>
  <c r="AI118" i="16" s="1"/>
  <c r="Q116" i="16"/>
  <c r="Y116" i="16" s="1"/>
  <c r="AG116" i="16" s="1"/>
  <c r="R116" i="16"/>
  <c r="Q93" i="16"/>
  <c r="Y93" i="16" s="1"/>
  <c r="AG93" i="16" s="1"/>
  <c r="R93" i="16"/>
  <c r="Q71" i="16"/>
  <c r="Y71" i="16" s="1"/>
  <c r="AG71" i="16" s="1"/>
  <c r="R71" i="16"/>
  <c r="Q74" i="16"/>
  <c r="Y74" i="16" s="1"/>
  <c r="AG74" i="16" s="1"/>
  <c r="R74" i="16"/>
  <c r="Q87" i="16"/>
  <c r="Y87" i="16" s="1"/>
  <c r="AG87" i="16" s="1"/>
  <c r="R87" i="16"/>
  <c r="Q70" i="16"/>
  <c r="Y70" i="16" s="1"/>
  <c r="AG70" i="16" s="1"/>
  <c r="R70" i="16"/>
  <c r="Q73" i="16"/>
  <c r="Y73" i="16" s="1"/>
  <c r="AG73" i="16" s="1"/>
  <c r="R73" i="16"/>
  <c r="AH65" i="16"/>
  <c r="AI65" i="16" s="1"/>
  <c r="AA65" i="16"/>
  <c r="Q101" i="16"/>
  <c r="Y101" i="16" s="1"/>
  <c r="AG101" i="16" s="1"/>
  <c r="R101" i="16"/>
  <c r="Q90" i="16"/>
  <c r="Y90" i="16" s="1"/>
  <c r="AG90" i="16" s="1"/>
  <c r="R90" i="16"/>
  <c r="Q67" i="16"/>
  <c r="Y67" i="16" s="1"/>
  <c r="AG67" i="16" s="1"/>
  <c r="R67" i="16"/>
  <c r="S114" i="16"/>
  <c r="Z114" i="16"/>
  <c r="Q107" i="16"/>
  <c r="Y107" i="16" s="1"/>
  <c r="AG107" i="16" s="1"/>
  <c r="R107" i="16"/>
  <c r="Q81" i="16"/>
  <c r="Y81" i="16" s="1"/>
  <c r="AG81" i="16" s="1"/>
  <c r="R81" i="16"/>
  <c r="S66" i="16"/>
  <c r="Z66" i="16"/>
  <c r="Q75" i="16"/>
  <c r="Y75" i="16" s="1"/>
  <c r="AG75" i="16" s="1"/>
  <c r="R75" i="16"/>
  <c r="Q97" i="16"/>
  <c r="Y97" i="16" s="1"/>
  <c r="AG97" i="16" s="1"/>
  <c r="R97" i="16"/>
  <c r="Q78" i="16"/>
  <c r="Y78" i="16" s="1"/>
  <c r="AG78" i="16" s="1"/>
  <c r="R78" i="16"/>
  <c r="Q94" i="16"/>
  <c r="Y94" i="16" s="1"/>
  <c r="AG94" i="16" s="1"/>
  <c r="R94" i="16"/>
  <c r="Q100" i="16"/>
  <c r="Y100" i="16" s="1"/>
  <c r="AG100" i="16" s="1"/>
  <c r="R100" i="16"/>
  <c r="Q80" i="16"/>
  <c r="Y80" i="16" s="1"/>
  <c r="AG80" i="16" s="1"/>
  <c r="R80" i="16"/>
  <c r="Q77" i="16"/>
  <c r="Y77" i="16" s="1"/>
  <c r="AG77" i="16" s="1"/>
  <c r="R77" i="16"/>
  <c r="S119" i="16"/>
  <c r="Z119" i="16"/>
  <c r="Q105" i="16"/>
  <c r="Y105" i="16" s="1"/>
  <c r="AG105" i="16" s="1"/>
  <c r="R105" i="16"/>
  <c r="Q95" i="16"/>
  <c r="Y95" i="16" s="1"/>
  <c r="AG95" i="16" s="1"/>
  <c r="R95" i="16"/>
  <c r="Q91" i="16"/>
  <c r="Y91" i="16" s="1"/>
  <c r="AG91" i="16" s="1"/>
  <c r="R91" i="16"/>
  <c r="Q99" i="16"/>
  <c r="Y99" i="16" s="1"/>
  <c r="AG99" i="16" s="1"/>
  <c r="R99" i="16"/>
  <c r="Q102" i="16"/>
  <c r="Y102" i="16" s="1"/>
  <c r="AG102" i="16" s="1"/>
  <c r="R102" i="16"/>
  <c r="Q83" i="16"/>
  <c r="Y83" i="16" s="1"/>
  <c r="AG83" i="16" s="1"/>
  <c r="R83" i="16"/>
  <c r="Q92" i="16"/>
  <c r="Y92" i="16" s="1"/>
  <c r="AG92" i="16" s="1"/>
  <c r="R92" i="16"/>
  <c r="Q120" i="16"/>
  <c r="Y120" i="16" s="1"/>
  <c r="AG120" i="16" s="1"/>
  <c r="R120" i="16"/>
  <c r="J121" i="16"/>
  <c r="P121" i="16" s="1"/>
  <c r="K121" i="16"/>
  <c r="X121" i="16" s="1"/>
  <c r="L121" i="16"/>
  <c r="Q69" i="16"/>
  <c r="Y69" i="16" s="1"/>
  <c r="AG69" i="16" s="1"/>
  <c r="R69" i="16"/>
  <c r="Q104" i="16"/>
  <c r="Y104" i="16" s="1"/>
  <c r="AG104" i="16" s="1"/>
  <c r="R104" i="16"/>
  <c r="AH113" i="16"/>
  <c r="AI113" i="16" s="1"/>
  <c r="AA113" i="16"/>
  <c r="Q86" i="16"/>
  <c r="Y86" i="16" s="1"/>
  <c r="AG86" i="16" s="1"/>
  <c r="R86" i="16"/>
  <c r="Q84" i="16"/>
  <c r="Y84" i="16" s="1"/>
  <c r="AG84" i="16" s="1"/>
  <c r="R84" i="16"/>
  <c r="Q72" i="16"/>
  <c r="Y72" i="16" s="1"/>
  <c r="AG72" i="16" s="1"/>
  <c r="R72" i="16"/>
  <c r="Q88" i="16"/>
  <c r="Y88" i="16" s="1"/>
  <c r="AG88" i="16" s="1"/>
  <c r="R88" i="16"/>
  <c r="Q82" i="16"/>
  <c r="Y82" i="16" s="1"/>
  <c r="AG82" i="16" s="1"/>
  <c r="R82" i="16"/>
  <c r="Q98" i="16"/>
  <c r="Y98" i="16" s="1"/>
  <c r="AG98" i="16" s="1"/>
  <c r="R98" i="16"/>
  <c r="Q79" i="16"/>
  <c r="Y79" i="16" s="1"/>
  <c r="AG79" i="16" s="1"/>
  <c r="R79" i="16"/>
  <c r="Q106" i="16"/>
  <c r="Y106" i="16" s="1"/>
  <c r="AG106" i="16" s="1"/>
  <c r="R106" i="16"/>
  <c r="Q89" i="16"/>
  <c r="Y89" i="16" s="1"/>
  <c r="AG89" i="16" s="1"/>
  <c r="R89" i="16"/>
  <c r="Q108" i="16"/>
  <c r="Y108" i="16" s="1"/>
  <c r="AG108" i="16" s="1"/>
  <c r="R108" i="16"/>
  <c r="Q96" i="16"/>
  <c r="Y96" i="16" s="1"/>
  <c r="AG96" i="16" s="1"/>
  <c r="R96" i="16"/>
  <c r="Q76" i="16"/>
  <c r="Y76" i="16" s="1"/>
  <c r="AG76" i="16" s="1"/>
  <c r="R76" i="16"/>
  <c r="L122" i="9"/>
  <c r="I122" i="9" s="1" a="1"/>
  <c r="I122" i="9" s="1"/>
  <c r="AN122" i="16" s="1"/>
  <c r="I122" i="16" s="1"/>
  <c r="E123" i="9"/>
  <c r="S98" i="16" l="1"/>
  <c r="Z98" i="16"/>
  <c r="S76" i="16"/>
  <c r="Z76" i="16"/>
  <c r="S106" i="16"/>
  <c r="Z106" i="16"/>
  <c r="S120" i="16"/>
  <c r="Z120" i="16"/>
  <c r="S99" i="16"/>
  <c r="Z99" i="16"/>
  <c r="AA119" i="16"/>
  <c r="AH119" i="16"/>
  <c r="AI119" i="16" s="1"/>
  <c r="S94" i="16"/>
  <c r="Z94" i="16"/>
  <c r="AA66" i="16"/>
  <c r="AH66" i="16"/>
  <c r="AI66" i="16" s="1"/>
  <c r="S67" i="16"/>
  <c r="Z67" i="16"/>
  <c r="Z73" i="16"/>
  <c r="S73" i="16"/>
  <c r="S71" i="16"/>
  <c r="Z71" i="16"/>
  <c r="Z68" i="16"/>
  <c r="S68" i="16"/>
  <c r="S108" i="16"/>
  <c r="Z108" i="16"/>
  <c r="S69" i="16"/>
  <c r="Z69" i="16"/>
  <c r="Z89" i="16"/>
  <c r="S89" i="16"/>
  <c r="Z82" i="16"/>
  <c r="S82" i="16"/>
  <c r="S96" i="16"/>
  <c r="Z96" i="16"/>
  <c r="S79" i="16"/>
  <c r="Z79" i="16"/>
  <c r="S72" i="16"/>
  <c r="Z72" i="16"/>
  <c r="S104" i="16"/>
  <c r="Z104" i="16"/>
  <c r="S92" i="16"/>
  <c r="Z92" i="16"/>
  <c r="S91" i="16"/>
  <c r="Z91" i="16"/>
  <c r="S77" i="16"/>
  <c r="Z77" i="16"/>
  <c r="S78" i="16"/>
  <c r="Z78" i="16"/>
  <c r="S81" i="16"/>
  <c r="Z81" i="16"/>
  <c r="Z90" i="16"/>
  <c r="S90" i="16"/>
  <c r="Z70" i="16"/>
  <c r="S70" i="16"/>
  <c r="S93" i="16"/>
  <c r="Z93" i="16"/>
  <c r="S85" i="16"/>
  <c r="Z85" i="16"/>
  <c r="Z83" i="16"/>
  <c r="S83" i="16"/>
  <c r="Z95" i="16"/>
  <c r="S95" i="16"/>
  <c r="S80" i="16"/>
  <c r="Z80" i="16"/>
  <c r="S97" i="16"/>
  <c r="Z97" i="16"/>
  <c r="S107" i="16"/>
  <c r="Z107" i="16"/>
  <c r="Z101" i="16"/>
  <c r="S101" i="16"/>
  <c r="Z87" i="16"/>
  <c r="S87" i="16"/>
  <c r="S116" i="16"/>
  <c r="Z116" i="16"/>
  <c r="S115" i="16"/>
  <c r="Z115" i="16"/>
  <c r="J122" i="16"/>
  <c r="P122" i="16" s="1"/>
  <c r="L122" i="16"/>
  <c r="K122" i="16"/>
  <c r="X122" i="16" s="1"/>
  <c r="S102" i="16"/>
  <c r="Z102" i="16"/>
  <c r="S105" i="16"/>
  <c r="Z105" i="16"/>
  <c r="S100" i="16"/>
  <c r="Z100" i="16"/>
  <c r="S75" i="16"/>
  <c r="Z75" i="16"/>
  <c r="AH114" i="16"/>
  <c r="AI114" i="16" s="1"/>
  <c r="AA114" i="16"/>
  <c r="S74" i="16"/>
  <c r="Z74" i="16"/>
  <c r="Z103" i="16"/>
  <c r="S103" i="16"/>
  <c r="S84" i="16"/>
  <c r="Z84" i="16"/>
  <c r="Z86" i="16"/>
  <c r="S86" i="16"/>
  <c r="S88" i="16"/>
  <c r="Z88" i="16"/>
  <c r="Q121" i="16"/>
  <c r="Y121" i="16" s="1"/>
  <c r="AG121" i="16" s="1"/>
  <c r="R121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A86" i="16" l="1"/>
  <c r="AH86" i="16"/>
  <c r="AI86" i="16" s="1"/>
  <c r="AH80" i="16"/>
  <c r="AI80" i="16" s="1"/>
  <c r="AA80" i="16"/>
  <c r="AA93" i="16"/>
  <c r="AH93" i="16"/>
  <c r="AI93" i="16" s="1"/>
  <c r="AH78" i="16"/>
  <c r="AI78" i="16" s="1"/>
  <c r="AA78" i="16"/>
  <c r="AH104" i="16"/>
  <c r="AI104" i="16" s="1"/>
  <c r="AA104" i="16"/>
  <c r="AA120" i="16"/>
  <c r="AH120" i="16"/>
  <c r="AI120" i="16" s="1"/>
  <c r="AH84" i="16"/>
  <c r="AI84" i="16" s="1"/>
  <c r="AA84" i="16"/>
  <c r="AH87" i="16"/>
  <c r="AI87" i="16" s="1"/>
  <c r="AA87" i="16"/>
  <c r="AA82" i="16"/>
  <c r="AH82" i="16"/>
  <c r="AI82" i="16" s="1"/>
  <c r="AH68" i="16"/>
  <c r="AI68" i="16" s="1"/>
  <c r="AA68" i="16"/>
  <c r="AH77" i="16"/>
  <c r="AI77" i="16" s="1"/>
  <c r="AA77" i="16"/>
  <c r="AH72" i="16"/>
  <c r="AI72" i="16" s="1"/>
  <c r="AA72" i="16"/>
  <c r="AH71" i="16"/>
  <c r="AI71" i="16" s="1"/>
  <c r="AA71" i="16"/>
  <c r="AA94" i="16"/>
  <c r="AH94" i="16"/>
  <c r="AI94" i="16" s="1"/>
  <c r="AH106" i="16"/>
  <c r="AI106" i="16" s="1"/>
  <c r="AA106" i="16"/>
  <c r="S121" i="16"/>
  <c r="Z121" i="16"/>
  <c r="AH100" i="16"/>
  <c r="AI100" i="16" s="1"/>
  <c r="AA100" i="16"/>
  <c r="Q122" i="16"/>
  <c r="Y122" i="16" s="1"/>
  <c r="AG122" i="16" s="1"/>
  <c r="R122" i="16"/>
  <c r="AA101" i="16"/>
  <c r="AH101" i="16"/>
  <c r="AI101" i="16" s="1"/>
  <c r="AH95" i="16"/>
  <c r="AI95" i="16" s="1"/>
  <c r="AA95" i="16"/>
  <c r="AA70" i="16"/>
  <c r="AH70" i="16"/>
  <c r="AI70" i="16" s="1"/>
  <c r="AH89" i="16"/>
  <c r="AI89" i="16" s="1"/>
  <c r="AA89" i="16"/>
  <c r="AA75" i="16"/>
  <c r="AH75" i="16"/>
  <c r="AI75" i="16" s="1"/>
  <c r="AA115" i="16"/>
  <c r="AH115" i="16"/>
  <c r="AI115" i="16" s="1"/>
  <c r="AA107" i="16"/>
  <c r="AH107" i="16"/>
  <c r="AI107" i="16" s="1"/>
  <c r="AA91" i="16"/>
  <c r="AH91" i="16"/>
  <c r="AI91" i="16" s="1"/>
  <c r="AH79" i="16"/>
  <c r="AI79" i="16" s="1"/>
  <c r="AA79" i="16"/>
  <c r="AA69" i="16"/>
  <c r="AH69" i="16"/>
  <c r="AI69" i="16" s="1"/>
  <c r="AH76" i="16"/>
  <c r="AI76" i="16" s="1"/>
  <c r="AA76" i="16"/>
  <c r="J123" i="16"/>
  <c r="P123" i="16" s="1"/>
  <c r="L123" i="16"/>
  <c r="K123" i="16"/>
  <c r="X123" i="16" s="1"/>
  <c r="AA103" i="16"/>
  <c r="AH103" i="16"/>
  <c r="AI103" i="16" s="1"/>
  <c r="AH88" i="16"/>
  <c r="AI88" i="16" s="1"/>
  <c r="AA88" i="16"/>
  <c r="AA74" i="16"/>
  <c r="AH74" i="16"/>
  <c r="AI74" i="16" s="1"/>
  <c r="AH105" i="16"/>
  <c r="AI105" i="16" s="1"/>
  <c r="AA105" i="16"/>
  <c r="AA83" i="16"/>
  <c r="AH83" i="16"/>
  <c r="AI83" i="16" s="1"/>
  <c r="AA90" i="16"/>
  <c r="AH90" i="16"/>
  <c r="AI90" i="16" s="1"/>
  <c r="AH73" i="16"/>
  <c r="AI73" i="16" s="1"/>
  <c r="AA73" i="16"/>
  <c r="AA116" i="16"/>
  <c r="AH116" i="16"/>
  <c r="AI116" i="16" s="1"/>
  <c r="AA97" i="16"/>
  <c r="AH97" i="16"/>
  <c r="AI97" i="16" s="1"/>
  <c r="AA85" i="16"/>
  <c r="AH85" i="16"/>
  <c r="AI85" i="16" s="1"/>
  <c r="AH81" i="16"/>
  <c r="AI81" i="16" s="1"/>
  <c r="AA81" i="16"/>
  <c r="AH92" i="16"/>
  <c r="AI92" i="16" s="1"/>
  <c r="AA92" i="16"/>
  <c r="AH96" i="16"/>
  <c r="AI96" i="16" s="1"/>
  <c r="AA96" i="16"/>
  <c r="AH108" i="16"/>
  <c r="AI108" i="16" s="1"/>
  <c r="AA108" i="16"/>
  <c r="AH67" i="16"/>
  <c r="AI67" i="16" s="1"/>
  <c r="AA67" i="16"/>
  <c r="AA99" i="16"/>
  <c r="AH99" i="16"/>
  <c r="AI99" i="16" s="1"/>
  <c r="AA98" i="16"/>
  <c r="AH98" i="16"/>
  <c r="AI98" i="16" s="1"/>
  <c r="I126" i="16"/>
  <c r="I125" i="16"/>
  <c r="I127" i="16"/>
  <c r="I128" i="16"/>
  <c r="I129" i="16"/>
  <c r="I130" i="16"/>
  <c r="I131" i="16"/>
  <c r="I132" i="16"/>
  <c r="I124" i="16"/>
  <c r="AH102" i="16"/>
  <c r="AI102" i="16" s="1"/>
  <c r="AA102" i="16"/>
  <c r="J126" i="16" l="1"/>
  <c r="P126" i="16" s="1"/>
  <c r="K126" i="16"/>
  <c r="X126" i="16" s="1"/>
  <c r="L126" i="16"/>
  <c r="AA121" i="16"/>
  <c r="AH121" i="16"/>
  <c r="AI121" i="16" s="1"/>
  <c r="J124" i="16"/>
  <c r="P124" i="16" s="1"/>
  <c r="K124" i="16"/>
  <c r="X124" i="16" s="1"/>
  <c r="L124" i="16"/>
  <c r="J132" i="16"/>
  <c r="P132" i="16" s="1"/>
  <c r="L132" i="16"/>
  <c r="K132" i="16"/>
  <c r="X132" i="16" s="1"/>
  <c r="J131" i="16"/>
  <c r="P131" i="16" s="1"/>
  <c r="L131" i="16"/>
  <c r="K131" i="16"/>
  <c r="X131" i="16" s="1"/>
  <c r="J130" i="16"/>
  <c r="P130" i="16" s="1"/>
  <c r="L130" i="16"/>
  <c r="K130" i="16"/>
  <c r="X130" i="16" s="1"/>
  <c r="J129" i="16"/>
  <c r="P129" i="16" s="1"/>
  <c r="K129" i="16"/>
  <c r="X129" i="16" s="1"/>
  <c r="L129" i="16"/>
  <c r="Z122" i="16"/>
  <c r="S122" i="16"/>
  <c r="J128" i="16"/>
  <c r="P128" i="16" s="1"/>
  <c r="K128" i="16"/>
  <c r="X128" i="16" s="1"/>
  <c r="L128" i="16"/>
  <c r="Q123" i="16"/>
  <c r="Y123" i="16" s="1"/>
  <c r="AG123" i="16" s="1"/>
  <c r="R123" i="16"/>
  <c r="J127" i="16"/>
  <c r="P127" i="16" s="1"/>
  <c r="L127" i="16"/>
  <c r="K127" i="16"/>
  <c r="X127" i="16" s="1"/>
  <c r="J125" i="16"/>
  <c r="P125" i="16" s="1"/>
  <c r="K125" i="16"/>
  <c r="X125" i="16" s="1"/>
  <c r="L125" i="16"/>
  <c r="Q125" i="16" l="1"/>
  <c r="R125" i="16"/>
  <c r="Q124" i="16"/>
  <c r="Y124" i="16" s="1"/>
  <c r="AG124" i="16" s="1"/>
  <c r="R124" i="16"/>
  <c r="Q128" i="16"/>
  <c r="R128" i="16"/>
  <c r="Q131" i="16"/>
  <c r="R131" i="16"/>
  <c r="Q127" i="16"/>
  <c r="R127" i="16"/>
  <c r="S123" i="16"/>
  <c r="Z123" i="16"/>
  <c r="Q129" i="16"/>
  <c r="R129" i="16"/>
  <c r="Q130" i="16"/>
  <c r="R130" i="16"/>
  <c r="AH122" i="16"/>
  <c r="AI122" i="16" s="1"/>
  <c r="AA122" i="16"/>
  <c r="Q132" i="16"/>
  <c r="R132" i="16"/>
  <c r="Q126" i="16"/>
  <c r="R126" i="16"/>
  <c r="H10" i="17" l="1" a="1"/>
  <c r="H10" i="17" s="1"/>
  <c r="H11" i="17" a="1"/>
  <c r="H11" i="17" s="1"/>
  <c r="H12" i="17" a="1"/>
  <c r="H12" i="17" s="1"/>
  <c r="H9" i="17" a="1"/>
  <c r="H9" i="17" s="1"/>
  <c r="Y127" i="16"/>
  <c r="H68" i="17" a="1"/>
  <c r="H68" i="17" s="1"/>
  <c r="H67" i="17" a="1"/>
  <c r="H67" i="17" s="1"/>
  <c r="H66" i="17" a="1"/>
  <c r="H66" i="17" s="1"/>
  <c r="U10" i="17" s="1"/>
  <c r="U32" i="17" s="1"/>
  <c r="H582" i="17" s="1" a="1"/>
  <c r="H582" i="17" s="1"/>
  <c r="S130" i="16"/>
  <c r="Z130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25" i="17" a="1"/>
  <c r="H25" i="17" s="1"/>
  <c r="Y131" i="16"/>
  <c r="H22" i="17" a="1"/>
  <c r="H22" i="17" s="1"/>
  <c r="H23" i="17" a="1"/>
  <c r="H23" i="17" s="1"/>
  <c r="H24" i="17" a="1"/>
  <c r="H24" i="17" s="1"/>
  <c r="Y130" i="16"/>
  <c r="H50" i="17" a="1"/>
  <c r="H50" i="17" s="1"/>
  <c r="H51" i="17" a="1"/>
  <c r="H51" i="17" s="1"/>
  <c r="S126" i="16"/>
  <c r="H52" i="17" a="1"/>
  <c r="H52" i="17" s="1"/>
  <c r="U6" i="17" s="1"/>
  <c r="U28" i="17" s="1"/>
  <c r="H578" i="17" s="1" a="1"/>
  <c r="H578" i="17" s="1"/>
  <c r="Z126" i="16"/>
  <c r="H64" i="17" a="1"/>
  <c r="H64" i="17" s="1"/>
  <c r="H65" i="17" a="1"/>
  <c r="H65" i="17" s="1"/>
  <c r="H62" i="17" a="1"/>
  <c r="H62" i="17" s="1"/>
  <c r="H63" i="17" a="1"/>
  <c r="H63" i="17" s="1"/>
  <c r="U9" i="17" s="1"/>
  <c r="U31" i="17" s="1"/>
  <c r="H581" i="17" s="1" a="1"/>
  <c r="H581" i="17" s="1"/>
  <c r="S129" i="16"/>
  <c r="Z129" i="16"/>
  <c r="H60" i="17" a="1"/>
  <c r="H60" i="17" s="1"/>
  <c r="H57" i="17" a="1"/>
  <c r="H57" i="17" s="1"/>
  <c r="U8" i="17" s="1"/>
  <c r="U30" i="17" s="1"/>
  <c r="H580" i="17" s="1" a="1"/>
  <c r="H580" i="17" s="1"/>
  <c r="H58" i="17" a="1"/>
  <c r="H58" i="17" s="1"/>
  <c r="H59" i="17" a="1"/>
  <c r="H59" i="17" s="1"/>
  <c r="H61" i="17" a="1"/>
  <c r="H61" i="17" s="1"/>
  <c r="S128" i="16"/>
  <c r="Z128" i="16"/>
  <c r="H15" i="17" a="1"/>
  <c r="H15" i="17" s="1"/>
  <c r="H13" i="17" a="1"/>
  <c r="H13" i="17" s="1"/>
  <c r="H17" i="17" a="1"/>
  <c r="H17" i="17" s="1"/>
  <c r="H14" i="17" a="1"/>
  <c r="H14" i="17" s="1"/>
  <c r="H16" i="17" a="1"/>
  <c r="H16" i="17" s="1"/>
  <c r="Y128" i="16"/>
  <c r="H19" i="17" a="1"/>
  <c r="H19" i="17" s="1"/>
  <c r="H18" i="17" a="1"/>
  <c r="H18" i="17" s="1"/>
  <c r="H20" i="17" a="1"/>
  <c r="H20" i="17" s="1"/>
  <c r="H21" i="17" a="1"/>
  <c r="H21" i="17" s="1"/>
  <c r="Y129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AA123" i="16"/>
  <c r="AH123" i="16"/>
  <c r="AI123" i="16" s="1"/>
  <c r="S124" i="16"/>
  <c r="Z124" i="16"/>
  <c r="H8" i="17" a="1"/>
  <c r="H8" i="17" s="1"/>
  <c r="H7" i="17" a="1"/>
  <c r="H7" i="17" s="1"/>
  <c r="H6" i="17" a="1"/>
  <c r="H6" i="17" s="1"/>
  <c r="Y126" i="16"/>
  <c r="H26" i="17" a="1"/>
  <c r="H26" i="17" s="1"/>
  <c r="Y132" i="16"/>
  <c r="H53" i="17" a="1"/>
  <c r="H53" i="17" s="1"/>
  <c r="H54" i="17" a="1"/>
  <c r="H54" i="17" s="1"/>
  <c r="H56" i="17" a="1"/>
  <c r="H56" i="17" s="1"/>
  <c r="H55" i="17" a="1"/>
  <c r="H55" i="17" s="1"/>
  <c r="S127" i="16"/>
  <c r="Z127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" i="17" a="1"/>
  <c r="H5" i="17" s="1"/>
  <c r="Y125" i="16"/>
  <c r="AG131" i="16" l="1"/>
  <c r="H289" i="17" s="1" a="1"/>
  <c r="H289" i="17" s="1"/>
  <c r="H157" i="17" a="1"/>
  <c r="H157" i="17" s="1"/>
  <c r="AH126" i="16"/>
  <c r="AA126" i="16"/>
  <c r="H184" i="17" a="1"/>
  <c r="H184" i="17" s="1"/>
  <c r="H183" i="17" a="1"/>
  <c r="H183" i="17" s="1"/>
  <c r="H182" i="17" a="1"/>
  <c r="H182" i="17" s="1"/>
  <c r="AA124" i="16"/>
  <c r="AH124" i="16"/>
  <c r="AI124" i="16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AH129" i="16"/>
  <c r="AA129" i="16"/>
  <c r="H194" i="17" a="1"/>
  <c r="H194" i="17" s="1"/>
  <c r="H197" i="17" a="1"/>
  <c r="H197" i="17" s="1"/>
  <c r="H195" i="17" a="1"/>
  <c r="H195" i="17" s="1"/>
  <c r="H196" i="17" a="1"/>
  <c r="H196" i="17" s="1"/>
  <c r="H96" i="17" a="1"/>
  <c r="H96" i="17" s="1"/>
  <c r="H95" i="17" a="1"/>
  <c r="H95" i="17" s="1"/>
  <c r="H94" i="17" a="1"/>
  <c r="H94" i="17" s="1"/>
  <c r="AG132" i="16"/>
  <c r="H290" i="17" s="1" a="1"/>
  <c r="H290" i="17" s="1"/>
  <c r="H158" i="17" a="1"/>
  <c r="H158" i="17" s="1"/>
  <c r="AH128" i="16"/>
  <c r="AA128" i="16"/>
  <c r="H189" i="17" a="1"/>
  <c r="H189" i="17" s="1"/>
  <c r="H190" i="17" a="1"/>
  <c r="H190" i="17" s="1"/>
  <c r="H193" i="17" a="1"/>
  <c r="H193" i="17" s="1"/>
  <c r="H192" i="17" a="1"/>
  <c r="H192" i="17" s="1"/>
  <c r="H191" i="17" a="1"/>
  <c r="H191" i="17" s="1"/>
  <c r="H106" i="17" a="1"/>
  <c r="H106" i="17" s="1"/>
  <c r="H109" i="17" a="1"/>
  <c r="H109" i="17" s="1"/>
  <c r="H107" i="17" a="1"/>
  <c r="H107" i="17" s="1"/>
  <c r="H108" i="17" a="1"/>
  <c r="H108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G127" i="16"/>
  <c r="H143" i="17" a="1"/>
  <c r="H143" i="17" s="1"/>
  <c r="H142" i="17" a="1"/>
  <c r="H142" i="17" s="1"/>
  <c r="H141" i="17" a="1"/>
  <c r="H141" i="17" s="1"/>
  <c r="H144" i="17" a="1"/>
  <c r="H144" i="17" s="1"/>
  <c r="AG125" i="16"/>
  <c r="H269" i="17" s="1" a="1"/>
  <c r="H269" i="17" s="1"/>
  <c r="H137" i="17" a="1"/>
  <c r="H137" i="17" s="1"/>
  <c r="AG129" i="16"/>
  <c r="H150" i="17" a="1"/>
  <c r="H150" i="17" s="1"/>
  <c r="H152" i="17" a="1"/>
  <c r="H152" i="17" s="1"/>
  <c r="H151" i="17" a="1"/>
  <c r="H151" i="17" s="1"/>
  <c r="H153" i="17" a="1"/>
  <c r="H153" i="17" s="1"/>
  <c r="H105" i="17" a="1"/>
  <c r="H105" i="17" s="1"/>
  <c r="H103" i="17" a="1"/>
  <c r="H103" i="17" s="1"/>
  <c r="H101" i="17" a="1"/>
  <c r="H101" i="17" s="1"/>
  <c r="U19" i="17" s="1"/>
  <c r="H102" i="17" a="1"/>
  <c r="H102" i="17" s="1"/>
  <c r="H104" i="17" a="1"/>
  <c r="H104" i="17" s="1"/>
  <c r="AH127" i="16"/>
  <c r="AA127" i="16"/>
  <c r="H188" i="17" a="1"/>
  <c r="H188" i="17" s="1"/>
  <c r="H185" i="17" a="1"/>
  <c r="H185" i="17" s="1"/>
  <c r="H186" i="17" a="1"/>
  <c r="H186" i="17" s="1"/>
  <c r="H187" i="17" a="1"/>
  <c r="H187" i="17" s="1"/>
  <c r="AG126" i="16"/>
  <c r="H139" i="17" a="1"/>
  <c r="H139" i="17" s="1"/>
  <c r="H138" i="17" a="1"/>
  <c r="H138" i="17" s="1"/>
  <c r="H140" i="17" a="1"/>
  <c r="H140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G128" i="16"/>
  <c r="H147" i="17" a="1"/>
  <c r="H147" i="17" s="1"/>
  <c r="H149" i="17" a="1"/>
  <c r="H149" i="17" s="1"/>
  <c r="H146" i="17" a="1"/>
  <c r="H146" i="17" s="1"/>
  <c r="H145" i="17" a="1"/>
  <c r="H145" i="17" s="1"/>
  <c r="H148" i="17" a="1"/>
  <c r="H148" i="17" s="1"/>
  <c r="AG130" i="16"/>
  <c r="H154" i="17" a="1"/>
  <c r="H154" i="17" s="1"/>
  <c r="H156" i="17" a="1"/>
  <c r="H156" i="17" s="1"/>
  <c r="H155" i="17" a="1"/>
  <c r="H155" i="17" s="1"/>
  <c r="H97" i="17" a="1"/>
  <c r="H97" i="17" s="1"/>
  <c r="H98" i="17" a="1"/>
  <c r="H98" i="17" s="1"/>
  <c r="H100" i="17" a="1"/>
  <c r="H100" i="17" s="1"/>
  <c r="H99" i="17" a="1"/>
  <c r="H99" i="17" s="1"/>
  <c r="AH130" i="16"/>
  <c r="AA130" i="16"/>
  <c r="H199" i="17" a="1"/>
  <c r="H199" i="17" s="1"/>
  <c r="H198" i="17" a="1"/>
  <c r="H198" i="17" s="1"/>
  <c r="W10" i="17" s="1"/>
  <c r="W32" i="17" s="1"/>
  <c r="H598" i="17" s="1" a="1"/>
  <c r="H598" i="17" s="1"/>
  <c r="H200" i="17" a="1"/>
  <c r="H200" i="17" s="1"/>
  <c r="U7" i="17"/>
  <c r="U29" i="17" s="1"/>
  <c r="H579" i="17" s="1" a="1"/>
  <c r="H579" i="17" s="1"/>
  <c r="H112" i="17" a="1"/>
  <c r="H112" i="17" s="1"/>
  <c r="H110" i="17" a="1"/>
  <c r="H110" i="17" s="1"/>
  <c r="H111" i="17" a="1"/>
  <c r="H111" i="17" s="1"/>
  <c r="U20" i="17" l="1"/>
  <c r="W6" i="17"/>
  <c r="W28" i="17" s="1"/>
  <c r="H594" i="17" s="1" a="1"/>
  <c r="H594" i="17" s="1"/>
  <c r="W9" i="17"/>
  <c r="W31" i="17" s="1"/>
  <c r="H597" i="17" s="1" a="1"/>
  <c r="H597" i="17" s="1"/>
  <c r="AI130" i="16"/>
  <c r="H332" i="17" a="1"/>
  <c r="H332" i="17" s="1"/>
  <c r="H330" i="17" a="1"/>
  <c r="H330" i="17" s="1"/>
  <c r="H331" i="17" a="1"/>
  <c r="H331" i="17" s="1"/>
  <c r="H286" i="17" a="1"/>
  <c r="H286" i="17" s="1"/>
  <c r="H287" i="17" a="1"/>
  <c r="H287" i="17" s="1"/>
  <c r="H288" i="17" a="1"/>
  <c r="H288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W8" i="17"/>
  <c r="W30" i="17" s="1"/>
  <c r="H596" i="17" s="1" a="1"/>
  <c r="H596" i="17" s="1"/>
  <c r="H229" i="17" a="1"/>
  <c r="H229" i="17" s="1"/>
  <c r="H230" i="17" a="1"/>
  <c r="H230" i="17" s="1"/>
  <c r="H232" i="17" a="1"/>
  <c r="H232" i="17" s="1"/>
  <c r="H231" i="17" a="1"/>
  <c r="H231" i="17" s="1"/>
  <c r="AI128" i="16"/>
  <c r="H321" i="17" a="1"/>
  <c r="H321" i="17" s="1"/>
  <c r="H322" i="17" a="1"/>
  <c r="H322" i="17" s="1"/>
  <c r="H323" i="17" a="1"/>
  <c r="H323" i="17" s="1"/>
  <c r="H324" i="17" a="1"/>
  <c r="H324" i="17" s="1"/>
  <c r="H325" i="17" a="1"/>
  <c r="H325" i="17" s="1"/>
  <c r="U18" i="17"/>
  <c r="H274" i="17" a="1"/>
  <c r="H274" i="17" s="1"/>
  <c r="H276" i="17" a="1"/>
  <c r="H276" i="17" s="1"/>
  <c r="H275" i="17" a="1"/>
  <c r="H275" i="17" s="1"/>
  <c r="H273" i="17" a="1"/>
  <c r="H273" i="17" s="1"/>
  <c r="H241" i="17" a="1"/>
  <c r="H241" i="17" s="1"/>
  <c r="H238" i="17" a="1"/>
  <c r="H238" i="17" s="1"/>
  <c r="H239" i="17" a="1"/>
  <c r="H239" i="17" s="1"/>
  <c r="H240" i="17" a="1"/>
  <c r="H240" i="17" s="1"/>
  <c r="U17" i="17"/>
  <c r="AI129" i="16"/>
  <c r="H329" i="17" a="1"/>
  <c r="H329" i="17" s="1"/>
  <c r="H327" i="17" a="1"/>
  <c r="H327" i="17" s="1"/>
  <c r="H326" i="17" a="1"/>
  <c r="H326" i="17" s="1"/>
  <c r="H328" i="17" a="1"/>
  <c r="H328" i="17" s="1"/>
  <c r="H226" i="17" a="1"/>
  <c r="H226" i="17" s="1"/>
  <c r="H227" i="17" a="1"/>
  <c r="H227" i="17" s="1"/>
  <c r="H228" i="17" a="1"/>
  <c r="H228" i="17" s="1"/>
  <c r="H272" i="17" a="1"/>
  <c r="H272" i="17" s="1"/>
  <c r="H271" i="17" a="1"/>
  <c r="H271" i="17" s="1"/>
  <c r="H270" i="17" a="1"/>
  <c r="H270" i="17" s="1"/>
  <c r="H285" i="17" a="1"/>
  <c r="H285" i="17" s="1"/>
  <c r="H284" i="17" a="1"/>
  <c r="H284" i="17" s="1"/>
  <c r="H283" i="17" a="1"/>
  <c r="H283" i="17" s="1"/>
  <c r="H282" i="17" a="1"/>
  <c r="H282" i="17" s="1"/>
  <c r="H277" i="17" a="1"/>
  <c r="H277" i="17" s="1"/>
  <c r="H281" i="17" a="1"/>
  <c r="H281" i="17" s="1"/>
  <c r="H280" i="17" a="1"/>
  <c r="H280" i="17" s="1"/>
  <c r="H278" i="17" a="1"/>
  <c r="H278" i="17" s="1"/>
  <c r="H279" i="17" a="1"/>
  <c r="H279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H244" i="17" a="1"/>
  <c r="H244" i="17" s="1"/>
  <c r="H243" i="17" a="1"/>
  <c r="H243" i="17" s="1"/>
  <c r="H242" i="17" a="1"/>
  <c r="H242" i="17" s="1"/>
  <c r="AI125" i="16"/>
  <c r="H357" i="17" s="1" a="1"/>
  <c r="H357" i="17" s="1"/>
  <c r="Y16" i="17" s="1"/>
  <c r="H313" i="17" a="1"/>
  <c r="H313" i="17" s="1"/>
  <c r="Y5" i="17" s="1"/>
  <c r="AI126" i="16"/>
  <c r="H314" i="17" a="1"/>
  <c r="H314" i="17" s="1"/>
  <c r="H315" i="17" a="1"/>
  <c r="H315" i="17" s="1"/>
  <c r="H316" i="17" a="1"/>
  <c r="H316" i="17" s="1"/>
  <c r="AI127" i="16"/>
  <c r="H318" i="17" a="1"/>
  <c r="H318" i="17" s="1"/>
  <c r="H319" i="17" a="1"/>
  <c r="H319" i="17" s="1"/>
  <c r="H320" i="17" a="1"/>
  <c r="H320" i="17" s="1"/>
  <c r="H317" i="17" a="1"/>
  <c r="H317" i="17" s="1"/>
  <c r="W7" i="17"/>
  <c r="W29" i="17" s="1"/>
  <c r="H595" i="17" s="1" a="1"/>
  <c r="H595" i="17" s="1"/>
  <c r="U21" i="17"/>
  <c r="H237" i="17" a="1"/>
  <c r="H237" i="17" s="1"/>
  <c r="H236" i="17" a="1"/>
  <c r="H236" i="17" s="1"/>
  <c r="H234" i="17" a="1"/>
  <c r="H234" i="17" s="1"/>
  <c r="H235" i="17" a="1"/>
  <c r="H235" i="17" s="1"/>
  <c r="H233" i="17" a="1"/>
  <c r="H233" i="17" s="1"/>
  <c r="Y6" i="17" l="1"/>
  <c r="Y28" i="17" s="1"/>
  <c r="H610" i="17" s="1" a="1"/>
  <c r="H610" i="17" s="1"/>
  <c r="Y7" i="17"/>
  <c r="Y29" i="17" s="1"/>
  <c r="H611" i="17" s="1" a="1"/>
  <c r="H611" i="17" s="1"/>
  <c r="W20" i="17"/>
  <c r="Y10" i="17"/>
  <c r="Y32" i="17" s="1"/>
  <c r="H614" i="17" s="1" a="1"/>
  <c r="H614" i="17" s="1"/>
  <c r="W18" i="17"/>
  <c r="Y9" i="17"/>
  <c r="Y31" i="17" s="1"/>
  <c r="H613" i="17" s="1" a="1"/>
  <c r="H613" i="17" s="1"/>
  <c r="W19" i="17"/>
  <c r="Y8" i="17"/>
  <c r="Y30" i="17" s="1"/>
  <c r="H612" i="17" s="1" a="1"/>
  <c r="H612" i="17" s="1"/>
  <c r="W21" i="17"/>
  <c r="H370" i="17" a="1"/>
  <c r="H370" i="17" s="1"/>
  <c r="H373" i="17" a="1"/>
  <c r="H373" i="17" s="1"/>
  <c r="H371" i="17" a="1"/>
  <c r="H371" i="17" s="1"/>
  <c r="H372" i="17" a="1"/>
  <c r="H372" i="17" s="1"/>
  <c r="H369" i="17" a="1"/>
  <c r="H369" i="17" s="1"/>
  <c r="H366" i="17" a="1"/>
  <c r="H366" i="17" s="1"/>
  <c r="H367" i="17" a="1"/>
  <c r="H367" i="17" s="1"/>
  <c r="H365" i="17" a="1"/>
  <c r="H365" i="17" s="1"/>
  <c r="Y19" i="17" s="1"/>
  <c r="H368" i="17" a="1"/>
  <c r="H368" i="17" s="1"/>
  <c r="H361" i="17" a="1"/>
  <c r="H361" i="17" s="1"/>
  <c r="H364" i="17" a="1"/>
  <c r="H364" i="17" s="1"/>
  <c r="H362" i="17" a="1"/>
  <c r="H362" i="17" s="1"/>
  <c r="H363" i="17" a="1"/>
  <c r="H363" i="17" s="1"/>
  <c r="H360" i="17" a="1"/>
  <c r="H360" i="17" s="1"/>
  <c r="H358" i="17" a="1"/>
  <c r="H358" i="17" s="1"/>
  <c r="Y17" i="17" s="1"/>
  <c r="H359" i="17" a="1"/>
  <c r="H359" i="17" s="1"/>
  <c r="W17" i="17"/>
  <c r="Y27" i="17"/>
  <c r="H609" i="17" s="1" a="1"/>
  <c r="H609" i="17" s="1"/>
  <c r="H376" i="17" a="1"/>
  <c r="H376" i="17" s="1"/>
  <c r="H374" i="17" a="1"/>
  <c r="H374" i="17" s="1"/>
  <c r="Y21" i="17" s="1"/>
  <c r="H375" i="17" a="1"/>
  <c r="H375" i="17" s="1"/>
  <c r="Y18" i="17" l="1"/>
  <c r="Y20" i="17"/>
  <c r="Y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<sst xmlns="http://schemas.openxmlformats.org/spreadsheetml/2006/main" count="58545" uniqueCount="147">
  <si>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</si>
  <si>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</si>
  <si>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</si>
  <si>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</si>
  <si>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</si>
  <si>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</si>
  <si>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</si>
  <si>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</si>
  <si>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</si>
  <si>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</si>
  <si>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</si>
  <si>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</si>
  <si>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</si>
  <si>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</si>
  <si>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</si>
  <si>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</si>
  <si>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</si>
  <si>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</si>
  <si>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</si>
  <si>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</si>
  <si>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</si>
  <si>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</si>
  <si>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</si>
  <si>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</si>
  <si>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</si>
  <si>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</si>
  <si>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</si>
  <si>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</si>
  <si>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</si>
  <si>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</si>
  <si>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</si>
  <si>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</si>
  <si>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</si>
  <si>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</si>
  <si>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</si>
  <si>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</si>
  <si>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</si>
  <si>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</si>
  <si>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</si>
  <si>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</si>
  <si>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</si>
  <si>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</si>
  <si>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</si>
  <si>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</si>
  <si>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</si>
  <si>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</si>
  <si>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</si>
  <si>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</si>
  <si>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</si>
  <si>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</si>
  <si>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</si>
  <si>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</si>
  <si>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</si>
  <si>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</si>
  <si>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</si>
  <si>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</si>
  <si>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</si>
  <si>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</si>
  <si>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</si>
  <si>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</si>
  <si>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</si>
  <si>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</si>
  <si>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</si>
  <si>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</si>
  <si>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</si>
  <si>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</si>
  <si>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</si>
  <si>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</si>
  <si>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</si>
  <si>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</si>
  <si>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</si>
  <si>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</si>
  <si>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</si>
  <si>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</si>
  <si>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</si>
  <si>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</si>
  <si>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</si>
  <si>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</si>
  <si>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</si>
  <si>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Yallourn Portland Snowy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</si>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</sst>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2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YallornSnowy"/>
      <sheetName val="YallournPortlandSnowy"/>
      <sheetName val="Marinus"/>
      <sheetName val="MarinusPortland"/>
      <sheetName val="MarinusSnowy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108.91118802537542</v>
          </cell>
          <cell r="P4">
            <v>121.23385154577247</v>
          </cell>
          <cell r="Q4">
            <v>149.73084927258259</v>
          </cell>
          <cell r="R4">
            <v>138.30824434938438</v>
          </cell>
          <cell r="S4">
            <v>145.47701472628427</v>
          </cell>
          <cell r="T4">
            <v>151.46457290426773</v>
          </cell>
          <cell r="U4">
            <v>149.21515739519796</v>
          </cell>
          <cell r="V4">
            <v>155.46055071975118</v>
          </cell>
          <cell r="W4">
            <v>159.8332760392417</v>
          </cell>
          <cell r="X4">
            <v>160.53954457105996</v>
          </cell>
          <cell r="Y4">
            <v>165.75952731255174</v>
          </cell>
          <cell r="Z4">
            <v>161.8497970479863</v>
          </cell>
          <cell r="BB4">
            <v>22.26149198625906</v>
          </cell>
          <cell r="BC4">
            <v>29.191026248247638</v>
          </cell>
          <cell r="BD4">
            <v>41.721138891965282</v>
          </cell>
          <cell r="BE4">
            <v>36.200827847202873</v>
          </cell>
          <cell r="BF4">
            <v>43.347972158107723</v>
          </cell>
          <cell r="BG4">
            <v>45.380862796296547</v>
          </cell>
          <cell r="BH4">
            <v>70.568107068947768</v>
          </cell>
          <cell r="BI4">
            <v>49.986491716963933</v>
          </cell>
          <cell r="BJ4">
            <v>57.241565528821468</v>
          </cell>
          <cell r="BK4">
            <v>56.578778787407856</v>
          </cell>
          <cell r="BL4">
            <v>54.496878290329249</v>
          </cell>
          <cell r="BM4">
            <v>70.436845704845254</v>
          </cell>
          <cell r="BN4">
            <v>58.687621099229673</v>
          </cell>
          <cell r="BO4">
            <v>68.498176414487006</v>
          </cell>
          <cell r="BP4">
            <v>78.65884475183816</v>
          </cell>
          <cell r="BQ4">
            <v>79.682048226698811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79.139818792587377</v>
          </cell>
          <cell r="P5">
            <v>93.179394268718738</v>
          </cell>
          <cell r="Q5">
            <v>105.11637897975066</v>
          </cell>
          <cell r="R5">
            <v>107.69560564062245</v>
          </cell>
          <cell r="S5">
            <v>114.56253570212023</v>
          </cell>
          <cell r="T5">
            <v>119.35732181868669</v>
          </cell>
          <cell r="U5">
            <v>119.39021830124256</v>
          </cell>
          <cell r="V5">
            <v>128.66419454406847</v>
          </cell>
          <cell r="W5">
            <v>129.7591041456657</v>
          </cell>
          <cell r="X5">
            <v>133.37650193561501</v>
          </cell>
          <cell r="Y5">
            <v>136.75959902423841</v>
          </cell>
          <cell r="Z5">
            <v>137.5984303471846</v>
          </cell>
          <cell r="BB5">
            <v>10.750564097617</v>
          </cell>
          <cell r="BC5">
            <v>14.765761608337135</v>
          </cell>
          <cell r="BD5">
            <v>18.515981569390114</v>
          </cell>
          <cell r="BE5">
            <v>16.124825711152614</v>
          </cell>
          <cell r="BF5">
            <v>17.885073903959857</v>
          </cell>
          <cell r="BG5">
            <v>21.358547157691504</v>
          </cell>
          <cell r="BH5">
            <v>30.638640360763791</v>
          </cell>
          <cell r="BI5">
            <v>22.076764204592013</v>
          </cell>
          <cell r="BJ5">
            <v>24.393428630644078</v>
          </cell>
          <cell r="BK5">
            <v>25.044681867838108</v>
          </cell>
          <cell r="BL5">
            <v>26.473008466907302</v>
          </cell>
          <cell r="BM5">
            <v>31.144092362381745</v>
          </cell>
          <cell r="BN5">
            <v>33.053493242233124</v>
          </cell>
          <cell r="BO5">
            <v>39.61123882433008</v>
          </cell>
          <cell r="BP5">
            <v>42.425165315885721</v>
          </cell>
          <cell r="BQ5">
            <v>46.556790841347976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68.709185183163981</v>
          </cell>
          <cell r="P6">
            <v>79.53145320631711</v>
          </cell>
          <cell r="Q6">
            <v>86.752233438754786</v>
          </cell>
          <cell r="R6">
            <v>95.762304268162779</v>
          </cell>
          <cell r="S6">
            <v>101.90321978054922</v>
          </cell>
          <cell r="T6">
            <v>104.55861546984886</v>
          </cell>
          <cell r="U6">
            <v>105.63354570292606</v>
          </cell>
          <cell r="V6">
            <v>115.82026330266393</v>
          </cell>
          <cell r="W6">
            <v>118.74583489576683</v>
          </cell>
          <cell r="X6">
            <v>124.44498695912742</v>
          </cell>
          <cell r="Y6">
            <v>129.06748256466759</v>
          </cell>
          <cell r="Z6">
            <v>130.09560553944192</v>
          </cell>
          <cell r="BB6">
            <v>4.4607869192503831</v>
          </cell>
          <cell r="BC6">
            <v>6.4037126931704744</v>
          </cell>
          <cell r="BD6">
            <v>7.9594357729920731</v>
          </cell>
          <cell r="BE6">
            <v>6.9316946293423118</v>
          </cell>
          <cell r="BF6">
            <v>7.7385814153646493</v>
          </cell>
          <cell r="BG6">
            <v>9.5485696334294143</v>
          </cell>
          <cell r="BH6">
            <v>13.14458628955876</v>
          </cell>
          <cell r="BI6">
            <v>9.7048505986406646</v>
          </cell>
          <cell r="BJ6">
            <v>10.609488751905886</v>
          </cell>
          <cell r="BK6">
            <v>11.297276917868381</v>
          </cell>
          <cell r="BL6">
            <v>11.683860701021668</v>
          </cell>
          <cell r="BM6">
            <v>13.271201434530898</v>
          </cell>
          <cell r="BN6">
            <v>14.003798085725286</v>
          </cell>
          <cell r="BO6">
            <v>15.492285277509097</v>
          </cell>
          <cell r="BP6">
            <v>16.624218465144008</v>
          </cell>
          <cell r="BQ6">
            <v>18.16617028915034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61.890787411348299</v>
          </cell>
          <cell r="P7">
            <v>71.290898585890545</v>
          </cell>
          <cell r="Q7">
            <v>75.203690292334414</v>
          </cell>
          <cell r="R7">
            <v>87.494348669639479</v>
          </cell>
          <cell r="S7">
            <v>92.738457458177066</v>
          </cell>
          <cell r="T7">
            <v>94.103432306029021</v>
          </cell>
          <cell r="U7">
            <v>95.367765636563448</v>
          </cell>
          <cell r="V7">
            <v>105.69010356273307</v>
          </cell>
          <cell r="W7">
            <v>109.04683467358481</v>
          </cell>
          <cell r="X7">
            <v>116.12749944896086</v>
          </cell>
          <cell r="Y7">
            <v>121.15577129764782</v>
          </cell>
          <cell r="Z7">
            <v>121.80560513984105</v>
          </cell>
          <cell r="BB7">
            <v>1.9514823039905593E-3</v>
          </cell>
          <cell r="BC7">
            <v>6.024641295338995E-2</v>
          </cell>
          <cell r="BD7">
            <v>0.15525470880462322</v>
          </cell>
          <cell r="BE7">
            <v>0.17441847821077516</v>
          </cell>
          <cell r="BF7">
            <v>-5.821916870931787E-2</v>
          </cell>
          <cell r="BG7">
            <v>0.46264734791571982</v>
          </cell>
          <cell r="BH7">
            <v>0.8048551402267563</v>
          </cell>
          <cell r="BI7">
            <v>0.29904059133848904</v>
          </cell>
          <cell r="BJ7">
            <v>0.37599543616274644</v>
          </cell>
          <cell r="BK7">
            <v>-3.0102313729713615E-2</v>
          </cell>
          <cell r="BL7">
            <v>0.24314854153380594</v>
          </cell>
          <cell r="BM7">
            <v>0.25568572739319961</v>
          </cell>
          <cell r="BN7">
            <v>-0.22145171374981487</v>
          </cell>
          <cell r="BO7">
            <v>-9.7321309404641454E-2</v>
          </cell>
          <cell r="BP7">
            <v>-0.28040510872341429</v>
          </cell>
          <cell r="BQ7">
            <v>-0.28267007152408041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55.432599641251031</v>
          </cell>
          <cell r="P8">
            <v>63.860702129652417</v>
          </cell>
          <cell r="Q8">
            <v>64.841086756247577</v>
          </cell>
          <cell r="R8">
            <v>79.772293316812664</v>
          </cell>
          <cell r="S8">
            <v>84.31285442689861</v>
          </cell>
          <cell r="T8">
            <v>84.835352899123109</v>
          </cell>
          <cell r="U8">
            <v>86.099695671960944</v>
          </cell>
          <cell r="V8">
            <v>93.838063496551186</v>
          </cell>
          <cell r="W8">
            <v>95.962426674239282</v>
          </cell>
          <cell r="X8">
            <v>99.759173597177593</v>
          </cell>
          <cell r="Y8">
            <v>102.86514050687221</v>
          </cell>
          <cell r="Z8">
            <v>102.23886091546726</v>
          </cell>
          <cell r="BB8">
            <v>-5.0281236594860275</v>
          </cell>
          <cell r="BC8">
            <v>-7.1089945946462727</v>
          </cell>
          <cell r="BD8">
            <v>-8.3429087598027962</v>
          </cell>
          <cell r="BE8">
            <v>-7.3348675404283465</v>
          </cell>
          <cell r="BF8">
            <v>-8.2395950935492337</v>
          </cell>
          <cell r="BG8">
            <v>-9.6394789423959466</v>
          </cell>
          <cell r="BH8">
            <v>-12.660929961455494</v>
          </cell>
          <cell r="BI8">
            <v>-9.2921625091058999</v>
          </cell>
          <cell r="BJ8">
            <v>-10.280814769683992</v>
          </cell>
          <cell r="BK8">
            <v>-12.280702257637795</v>
          </cell>
          <cell r="BL8">
            <v>-11.22464722103086</v>
          </cell>
          <cell r="BM8">
            <v>-12.16344055686168</v>
          </cell>
          <cell r="BN8">
            <v>-12.477963816957356</v>
          </cell>
          <cell r="BO8">
            <v>-10.916915517001677</v>
          </cell>
          <cell r="BP8">
            <v>-10.972110708307557</v>
          </cell>
          <cell r="BQ8">
            <v>-11.483419253519006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47.64985530555866</v>
          </cell>
          <cell r="P9">
            <v>54.603599016911424</v>
          </cell>
          <cell r="Q9">
            <v>51.256082302509967</v>
          </cell>
          <cell r="R9">
            <v>69.869262603268453</v>
          </cell>
          <cell r="S9">
            <v>73.967421620507025</v>
          </cell>
          <cell r="T9">
            <v>74.209882861232202</v>
          </cell>
          <cell r="U9">
            <v>74.883694433213051</v>
          </cell>
          <cell r="V9">
            <v>79.665695180080775</v>
          </cell>
          <cell r="W9">
            <v>78.932092335644072</v>
          </cell>
          <cell r="X9">
            <v>76.87532807056742</v>
          </cell>
          <cell r="Y9">
            <v>77.718716074730153</v>
          </cell>
          <cell r="Z9">
            <v>74.664167732721054</v>
          </cell>
          <cell r="BB9">
            <v>-12.763233884047448</v>
          </cell>
          <cell r="BC9">
            <v>-17.99554732002359</v>
          </cell>
          <cell r="BD9">
            <v>-20.8748833579149</v>
          </cell>
          <cell r="BE9">
            <v>-18.402130066717866</v>
          </cell>
          <cell r="BF9">
            <v>-20.711918014097499</v>
          </cell>
          <cell r="BG9">
            <v>-25.319785035291236</v>
          </cell>
          <cell r="BH9">
            <v>-33.392679182865486</v>
          </cell>
          <cell r="BI9">
            <v>-23.802814124270309</v>
          </cell>
          <cell r="BJ9">
            <v>-26.041809416239687</v>
          </cell>
          <cell r="BK9">
            <v>-30.189288896688879</v>
          </cell>
          <cell r="BL9">
            <v>-28.375522028094643</v>
          </cell>
          <cell r="BM9">
            <v>-28.834687840926041</v>
          </cell>
          <cell r="BN9">
            <v>-27.669742394253507</v>
          </cell>
          <cell r="BO9">
            <v>-24.257771717930449</v>
          </cell>
          <cell r="BP9">
            <v>-23.244560888681011</v>
          </cell>
          <cell r="BQ9">
            <v>-23.869642686236578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18.141546435732376</v>
          </cell>
          <cell r="N10">
            <v>26.388898233961289</v>
          </cell>
          <cell r="O10">
            <v>28.808557335251987</v>
          </cell>
          <cell r="P10">
            <v>38.303729384444217</v>
          </cell>
          <cell r="Q10">
            <v>26.947359729980885</v>
          </cell>
          <cell r="R10">
            <v>50.144457772725495</v>
          </cell>
          <cell r="S10">
            <v>58.873364319155776</v>
          </cell>
          <cell r="T10">
            <v>57.676469585250054</v>
          </cell>
          <cell r="U10">
            <v>60.463559158685776</v>
          </cell>
          <cell r="V10">
            <v>61.583186186958919</v>
          </cell>
          <cell r="W10">
            <v>62.023666748694495</v>
          </cell>
          <cell r="X10">
            <v>61.122240928897796</v>
          </cell>
          <cell r="Y10">
            <v>60.248232923840007</v>
          </cell>
          <cell r="Z10">
            <v>56.433345787022667</v>
          </cell>
          <cell r="BB10">
            <v>-31.192201551652595</v>
          </cell>
          <cell r="BC10">
            <v>-51.893830190211325</v>
          </cell>
          <cell r="BD10">
            <v>-53.266390097548026</v>
          </cell>
          <cell r="BE10">
            <v>-44.097234335811358</v>
          </cell>
          <cell r="BF10">
            <v>-51.763218535890744</v>
          </cell>
          <cell r="BG10">
            <v>-54.555993674968235</v>
          </cell>
          <cell r="BH10">
            <v>-93.757001956681449</v>
          </cell>
          <cell r="BI10">
            <v>-56.253855461029403</v>
          </cell>
          <cell r="BJ10">
            <v>-56.25311597681916</v>
          </cell>
          <cell r="BK10">
            <v>-69.476063085841815</v>
          </cell>
          <cell r="BL10">
            <v>-68.519545385249558</v>
          </cell>
          <cell r="BM10">
            <v>-63.039644064769988</v>
          </cell>
          <cell r="BN10">
            <v>-63.230259997210311</v>
          </cell>
          <cell r="BO10">
            <v>-59.588169029940346</v>
          </cell>
          <cell r="BP10">
            <v>-49.143228347701964</v>
          </cell>
          <cell r="BQ10">
            <v>-54.342670502574009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53.971698808006771</v>
          </cell>
          <cell r="O11">
            <v>62.430303788703753</v>
          </cell>
          <cell r="P11">
            <v>72.192667173473424</v>
          </cell>
          <cell r="Q11">
            <v>76.322219585579845</v>
          </cell>
          <cell r="R11">
            <v>88.024325343906227</v>
          </cell>
          <cell r="S11">
            <v>93.382234800268819</v>
          </cell>
          <cell r="T11">
            <v>95.076267557748295</v>
          </cell>
          <cell r="U11">
            <v>96.122749388485516</v>
          </cell>
          <cell r="V11">
            <v>104.94181667469057</v>
          </cell>
          <cell r="W11">
            <v>107.04430467337656</v>
          </cell>
          <cell r="X11">
            <v>111.34827597543186</v>
          </cell>
          <cell r="Y11">
            <v>115.0294127159019</v>
          </cell>
          <cell r="Z11">
            <v>114.94092505575239</v>
          </cell>
          <cell r="BB11">
            <v>-0.445753584683519</v>
          </cell>
          <cell r="BC11">
            <v>-0.60550638900520182</v>
          </cell>
          <cell r="BD11">
            <v>-0.40557664405379668</v>
          </cell>
          <cell r="BE11">
            <v>-0.39851163182383614</v>
          </cell>
          <cell r="BF11">
            <v>-0.54790899771308521</v>
          </cell>
          <cell r="BG11">
            <v>-0.45691007880382506</v>
          </cell>
          <cell r="BH11">
            <v>-0.19131237235219145</v>
          </cell>
          <cell r="BI11">
            <v>-0.12102362643676072</v>
          </cell>
          <cell r="BJ11">
            <v>-7.0903969986071735E-2</v>
          </cell>
          <cell r="BK11">
            <v>-0.94712805288316448</v>
          </cell>
          <cell r="BL11">
            <v>-0.10465912594544337</v>
          </cell>
          <cell r="BM11">
            <v>0.54264801642165206</v>
          </cell>
          <cell r="BN11">
            <v>0.96700830114254577</v>
          </cell>
          <cell r="BO11">
            <v>3.0091892872167665</v>
          </cell>
          <cell r="BP11">
            <v>3.9176586911147631</v>
          </cell>
          <cell r="BQ11">
            <v>4.5320976770403281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J8" sqref="J8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[1]YallournPortlandSnowy!I4</f>
        <v>101.20804817049437</v>
      </c>
      <c r="D5" s="4">
        <f>[1]YallournPortlandSnowy!J4</f>
        <v>83.023484925253172</v>
      </c>
      <c r="E5" s="4">
        <f>[1]YallournPortlandSnowy!K4</f>
        <v>85.672877689445514</v>
      </c>
      <c r="F5" s="4">
        <f>[1]YallournPortlandSnowy!L4</f>
        <v>99.122267976473708</v>
      </c>
      <c r="G5" s="4">
        <f>[1]YallournPortlandSnowy!M4</f>
        <v>93.709507245943925</v>
      </c>
      <c r="H5" s="4">
        <f>[1]YallournPortlandSnowy!N4</f>
        <v>89.850753254257668</v>
      </c>
      <c r="I5" s="4">
        <f>[1]YallournPortlandSnowy!O4</f>
        <v>108.91118802537542</v>
      </c>
      <c r="J5" s="4">
        <f>[1]YallournPortlandSnowy!P4</f>
        <v>121.23385154577247</v>
      </c>
      <c r="K5" s="4">
        <f>[1]YallournPortlandSnowy!Q4</f>
        <v>149.73084927258259</v>
      </c>
      <c r="L5" s="4">
        <f>[1]YallournPortlandSnowy!R4</f>
        <v>138.30824434938438</v>
      </c>
      <c r="M5" s="4">
        <f>[1]YallournPortlandSnowy!S4</f>
        <v>145.47701472628427</v>
      </c>
      <c r="N5" s="4">
        <f>[1]YallournPortlandSnowy!T4</f>
        <v>151.46457290426773</v>
      </c>
      <c r="O5" s="4">
        <f>[1]YallournPortlandSnowy!U4</f>
        <v>149.21515739519796</v>
      </c>
      <c r="P5" s="4">
        <f>[1]YallournPortlandSnowy!V4</f>
        <v>155.46055071975118</v>
      </c>
      <c r="Q5" s="4">
        <f>[1]YallournPortlandSnowy!W4</f>
        <v>159.8332760392417</v>
      </c>
      <c r="R5" s="4">
        <f>[1]YallournPortlandSnowy!X4</f>
        <v>160.53954457105996</v>
      </c>
      <c r="S5" s="4">
        <f>[1]YallournPortlandSnowy!Y4</f>
        <v>165.75952731255174</v>
      </c>
      <c r="T5" s="4">
        <f>[1]YallournPortlandSnowy!Z4</f>
        <v>161.8497970479863</v>
      </c>
    </row>
    <row r="6" spans="2:20" x14ac:dyDescent="0.3">
      <c r="B6" s="3">
        <v>0.95</v>
      </c>
      <c r="C6" s="4">
        <f>[1]YallournPortlandSnowy!I5</f>
        <v>81.430062874837049</v>
      </c>
      <c r="D6" s="4">
        <f>[1]YallournPortlandSnowy!J5</f>
        <v>68.049935234829817</v>
      </c>
      <c r="E6" s="4">
        <f>[1]YallournPortlandSnowy!K5</f>
        <v>65.70011638525429</v>
      </c>
      <c r="F6" s="4">
        <f>[1]YallournPortlandSnowy!L5</f>
        <v>72.870420570394856</v>
      </c>
      <c r="G6" s="4">
        <f>[1]YallournPortlandSnowy!M5</f>
        <v>65.044109977239259</v>
      </c>
      <c r="H6" s="4">
        <f>[1]YallournPortlandSnowy!N5</f>
        <v>69.230387349803649</v>
      </c>
      <c r="I6" s="4">
        <f>[1]YallournPortlandSnowy!O5</f>
        <v>79.139818792587377</v>
      </c>
      <c r="J6" s="4">
        <f>[1]YallournPortlandSnowy!P5</f>
        <v>93.179394268718738</v>
      </c>
      <c r="K6" s="4">
        <f>[1]YallournPortlandSnowy!Q5</f>
        <v>105.11637897975066</v>
      </c>
      <c r="L6" s="4">
        <f>[1]YallournPortlandSnowy!R5</f>
        <v>107.69560564062245</v>
      </c>
      <c r="M6" s="4">
        <f>[1]YallournPortlandSnowy!S5</f>
        <v>114.56253570212023</v>
      </c>
      <c r="N6" s="4">
        <f>[1]YallournPortlandSnowy!T5</f>
        <v>119.35732181868669</v>
      </c>
      <c r="O6" s="4">
        <f>[1]YallournPortlandSnowy!U5</f>
        <v>119.39021830124256</v>
      </c>
      <c r="P6" s="4">
        <f>[1]YallournPortlandSnowy!V5</f>
        <v>128.66419454406847</v>
      </c>
      <c r="Q6" s="4">
        <f>[1]YallournPortlandSnowy!W5</f>
        <v>129.7591041456657</v>
      </c>
      <c r="R6" s="4">
        <f>[1]YallournPortlandSnowy!X5</f>
        <v>133.37650193561501</v>
      </c>
      <c r="S6" s="4">
        <f>[1]YallournPortlandSnowy!Y5</f>
        <v>136.75959902423841</v>
      </c>
      <c r="T6" s="4">
        <f>[1]YallournPortlandSnowy!Z5</f>
        <v>137.5984303471846</v>
      </c>
    </row>
    <row r="7" spans="2:20" x14ac:dyDescent="0.3">
      <c r="B7" s="5">
        <v>0.75</v>
      </c>
      <c r="C7" s="6">
        <f>[1]YallournPortlandSnowy!I6</f>
        <v>73.128478817265346</v>
      </c>
      <c r="D7" s="6">
        <f>[1]YallournPortlandSnowy!J6</f>
        <v>61.346919962387943</v>
      </c>
      <c r="E7" s="6">
        <f>[1]YallournPortlandSnowy!K6</f>
        <v>59.3000685359588</v>
      </c>
      <c r="F7" s="6">
        <f>[1]YallournPortlandSnowy!L6</f>
        <v>63.896938848016148</v>
      </c>
      <c r="G7" s="6">
        <f>[1]YallournPortlandSnowy!M6</f>
        <v>54.108439622802699</v>
      </c>
      <c r="H7" s="6">
        <f>[1]YallournPortlandSnowy!N6</f>
        <v>59.590733270497822</v>
      </c>
      <c r="I7" s="6">
        <f>[1]YallournPortlandSnowy!O6</f>
        <v>68.709185183163981</v>
      </c>
      <c r="J7" s="6">
        <f>[1]YallournPortlandSnowy!P6</f>
        <v>79.53145320631711</v>
      </c>
      <c r="K7" s="6">
        <f>[1]YallournPortlandSnowy!Q6</f>
        <v>86.752233438754786</v>
      </c>
      <c r="L7" s="6">
        <f>[1]YallournPortlandSnowy!R6</f>
        <v>95.762304268162779</v>
      </c>
      <c r="M7" s="6">
        <f>[1]YallournPortlandSnowy!S6</f>
        <v>101.90321978054922</v>
      </c>
      <c r="N7" s="6">
        <f>[1]YallournPortlandSnowy!T6</f>
        <v>104.55861546984886</v>
      </c>
      <c r="O7" s="6">
        <f>[1]YallournPortlandSnowy!U6</f>
        <v>105.63354570292606</v>
      </c>
      <c r="P7" s="6">
        <f>[1]YallournPortlandSnowy!V6</f>
        <v>115.82026330266393</v>
      </c>
      <c r="Q7" s="6">
        <f>[1]YallournPortlandSnowy!W6</f>
        <v>118.74583489576683</v>
      </c>
      <c r="R7" s="6">
        <f>[1]YallournPortlandSnowy!X6</f>
        <v>124.44498695912742</v>
      </c>
      <c r="S7" s="6">
        <f>[1]YallournPortlandSnowy!Y6</f>
        <v>129.06748256466759</v>
      </c>
      <c r="T7" s="6">
        <f>[1]YallournPortlandSnowy!Z6</f>
        <v>130.09560553944192</v>
      </c>
    </row>
    <row r="8" spans="2:20" x14ac:dyDescent="0.3">
      <c r="B8" s="7">
        <v>0.5</v>
      </c>
      <c r="C8" s="8">
        <f>[1]YallournPortlandSnowy!I7</f>
        <v>68.773225129745057</v>
      </c>
      <c r="D8" s="8">
        <f>[1]YallournPortlandSnowy!J7</f>
        <v>57.016264727537141</v>
      </c>
      <c r="E8" s="8">
        <f>[1]YallournPortlandSnowy!K7</f>
        <v>55.087489005463155</v>
      </c>
      <c r="F8" s="8">
        <f>[1]YallournPortlandSnowy!L7</f>
        <v>57.957886925455227</v>
      </c>
      <c r="G8" s="8">
        <f>[1]YallournPortlandSnowy!M7</f>
        <v>47.161002726036926</v>
      </c>
      <c r="H8" s="8">
        <f>[1]YallournPortlandSnowy!N7</f>
        <v>53.352117512858165</v>
      </c>
      <c r="I8" s="8">
        <f>[1]YallournPortlandSnowy!O7</f>
        <v>61.890787411348299</v>
      </c>
      <c r="J8" s="8">
        <f>[1]YallournPortlandSnowy!P7</f>
        <v>71.290898585890545</v>
      </c>
      <c r="K8" s="8">
        <f>[1]YallournPortlandSnowy!Q7</f>
        <v>75.203690292334414</v>
      </c>
      <c r="L8" s="8">
        <f>[1]YallournPortlandSnowy!R7</f>
        <v>87.494348669639479</v>
      </c>
      <c r="M8" s="8">
        <f>[1]YallournPortlandSnowy!S7</f>
        <v>92.738457458177066</v>
      </c>
      <c r="N8" s="8">
        <f>[1]YallournPortlandSnowy!T7</f>
        <v>94.103432306029021</v>
      </c>
      <c r="O8" s="8">
        <f>[1]YallournPortlandSnowy!U7</f>
        <v>95.367765636563448</v>
      </c>
      <c r="P8" s="8">
        <f>[1]YallournPortlandSnowy!V7</f>
        <v>105.69010356273307</v>
      </c>
      <c r="Q8" s="8">
        <f>[1]YallournPortlandSnowy!W7</f>
        <v>109.04683467358481</v>
      </c>
      <c r="R8" s="8">
        <f>[1]YallournPortlandSnowy!X7</f>
        <v>116.12749944896086</v>
      </c>
      <c r="S8" s="8">
        <f>[1]YallournPortlandSnowy!Y7</f>
        <v>121.15577129764782</v>
      </c>
      <c r="T8" s="8">
        <f>[1]YallournPortlandSnowy!Z7</f>
        <v>121.80560513984105</v>
      </c>
    </row>
    <row r="9" spans="2:20" x14ac:dyDescent="0.3">
      <c r="B9" s="5">
        <v>0.25</v>
      </c>
      <c r="C9" s="6">
        <f>[1]YallournPortlandSnowy!I8</f>
        <v>64.943146414702241</v>
      </c>
      <c r="D9" s="6">
        <f>[1]YallournPortlandSnowy!J8</f>
        <v>52.99948536162961</v>
      </c>
      <c r="E9" s="6">
        <f>[1]YallournPortlandSnowy!K8</f>
        <v>51.194895829640373</v>
      </c>
      <c r="F9" s="6">
        <f>[1]YallournPortlandSnowy!L8</f>
        <v>52.757339502548049</v>
      </c>
      <c r="G9" s="6">
        <f>[1]YallournPortlandSnowy!M8</f>
        <v>40.594464915198685</v>
      </c>
      <c r="H9" s="6">
        <f>[1]YallournPortlandSnowy!N8</f>
        <v>47.765565457691835</v>
      </c>
      <c r="I9" s="6">
        <f>[1]YallournPortlandSnowy!O8</f>
        <v>55.432599641251031</v>
      </c>
      <c r="J9" s="6">
        <f>[1]YallournPortlandSnowy!P8</f>
        <v>63.860702129652417</v>
      </c>
      <c r="K9" s="6">
        <f>[1]YallournPortlandSnowy!Q8</f>
        <v>64.841086756247577</v>
      </c>
      <c r="L9" s="6">
        <f>[1]YallournPortlandSnowy!R8</f>
        <v>79.772293316812664</v>
      </c>
      <c r="M9" s="6">
        <f>[1]YallournPortlandSnowy!S8</f>
        <v>84.31285442689861</v>
      </c>
      <c r="N9" s="6">
        <f>[1]YallournPortlandSnowy!T8</f>
        <v>84.835352899123109</v>
      </c>
      <c r="O9" s="6">
        <f>[1]YallournPortlandSnowy!U8</f>
        <v>86.099695671960944</v>
      </c>
      <c r="P9" s="6">
        <f>[1]YallournPortlandSnowy!V8</f>
        <v>93.838063496551186</v>
      </c>
      <c r="Q9" s="6">
        <f>[1]YallournPortlandSnowy!W8</f>
        <v>95.962426674239282</v>
      </c>
      <c r="R9" s="6">
        <f>[1]YallournPortlandSnowy!X8</f>
        <v>99.759173597177593</v>
      </c>
      <c r="S9" s="6">
        <f>[1]YallournPortlandSnowy!Y8</f>
        <v>102.86514050687221</v>
      </c>
      <c r="T9" s="6">
        <f>[1]YallournPortlandSnowy!Z8</f>
        <v>102.23886091546726</v>
      </c>
    </row>
    <row r="10" spans="2:20" x14ac:dyDescent="0.3">
      <c r="B10" s="3">
        <v>0.05</v>
      </c>
      <c r="C10" s="4">
        <f>[1]YallournPortlandSnowy!I9</f>
        <v>59.230195861869291</v>
      </c>
      <c r="D10" s="4">
        <f>[1]YallournPortlandSnowy!J9</f>
        <v>47.832877911962399</v>
      </c>
      <c r="E10" s="4">
        <f>[1]YallournPortlandSnowy!K9</f>
        <v>46.211916426806496</v>
      </c>
      <c r="F10" s="4">
        <f>[1]YallournPortlandSnowy!L9</f>
        <v>46.184768348285964</v>
      </c>
      <c r="G10" s="4">
        <f>[1]YallournPortlandSnowy!M9</f>
        <v>32.340675808231943</v>
      </c>
      <c r="H10" s="4">
        <f>[1]YallournPortlandSnowy!N9</f>
        <v>40.77914191104523</v>
      </c>
      <c r="I10" s="4">
        <f>[1]YallournPortlandSnowy!O9</f>
        <v>47.64985530555866</v>
      </c>
      <c r="J10" s="4">
        <f>[1]YallournPortlandSnowy!P9</f>
        <v>54.603599016911424</v>
      </c>
      <c r="K10" s="4">
        <f>[1]YallournPortlandSnowy!Q9</f>
        <v>51.256082302509967</v>
      </c>
      <c r="L10" s="4">
        <f>[1]YallournPortlandSnowy!R9</f>
        <v>69.869262603268453</v>
      </c>
      <c r="M10" s="4">
        <f>[1]YallournPortlandSnowy!S9</f>
        <v>73.967421620507025</v>
      </c>
      <c r="N10" s="4">
        <f>[1]YallournPortlandSnowy!T9</f>
        <v>74.209882861232202</v>
      </c>
      <c r="O10" s="4">
        <f>[1]YallournPortlandSnowy!U9</f>
        <v>74.883694433213051</v>
      </c>
      <c r="P10" s="4">
        <f>[1]YallournPortlandSnowy!V9</f>
        <v>79.665695180080775</v>
      </c>
      <c r="Q10" s="4">
        <f>[1]YallournPortlandSnowy!W9</f>
        <v>78.932092335644072</v>
      </c>
      <c r="R10" s="4">
        <f>[1]YallournPortlandSnowy!X9</f>
        <v>76.87532807056742</v>
      </c>
      <c r="S10" s="4">
        <f>[1]YallournPortlandSnowy!Y9</f>
        <v>77.718716074730153</v>
      </c>
      <c r="T10" s="4">
        <f>[1]YallournPortlandSnowy!Z9</f>
        <v>74.664167732721054</v>
      </c>
    </row>
    <row r="11" spans="2:20" x14ac:dyDescent="0.3">
      <c r="B11" s="3">
        <v>0</v>
      </c>
      <c r="C11" s="4">
        <f>[1]YallournPortlandSnowy!I10</f>
        <v>46.440214040396192</v>
      </c>
      <c r="D11" s="4">
        <f>[1]YallournPortlandSnowy!J10</f>
        <v>38.78032319460722</v>
      </c>
      <c r="E11" s="4">
        <f>[1]YallournPortlandSnowy!K10</f>
        <v>37.38873755368855</v>
      </c>
      <c r="F11" s="4">
        <f>[1]YallournPortlandSnowy!L10</f>
        <v>36.186495184038655</v>
      </c>
      <c r="G11" s="4">
        <f>[1]YallournPortlandSnowy!M10</f>
        <v>18.141546435732376</v>
      </c>
      <c r="H11" s="4">
        <f>[1]YallournPortlandSnowy!N10</f>
        <v>26.388898233961289</v>
      </c>
      <c r="I11" s="4">
        <f>[1]YallournPortlandSnowy!O10</f>
        <v>28.808557335251987</v>
      </c>
      <c r="J11" s="4">
        <f>[1]YallournPortlandSnowy!P10</f>
        <v>38.303729384444217</v>
      </c>
      <c r="K11" s="4">
        <f>[1]YallournPortlandSnowy!Q10</f>
        <v>26.947359729980885</v>
      </c>
      <c r="L11" s="4">
        <f>[1]YallournPortlandSnowy!R10</f>
        <v>50.144457772725495</v>
      </c>
      <c r="M11" s="4">
        <f>[1]YallournPortlandSnowy!S10</f>
        <v>58.873364319155776</v>
      </c>
      <c r="N11" s="4">
        <f>[1]YallournPortlandSnowy!T10</f>
        <v>57.676469585250054</v>
      </c>
      <c r="O11" s="4">
        <f>[1]YallournPortlandSnowy!U10</f>
        <v>60.463559158685776</v>
      </c>
      <c r="P11" s="4">
        <f>[1]YallournPortlandSnowy!V10</f>
        <v>61.583186186958919</v>
      </c>
      <c r="Q11" s="4">
        <f>[1]YallournPortlandSnowy!W10</f>
        <v>62.023666748694495</v>
      </c>
      <c r="R11" s="4">
        <f>[1]YallournPortlandSnowy!X10</f>
        <v>61.122240928897796</v>
      </c>
      <c r="S11" s="4">
        <f>[1]YallournPortlandSnowy!Y10</f>
        <v>60.248232923840007</v>
      </c>
      <c r="T11" s="4">
        <f>[1]YallournPortlandSnowy!Z10</f>
        <v>56.433345787022667</v>
      </c>
    </row>
    <row r="12" spans="2:20" x14ac:dyDescent="0.3">
      <c r="B12" s="9" t="s">
        <v>19</v>
      </c>
      <c r="C12" s="6">
        <f>[1]YallournPortlandSnowy!I11</f>
        <v>69.328048122688358</v>
      </c>
      <c r="D12" s="6">
        <f>[1]YallournPortlandSnowy!J11</f>
        <v>57.373235474775356</v>
      </c>
      <c r="E12" s="6">
        <f>[1]YallournPortlandSnowy!K11</f>
        <v>55.448094987366595</v>
      </c>
      <c r="F12" s="6">
        <f>[1]YallournPortlandSnowy!L11</f>
        <v>58.591453324230592</v>
      </c>
      <c r="G12" s="6">
        <f>[1]YallournPortlandSnowy!M11</f>
        <v>47.688517051725704</v>
      </c>
      <c r="H12" s="6">
        <f>[1]YallournPortlandSnowy!N11</f>
        <v>53.971698808006771</v>
      </c>
      <c r="I12" s="6">
        <f>[1]YallournPortlandSnowy!O11</f>
        <v>62.430303788703753</v>
      </c>
      <c r="J12" s="6">
        <f>[1]YallournPortlandSnowy!P11</f>
        <v>72.192667173473424</v>
      </c>
      <c r="K12" s="6">
        <f>[1]YallournPortlandSnowy!Q11</f>
        <v>76.322219585579845</v>
      </c>
      <c r="L12" s="6">
        <f>[1]YallournPortlandSnowy!R11</f>
        <v>88.024325343906227</v>
      </c>
      <c r="M12" s="6">
        <f>[1]YallournPortlandSnowy!S11</f>
        <v>93.382234800268819</v>
      </c>
      <c r="N12" s="6">
        <f>[1]YallournPortlandSnowy!T11</f>
        <v>95.076267557748295</v>
      </c>
      <c r="O12" s="6">
        <f>[1]YallournPortlandSnowy!U11</f>
        <v>96.122749388485516</v>
      </c>
      <c r="P12" s="6">
        <f>[1]YallournPortlandSnowy!V11</f>
        <v>104.94181667469057</v>
      </c>
      <c r="Q12" s="6">
        <f>[1]YallournPortlandSnowy!W11</f>
        <v>107.04430467337656</v>
      </c>
      <c r="R12" s="6">
        <f>[1]YallournPortlandSnowy!X11</f>
        <v>111.34827597543186</v>
      </c>
      <c r="S12" s="6">
        <f>[1]YallournPortlandSnowy!Y11</f>
        <v>115.0294127159019</v>
      </c>
      <c r="T12" s="6">
        <f>[1]YallournPortlandSnowy!Z11</f>
        <v>114.94092505575239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150.14941755424329</v>
      </c>
      <c r="Q17" s="18">
        <f>Q5/P5*P17</f>
        <v>154.37275367910868</v>
      </c>
      <c r="R17" s="18">
        <f>R5/Q5*Q17</f>
        <v>155.05489334861605</v>
      </c>
      <c r="S17" s="18">
        <f>S5/R5*R17</f>
        <v>160.0965413078537</v>
      </c>
      <c r="T17" s="18">
        <f>T5/S5*S17</f>
        <v>156.32038253766535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126.88840419125629</v>
      </c>
      <c r="Q18" s="18">
        <f t="shared" si="0"/>
        <v>127.96820213016751</v>
      </c>
      <c r="R18" s="18">
        <f t="shared" si="0"/>
        <v>131.53567351968786</v>
      </c>
      <c r="S18" s="18">
        <f t="shared" si="0"/>
        <v>134.87207796632262</v>
      </c>
      <c r="T18" s="18">
        <f t="shared" si="0"/>
        <v>135.69933195358345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115.1164502654799</v>
      </c>
      <c r="Q19" s="70">
        <f t="shared" si="0"/>
        <v>118.02424383451579</v>
      </c>
      <c r="R19" s="70">
        <f t="shared" si="0"/>
        <v>123.68876346475362</v>
      </c>
      <c r="S19" s="70">
        <f t="shared" si="0"/>
        <v>128.28316923023701</v>
      </c>
      <c r="T19" s="70">
        <f t="shared" si="0"/>
        <v>129.3050445387322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106.03183554909454</v>
      </c>
      <c r="Q20" s="72">
        <f t="shared" si="0"/>
        <v>109.39942011123001</v>
      </c>
      <c r="R20" s="72">
        <f t="shared" si="0"/>
        <v>116.502979079694</v>
      </c>
      <c r="S20" s="72">
        <f t="shared" si="0"/>
        <v>121.54750903835431</v>
      </c>
      <c r="T20" s="72">
        <f t="shared" si="0"/>
        <v>122.19944401397642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94.345544292917594</v>
      </c>
      <c r="Q21" s="70">
        <f t="shared" si="0"/>
        <v>96.481396129653135</v>
      </c>
      <c r="R21" s="70">
        <f t="shared" si="0"/>
        <v>100.29867604400516</v>
      </c>
      <c r="S21" s="70">
        <f t="shared" si="0"/>
        <v>103.42144017331501</v>
      </c>
      <c r="T21" s="70">
        <f t="shared" si="0"/>
        <v>102.79177363151966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80.704655201040438</v>
      </c>
      <c r="Q22" s="18">
        <f t="shared" si="0"/>
        <v>79.961485076422363</v>
      </c>
      <c r="R22" s="18">
        <f t="shared" si="0"/>
        <v>77.877897523867674</v>
      </c>
      <c r="S22" s="18">
        <f t="shared" si="0"/>
        <v>78.732284571175654</v>
      </c>
      <c r="T22" s="18">
        <f t="shared" si="0"/>
        <v>75.637900342436865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63.323329089414017</v>
      </c>
      <c r="Q23" s="18">
        <f t="shared" si="0"/>
        <v>63.77625621604227</v>
      </c>
      <c r="R23" s="18">
        <f t="shared" si="0"/>
        <v>62.849358999919197</v>
      </c>
      <c r="S23" s="18">
        <f t="shared" si="0"/>
        <v>61.950654337853877</v>
      </c>
      <c r="T23" s="18">
        <f t="shared" si="0"/>
        <v>58.027970752268089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104.88808259889343</v>
      </c>
      <c r="Q24" s="18">
        <f t="shared" si="0"/>
        <v>106.98949404627639</v>
      </c>
      <c r="R24" s="18">
        <f t="shared" si="0"/>
        <v>111.29126155648302</v>
      </c>
      <c r="S24" s="18">
        <f t="shared" si="0"/>
        <v>114.97051341934277</v>
      </c>
      <c r="T24" s="18">
        <f t="shared" si="0"/>
        <v>114.88207106813481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-2.9803909702610265E-2</v>
      </c>
      <c r="J29" s="14">
        <f t="shared" si="1"/>
        <v>5.8266186855767454E-2</v>
      </c>
      <c r="K29" s="14">
        <f t="shared" si="1"/>
        <v>0.33040367133337711</v>
      </c>
      <c r="L29" s="14">
        <f t="shared" si="1"/>
        <v>0.12374572082446678</v>
      </c>
      <c r="M29" s="14">
        <f t="shared" si="1"/>
        <v>0.14369945092403724</v>
      </c>
      <c r="N29" s="14">
        <f t="shared" si="1"/>
        <v>6.6633518677091219E-2</v>
      </c>
      <c r="O29" s="14">
        <f t="shared" si="1"/>
        <v>3.5372319466968172E-2</v>
      </c>
      <c r="P29" s="14">
        <f t="shared" ref="P29:T36" si="2">P5/P17-1</f>
        <v>3.5372319466968172E-2</v>
      </c>
      <c r="Q29" s="14">
        <f t="shared" si="2"/>
        <v>3.5372319466968172E-2</v>
      </c>
      <c r="R29" s="14">
        <f t="shared" si="2"/>
        <v>3.5372319466968172E-2</v>
      </c>
      <c r="S29" s="14">
        <f t="shared" si="2"/>
        <v>3.537231946696795E-2</v>
      </c>
      <c r="T29" s="14">
        <f t="shared" si="2"/>
        <v>3.537231946696795E-2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-0.11778095168123603</v>
      </c>
      <c r="J30" s="14">
        <f t="shared" si="3"/>
        <v>-1.376258625181459E-2</v>
      </c>
      <c r="K30" s="14">
        <f t="shared" si="3"/>
        <v>0.12675149708114097</v>
      </c>
      <c r="L30" s="14">
        <f t="shared" si="3"/>
        <v>7.8769683998963558E-2</v>
      </c>
      <c r="M30" s="14">
        <f t="shared" si="3"/>
        <v>8.5499681625899271E-2</v>
      </c>
      <c r="N30" s="14">
        <f t="shared" si="3"/>
        <v>1.4932088190688919E-2</v>
      </c>
      <c r="O30" s="14">
        <f t="shared" si="3"/>
        <v>1.3994898620803609E-2</v>
      </c>
      <c r="P30" s="14">
        <f t="shared" si="2"/>
        <v>1.3994898620803609E-2</v>
      </c>
      <c r="Q30" s="14">
        <f t="shared" si="2"/>
        <v>1.3994898620803609E-2</v>
      </c>
      <c r="R30" s="14">
        <f t="shared" si="2"/>
        <v>1.3994898620803609E-2</v>
      </c>
      <c r="S30" s="14">
        <f t="shared" si="2"/>
        <v>1.3994898620803609E-2</v>
      </c>
      <c r="T30" s="14">
        <f t="shared" si="2"/>
        <v>1.3994898620803387E-2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-0.14321684697860992</v>
      </c>
      <c r="J31" s="46">
        <f t="shared" si="3"/>
        <v>-6.0768632849344528E-2</v>
      </c>
      <c r="K31" s="46">
        <f t="shared" si="3"/>
        <v>2.5939159421315638E-2</v>
      </c>
      <c r="L31" s="46">
        <f t="shared" si="3"/>
        <v>6.2968764002123256E-2</v>
      </c>
      <c r="M31" s="46">
        <f t="shared" si="3"/>
        <v>7.1393850929279523E-2</v>
      </c>
      <c r="N31" s="46">
        <f t="shared" si="3"/>
        <v>4.3345492850122014E-3</v>
      </c>
      <c r="O31" s="46">
        <f t="shared" si="3"/>
        <v>6.1139223417756572E-3</v>
      </c>
      <c r="P31" s="46">
        <f t="shared" si="2"/>
        <v>6.1139223417756572E-3</v>
      </c>
      <c r="Q31" s="46">
        <f t="shared" si="2"/>
        <v>6.1139223417758792E-3</v>
      </c>
      <c r="R31" s="46">
        <f t="shared" si="2"/>
        <v>6.1139223417758792E-3</v>
      </c>
      <c r="S31" s="46">
        <f t="shared" si="2"/>
        <v>6.1139223417761013E-3</v>
      </c>
      <c r="T31" s="46">
        <f t="shared" si="2"/>
        <v>6.1139223417761013E-3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-0.15489990134004084</v>
      </c>
      <c r="J32" s="41">
        <f t="shared" si="3"/>
        <v>-7.6234367907688338E-2</v>
      </c>
      <c r="K32" s="41">
        <f t="shared" si="3"/>
        <v>-3.3542931234126994E-2</v>
      </c>
      <c r="L32" s="41">
        <f t="shared" si="3"/>
        <v>5.8471128899461267E-2</v>
      </c>
      <c r="M32" s="41">
        <f t="shared" si="3"/>
        <v>6.2531213469749769E-2</v>
      </c>
      <c r="N32" s="41">
        <f t="shared" si="3"/>
        <v>1.2555109747891535E-4</v>
      </c>
      <c r="O32" s="41">
        <f t="shared" si="3"/>
        <v>-3.2229187073088417E-3</v>
      </c>
      <c r="P32" s="41">
        <f t="shared" si="2"/>
        <v>-3.2229187073088417E-3</v>
      </c>
      <c r="Q32" s="41">
        <f t="shared" si="2"/>
        <v>-3.2229187073086196E-3</v>
      </c>
      <c r="R32" s="41">
        <f t="shared" si="2"/>
        <v>-3.2229187073087306E-3</v>
      </c>
      <c r="S32" s="41">
        <f t="shared" si="2"/>
        <v>-3.2229187073087306E-3</v>
      </c>
      <c r="T32" s="41">
        <f t="shared" si="2"/>
        <v>-3.2229187073087306E-3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-0.1728553057940786</v>
      </c>
      <c r="J33" s="46">
        <f t="shared" si="3"/>
        <v>-9.5363963690575093E-2</v>
      </c>
      <c r="K33" s="46">
        <f t="shared" si="3"/>
        <v>-9.1777614855429013E-2</v>
      </c>
      <c r="L33" s="46">
        <f t="shared" si="3"/>
        <v>5.6005653535957434E-2</v>
      </c>
      <c r="M33" s="46">
        <f t="shared" si="3"/>
        <v>5.9520110903389822E-2</v>
      </c>
      <c r="N33" s="46">
        <f t="shared" si="3"/>
        <v>-3.7134973186210285E-3</v>
      </c>
      <c r="O33" s="46">
        <f t="shared" si="3"/>
        <v>-5.378958806902534E-3</v>
      </c>
      <c r="P33" s="46">
        <f t="shared" si="2"/>
        <v>-5.3789588069026451E-3</v>
      </c>
      <c r="Q33" s="46">
        <f t="shared" si="2"/>
        <v>-5.378958806902534E-3</v>
      </c>
      <c r="R33" s="46">
        <f t="shared" si="2"/>
        <v>-5.378958806902534E-3</v>
      </c>
      <c r="S33" s="46">
        <f t="shared" si="2"/>
        <v>-5.378958806902534E-3</v>
      </c>
      <c r="T33" s="46">
        <f t="shared" si="2"/>
        <v>-5.3789588069026451E-3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-0.20256892230186774</v>
      </c>
      <c r="J34" s="14">
        <f t="shared" si="3"/>
        <v>-0.13017826001700306</v>
      </c>
      <c r="K34" s="14">
        <f t="shared" si="3"/>
        <v>-0.19437650203431611</v>
      </c>
      <c r="L34" s="14">
        <f t="shared" si="3"/>
        <v>4.4493572735348375E-2</v>
      </c>
      <c r="M34" s="14">
        <f t="shared" si="3"/>
        <v>5.1424684202778126E-2</v>
      </c>
      <c r="N34" s="14">
        <f t="shared" si="3"/>
        <v>-1.2174724653656654E-2</v>
      </c>
      <c r="O34" s="14">
        <f t="shared" si="3"/>
        <v>-1.287360708464147E-2</v>
      </c>
      <c r="P34" s="14">
        <f t="shared" si="2"/>
        <v>-1.287360708464147E-2</v>
      </c>
      <c r="Q34" s="14">
        <f t="shared" si="2"/>
        <v>-1.2873607084641581E-2</v>
      </c>
      <c r="R34" s="14">
        <f t="shared" si="2"/>
        <v>-1.2873607084641581E-2</v>
      </c>
      <c r="S34" s="14">
        <f t="shared" si="2"/>
        <v>-1.2873607084641581E-2</v>
      </c>
      <c r="T34" s="14">
        <f t="shared" si="2"/>
        <v>-1.2873607084641581E-2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-0.60523428564948145</v>
      </c>
      <c r="H35" s="14">
        <f t="shared" si="3"/>
        <v>-0.44361582094684582</v>
      </c>
      <c r="I35" s="14">
        <f t="shared" si="3"/>
        <v>-0.38396859020680441</v>
      </c>
      <c r="J35" s="14">
        <f t="shared" si="3"/>
        <v>-0.23758747788210366</v>
      </c>
      <c r="K35" s="14">
        <f t="shared" si="3"/>
        <v>-0.47312564648673361</v>
      </c>
      <c r="L35" s="14">
        <f t="shared" si="3"/>
        <v>-3.7130271687629501E-2</v>
      </c>
      <c r="M35" s="14">
        <f t="shared" si="3"/>
        <v>3.329404195590091E-2</v>
      </c>
      <c r="N35" s="14">
        <f t="shared" si="3"/>
        <v>-4.3017573097158368E-2</v>
      </c>
      <c r="O35" s="14">
        <f t="shared" si="3"/>
        <v>-2.7480281398313378E-2</v>
      </c>
      <c r="P35" s="14">
        <f t="shared" si="2"/>
        <v>-2.7480281398313378E-2</v>
      </c>
      <c r="Q35" s="14">
        <f t="shared" si="2"/>
        <v>-2.7480281398313378E-2</v>
      </c>
      <c r="R35" s="14">
        <f t="shared" si="2"/>
        <v>-2.7480281398313378E-2</v>
      </c>
      <c r="S35" s="14">
        <f t="shared" si="2"/>
        <v>-2.7480281398313378E-2</v>
      </c>
      <c r="T35" s="14">
        <f t="shared" si="2"/>
        <v>-2.7480281398313378E-2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-0.21910508573011811</v>
      </c>
      <c r="I36" s="14">
        <f t="shared" si="3"/>
        <v>-0.15450999632060258</v>
      </c>
      <c r="J36" s="14">
        <f t="shared" si="3"/>
        <v>-7.1903229457227491E-2</v>
      </c>
      <c r="K36" s="14">
        <f t="shared" si="3"/>
        <v>-2.2590769304476677E-2</v>
      </c>
      <c r="L36" s="14">
        <f t="shared" si="3"/>
        <v>6.0805644875487674E-2</v>
      </c>
      <c r="M36" s="14">
        <f t="shared" si="3"/>
        <v>6.6751719939124321E-2</v>
      </c>
      <c r="N36" s="14">
        <f t="shared" si="3"/>
        <v>8.8860835459092513E-4</v>
      </c>
      <c r="O36" s="14">
        <f t="shared" si="3"/>
        <v>5.1229915225570188E-4</v>
      </c>
      <c r="P36" s="14">
        <f t="shared" si="2"/>
        <v>5.1229915225570188E-4</v>
      </c>
      <c r="Q36" s="14">
        <f t="shared" si="2"/>
        <v>5.1229915225570188E-4</v>
      </c>
      <c r="R36" s="14">
        <f t="shared" si="2"/>
        <v>5.1229915225547984E-4</v>
      </c>
      <c r="S36" s="14">
        <f t="shared" si="2"/>
        <v>5.1229915225570188E-4</v>
      </c>
      <c r="T36" s="14">
        <f t="shared" si="2"/>
        <v>5.1229915225570188E-4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344262047.40379173</v>
      </c>
      <c r="Q17" s="19">
        <f>'Spot Prices'!Q17/'Spot Prices'!P17*WindFarmRevenue!P17</f>
        <v>353945297.36175644</v>
      </c>
      <c r="R17" s="19">
        <f>'Spot Prices'!R17/'Spot Prices'!Q17*WindFarmRevenue!Q17</f>
        <v>355509304.75562537</v>
      </c>
      <c r="S17" s="19">
        <f>'Spot Prices'!S17/'Spot Prices'!R17*WindFarmRevenue!R17</f>
        <v>367068777.15990078</v>
      </c>
      <c r="T17" s="19">
        <f>'Spot Prices'!T17/'Spot Prices'!S17*WindFarmRevenue!S17</f>
        <v>358410813.84094757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301019993.56921345</v>
      </c>
      <c r="Q18" s="19">
        <f>'Spot Prices'!Q18/'Spot Prices'!P18*WindFarmRevenue!P18</f>
        <v>303581620.62015486</v>
      </c>
      <c r="R18" s="19">
        <f>'Spot Prices'!R18/'Spot Prices'!Q18*WindFarmRevenue!Q18</f>
        <v>312044807.00488651</v>
      </c>
      <c r="S18" s="19">
        <f>'Spot Prices'!S18/'Spot Prices'!R18*WindFarmRevenue!R18</f>
        <v>319959828.48751539</v>
      </c>
      <c r="T18" s="19">
        <f>'Spot Prices'!T18/'Spot Prices'!S18*WindFarmRevenue!S18</f>
        <v>321922340.28291965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275144842.08859611</v>
      </c>
      <c r="Q19" s="49">
        <f>'Spot Prices'!Q19/'Spot Prices'!P19*WindFarmRevenue!P19</f>
        <v>282094886.15730667</v>
      </c>
      <c r="R19" s="49">
        <f>'Spot Prices'!R19/'Spot Prices'!Q19*WindFarmRevenue!Q19</f>
        <v>295633901.26396787</v>
      </c>
      <c r="S19" s="49">
        <f>'Spot Prices'!S19/'Spot Prices'!R19*WindFarmRevenue!R19</f>
        <v>306615190.60983938</v>
      </c>
      <c r="T19" s="49">
        <f>'Spot Prices'!T19/'Spot Prices'!S19*WindFarmRevenue!S19</f>
        <v>309057619.29611087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254665555.6931906</v>
      </c>
      <c r="Q20" s="40">
        <f>'Spot Prices'!Q20/'Spot Prices'!P20*WindFarmRevenue!P20</f>
        <v>262753766.08225772</v>
      </c>
      <c r="R20" s="40">
        <f>'Spot Prices'!R20/'Spot Prices'!Q20*WindFarmRevenue!Q20</f>
        <v>279814979.65773731</v>
      </c>
      <c r="S20" s="40">
        <f>'Spot Prices'!S20/'Spot Prices'!R20*WindFarmRevenue!R20</f>
        <v>291930850.50426579</v>
      </c>
      <c r="T20" s="40">
        <f>'Spot Prices'!T20/'Spot Prices'!S20*WindFarmRevenue!S20</f>
        <v>293496657.43369275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228094586.22312161</v>
      </c>
      <c r="Q21" s="49">
        <f>'Spot Prices'!Q21/'Spot Prices'!P21*WindFarmRevenue!P21</f>
        <v>233258330.2513667</v>
      </c>
      <c r="R21" s="49">
        <f>'Spot Prices'!R21/'Spot Prices'!Q21*WindFarmRevenue!Q21</f>
        <v>242487180.31617385</v>
      </c>
      <c r="S21" s="49">
        <f>'Spot Prices'!S21/'Spot Prices'!R21*WindFarmRevenue!R21</f>
        <v>250036933.69653362</v>
      </c>
      <c r="T21" s="49">
        <f>'Spot Prices'!T21/'Spot Prices'!S21*WindFarmRevenue!S21</f>
        <v>248514619.84074154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197209378.36695975</v>
      </c>
      <c r="Q22" s="19">
        <f>'Spot Prices'!Q22/'Spot Prices'!P22*WindFarmRevenue!P22</f>
        <v>195393372.61200377</v>
      </c>
      <c r="R22" s="19">
        <f>'Spot Prices'!R22/'Spot Prices'!Q22*WindFarmRevenue!Q22</f>
        <v>190301931.41832218</v>
      </c>
      <c r="S22" s="19">
        <f>'Spot Prices'!S22/'Spot Prices'!R22*WindFarmRevenue!R22</f>
        <v>192389706.13298592</v>
      </c>
      <c r="T22" s="19">
        <f>'Spot Prices'!T22/'Spot Prices'!S22*WindFarmRevenue!S22</f>
        <v>184828288.65765008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162297812.23890522</v>
      </c>
      <c r="Q23" s="19">
        <f>'Spot Prices'!Q23/'Spot Prices'!P23*WindFarmRevenue!P23</f>
        <v>163458665.32121274</v>
      </c>
      <c r="R23" s="19">
        <f>'Spot Prices'!R23/'Spot Prices'!Q23*WindFarmRevenue!Q23</f>
        <v>161083026.00296575</v>
      </c>
      <c r="S23" s="19">
        <f>'Spot Prices'!S23/'Spot Prices'!R23*WindFarmRevenue!R23</f>
        <v>158779644.25409794</v>
      </c>
      <c r="T23" s="19">
        <f>'Spot Prices'!T23/'Spot Prices'!S23*WindFarmRevenue!S23</f>
        <v>148725798.80407301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251800781.11361358</v>
      </c>
      <c r="Q24" s="49">
        <f>'Spot Prices'!Q24/'Spot Prices'!P24*WindFarmRevenue!P24</f>
        <v>256845558.65917718</v>
      </c>
      <c r="R24" s="49">
        <f>'Spot Prices'!R24/'Spot Prices'!Q24*WindFarmRevenue!Q24</f>
        <v>267172646.27866831</v>
      </c>
      <c r="S24" s="49">
        <f>'Spot Prices'!S24/'Spot Prices'!R24*WindFarmRevenue!R24</f>
        <v>276005284.55393004</v>
      </c>
      <c r="T24" s="49">
        <f>'Spot Prices'!T24/'Spot Prices'!S24*WindFarmRevenue!S24</f>
        <v>275792964.4069134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244791226.45933941</v>
      </c>
      <c r="J28" s="20">
        <f t="shared" si="4"/>
        <v>288116675.94880217</v>
      </c>
      <c r="K28" s="20">
        <f t="shared" si="4"/>
        <v>345613827.76593518</v>
      </c>
      <c r="L28" s="20">
        <f t="shared" si="4"/>
        <v>316993269.6064679</v>
      </c>
      <c r="M28" s="20">
        <f t="shared" si="4"/>
        <v>325905840.02022654</v>
      </c>
      <c r="N28" s="20">
        <f t="shared" si="4"/>
        <v>352912499.3455615</v>
      </c>
      <c r="O28" s="20">
        <f t="shared" si="4"/>
        <v>342119979.05347961</v>
      </c>
      <c r="P28" s="21">
        <f>(O28*'Spot Prices'!P5/'Spot Prices'!O5)*($E$26)</f>
        <v>356439394.52491117</v>
      </c>
      <c r="Q28" s="21">
        <f>(P28*'Spot Prices'!Q5/'Spot Prices'!P5)*($E$26)</f>
        <v>366465163.49386752</v>
      </c>
      <c r="R28" s="21">
        <f>(Q28*'Spot Prices'!R5/'Spot Prices'!Q5)*($E$26)</f>
        <v>368084493.4569211</v>
      </c>
      <c r="S28" s="21">
        <f>(R28*'Spot Prices'!S5/'Spot Prices'!R5)*($E$26)</f>
        <v>380052851.21195012</v>
      </c>
      <c r="T28" s="21">
        <f>(S28*'Spot Prices'!T5/'Spot Prices'!S5)*($E$26)</f>
        <v>371088635.64854562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185287089.06395906</v>
      </c>
      <c r="J29" s="20">
        <f t="shared" si="5"/>
        <v>219960721.22519735</v>
      </c>
      <c r="K29" s="20">
        <f t="shared" si="5"/>
        <v>249757550.01151475</v>
      </c>
      <c r="L29" s="20">
        <f t="shared" si="5"/>
        <v>253484375.43883806</v>
      </c>
      <c r="M29" s="20">
        <f t="shared" si="5"/>
        <v>269703607.91761625</v>
      </c>
      <c r="N29" s="20">
        <f t="shared" si="5"/>
        <v>282128938.77025127</v>
      </c>
      <c r="O29" s="20">
        <f t="shared" si="5"/>
        <v>283231891.63209224</v>
      </c>
      <c r="P29" s="21">
        <f>(O29*'Spot Prices'!P6/'Spot Prices'!O6)*($E$26)</f>
        <v>305232737.86204952</v>
      </c>
      <c r="Q29" s="21">
        <f>(P29*'Spot Prices'!Q6/'Spot Prices'!P6)*($E$26)</f>
        <v>307830214.62387311</v>
      </c>
      <c r="R29" s="21">
        <f>(Q29*'Spot Prices'!R6/'Spot Prices'!Q6)*($E$26)</f>
        <v>316411842.44406807</v>
      </c>
      <c r="S29" s="21">
        <f>(R29*'Spot Prices'!S6/'Spot Prices'!R6)*($E$26)</f>
        <v>324437633.84992778</v>
      </c>
      <c r="T29" s="21">
        <f>(S29*'Spot Prices'!T6/'Spot Prices'!S6)*($E$26)</f>
        <v>326427610.79895085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161867943.79193684</v>
      </c>
      <c r="J30" s="51">
        <f t="shared" si="6"/>
        <v>188056526.10097909</v>
      </c>
      <c r="K30" s="51">
        <f t="shared" si="6"/>
        <v>206555482.03582773</v>
      </c>
      <c r="L30" s="51">
        <f t="shared" si="6"/>
        <v>226288171.89070717</v>
      </c>
      <c r="M30" s="51">
        <f t="shared" si="6"/>
        <v>241753935.44516724</v>
      </c>
      <c r="N30" s="51">
        <f t="shared" si="6"/>
        <v>248797264.89899987</v>
      </c>
      <c r="O30" s="51">
        <f t="shared" si="6"/>
        <v>252479338.83178207</v>
      </c>
      <c r="P30" s="52">
        <f>(O30*'Spot Prices'!P7/'Spot Prices'!O7)*($E$26)</f>
        <v>276827056.28586596</v>
      </c>
      <c r="Q30" s="52">
        <f>(P30*'Spot Prices'!Q7/'Spot Prices'!P7)*($E$26)</f>
        <v>283819592.38428462</v>
      </c>
      <c r="R30" s="52">
        <f>(Q30*'Spot Prices'!R7/'Spot Prices'!Q7)*($E$26)</f>
        <v>297441383.97789204</v>
      </c>
      <c r="S30" s="52">
        <f>(R30*'Spot Prices'!S7/'Spot Prices'!R7)*($E$26)</f>
        <v>308489812.07403684</v>
      </c>
      <c r="T30" s="52">
        <f>(S30*'Spot Prices'!T7/'Spot Prices'!S7)*($E$26)</f>
        <v>310947173.57962149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146224379.08232853</v>
      </c>
      <c r="J31" s="43">
        <f t="shared" si="7"/>
        <v>169005142.84673828</v>
      </c>
      <c r="K31" s="43">
        <f t="shared" si="7"/>
        <v>179592224.80301514</v>
      </c>
      <c r="L31" s="43">
        <f t="shared" si="7"/>
        <v>207488550.89589205</v>
      </c>
      <c r="M31" s="43">
        <f t="shared" si="7"/>
        <v>220599040.15717885</v>
      </c>
      <c r="N31" s="43">
        <f t="shared" si="7"/>
        <v>224996665.33206677</v>
      </c>
      <c r="O31" s="43">
        <f t="shared" si="7"/>
        <v>229052764.25030062</v>
      </c>
      <c r="P31" s="44">
        <f>(O31*'Spot Prices'!P8/'Spot Prices'!O8)*($E$26)</f>
        <v>253844789.30963981</v>
      </c>
      <c r="Q31" s="44">
        <f>(P31*'Spot Prices'!Q8/'Spot Prices'!P8)*($E$26)</f>
        <v>261906932.05413538</v>
      </c>
      <c r="R31" s="44">
        <f>(Q31*'Spot Prices'!R8/'Spot Prices'!Q8)*($E$26)</f>
        <v>278913158.72521311</v>
      </c>
      <c r="S31" s="44">
        <f>(R31*'Spot Prices'!S8/'Spot Prices'!R8)*($E$26)</f>
        <v>290989981.10493493</v>
      </c>
      <c r="T31" s="44">
        <f>(S31*'Spot Prices'!T8/'Spot Prices'!S8)*($E$26)</f>
        <v>292550741.56591702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131219625.79434644</v>
      </c>
      <c r="J32" s="51">
        <f t="shared" si="8"/>
        <v>151626316.62246117</v>
      </c>
      <c r="K32" s="51">
        <f t="shared" si="8"/>
        <v>154982211.61285576</v>
      </c>
      <c r="L32" s="51">
        <f t="shared" si="8"/>
        <v>189705831.92224112</v>
      </c>
      <c r="M32" s="51">
        <f t="shared" si="8"/>
        <v>201455856.29289073</v>
      </c>
      <c r="N32" s="51">
        <f t="shared" si="8"/>
        <v>204236810.91413304</v>
      </c>
      <c r="O32" s="51">
        <f t="shared" si="8"/>
        <v>208159003.21968776</v>
      </c>
      <c r="P32" s="52">
        <f>(O32*'Spot Prices'!P9/'Spot Prices'!O9)*($E$26)</f>
        <v>226867674.83974996</v>
      </c>
      <c r="Q32" s="52">
        <f>(P32*'Spot Prices'!Q9/'Spot Prices'!P9)*($E$26)</f>
        <v>232003643.30157778</v>
      </c>
      <c r="R32" s="52">
        <f>(Q32*'Spot Prices'!R9/'Spot Prices'!Q9)*($E$26)</f>
        <v>241182851.76205125</v>
      </c>
      <c r="S32" s="52">
        <f>(R32*'Spot Prices'!S9/'Spot Prices'!R9)*($E$26)</f>
        <v>248691995.32997575</v>
      </c>
      <c r="T32" s="52">
        <f>(S32*'Spot Prices'!T9/'Spot Prices'!S9)*($E$26)</f>
        <v>247177869.93770516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113714316.56226619</v>
      </c>
      <c r="J33" s="20">
        <f t="shared" si="9"/>
        <v>130464660.11310242</v>
      </c>
      <c r="K33" s="20">
        <f t="shared" si="9"/>
        <v>123203246.9163615</v>
      </c>
      <c r="L33" s="20">
        <f t="shared" si="9"/>
        <v>167282737.15822878</v>
      </c>
      <c r="M33" s="20">
        <f t="shared" si="9"/>
        <v>178158650.35761631</v>
      </c>
      <c r="N33" s="20">
        <f t="shared" si="9"/>
        <v>180256155.27170473</v>
      </c>
      <c r="O33" s="20">
        <f t="shared" si="9"/>
        <v>182985315.93013886</v>
      </c>
      <c r="P33" s="21">
        <f>(O33*'Spot Prices'!P10/'Spot Prices'!O10)*($E$26)</f>
        <v>194670582.31645709</v>
      </c>
      <c r="Q33" s="21">
        <f>(P33*'Spot Prices'!Q10/'Spot Prices'!P10)*($E$26)</f>
        <v>192877955.10605386</v>
      </c>
      <c r="R33" s="21">
        <f>(Q33*'Spot Prices'!R10/'Spot Prices'!Q10)*($E$26)</f>
        <v>187852059.12579429</v>
      </c>
      <c r="S33" s="21">
        <f>(R33*'Spot Prices'!S10/'Spot Prices'!R10)*($E$26)</f>
        <v>189912956.64910021</v>
      </c>
      <c r="T33" s="21">
        <f>(S33*'Spot Prices'!T10/'Spot Prices'!S10)*($E$26)</f>
        <v>182448881.89134479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45759495.32189811</v>
      </c>
      <c r="H34" s="20">
        <f t="shared" si="10"/>
        <v>62395433.969227552</v>
      </c>
      <c r="I34" s="20">
        <f t="shared" si="10"/>
        <v>74045192.847051591</v>
      </c>
      <c r="J34" s="20">
        <f t="shared" si="10"/>
        <v>97490103.193214908</v>
      </c>
      <c r="K34" s="20">
        <f t="shared" si="10"/>
        <v>70395828.580540627</v>
      </c>
      <c r="L34" s="20">
        <f t="shared" si="10"/>
        <v>133676120.55215289</v>
      </c>
      <c r="M34" s="20">
        <f t="shared" si="10"/>
        <v>147026877.49679115</v>
      </c>
      <c r="N34" s="20">
        <f t="shared" si="10"/>
        <v>140163610.35249716</v>
      </c>
      <c r="O34" s="20">
        <f t="shared" si="10"/>
        <v>154968216.49689311</v>
      </c>
      <c r="P34" s="21">
        <f>(O34*'Spot Prices'!P11/'Spot Prices'!O11)*($E$26)</f>
        <v>157837822.68824944</v>
      </c>
      <c r="Q34" s="21">
        <f>(P34*'Spot Prices'!Q11/'Spot Prices'!P11)*($E$26)</f>
        <v>158966775.20119303</v>
      </c>
      <c r="R34" s="21">
        <f>(Q34*'Spot Prices'!R11/'Spot Prices'!Q11)*($E$26)</f>
        <v>156656419.11991236</v>
      </c>
      <c r="S34" s="21">
        <f>(R34*'Spot Prices'!S11/'Spot Prices'!R11)*($E$26)</f>
        <v>154416334.94967118</v>
      </c>
      <c r="T34" s="21">
        <f>(S34*'Spot Prices'!T11/'Spot Prices'!S11)*($E$26)</f>
        <v>144638772.00174809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127346247.32189839</v>
      </c>
      <c r="I35" s="51">
        <f t="shared" si="11"/>
        <v>147370945.10312983</v>
      </c>
      <c r="J35" s="51">
        <f t="shared" si="11"/>
        <v>171213063.77657494</v>
      </c>
      <c r="K35" s="51">
        <f t="shared" si="11"/>
        <v>182138411.02293983</v>
      </c>
      <c r="L35" s="51">
        <f t="shared" si="11"/>
        <v>208621185.4254812</v>
      </c>
      <c r="M35" s="51">
        <f t="shared" si="11"/>
        <v>222077583.92680418</v>
      </c>
      <c r="N35" s="51">
        <f t="shared" si="11"/>
        <v>227347985.45905</v>
      </c>
      <c r="O35" s="51">
        <f t="shared" si="11"/>
        <v>230758183.19005218</v>
      </c>
      <c r="P35" s="52">
        <f>(O35*'Spot Prices'!P12/'Spot Prices'!O12)*($E$26)</f>
        <v>251929778.4403154</v>
      </c>
      <c r="Q35" s="52">
        <f>(P35*'Spot Prices'!Q12/'Spot Prices'!P12)*($E$26)</f>
        <v>256977140.42113888</v>
      </c>
      <c r="R35" s="52">
        <f>(Q35*'Spot Prices'!R12/'Spot Prices'!Q12)*($E$26)</f>
        <v>267309518.59886274</v>
      </c>
      <c r="S35" s="52">
        <f>(R35*'Spot Prices'!S12/'Spot Prices'!R12)*($E$26)</f>
        <v>276146681.82722515</v>
      </c>
      <c r="T35" s="52">
        <f>(S35*'Spot Prices'!T12/'Spot Prices'!S12)*($E$26)</f>
        <v>275934252.90877718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112.97077043979846</v>
      </c>
      <c r="Q17" s="65">
        <f>'Spot Prices'!Q17/'Spot Prices'!P17*WindFarmAvPrice!P17</f>
        <v>116.14836209232627</v>
      </c>
      <c r="R17" s="65">
        <f>'Spot Prices'!R17/'Spot Prices'!Q17*WindFarmAvPrice!Q17</f>
        <v>116.66159647756093</v>
      </c>
      <c r="S17" s="65">
        <f>'Spot Prices'!S17/'Spot Prices'!R17*WindFarmAvPrice!R17</f>
        <v>120.45487695456015</v>
      </c>
      <c r="T17" s="65">
        <f>'Spot Prices'!T17/'Spot Prices'!S17*WindFarmAvPrice!S17</f>
        <v>117.6137366256803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97.767556960373383</v>
      </c>
      <c r="Q18" s="65">
        <f>'Spot Prices'!Q18/'Spot Prices'!P18*WindFarmAvPrice!P18</f>
        <v>98.599541625726062</v>
      </c>
      <c r="R18" s="65">
        <f>'Spot Prices'!R18/'Spot Prices'!Q18*WindFarmAvPrice!Q18</f>
        <v>101.34827949899713</v>
      </c>
      <c r="S18" s="65">
        <f>'Spot Prices'!S18/'Spot Prices'!R18*WindFarmAvPrice!R18</f>
        <v>103.91898021714584</v>
      </c>
      <c r="T18" s="65">
        <f>'Spot Prices'!T18/'Spot Prices'!S18*WindFarmAvPrice!S18</f>
        <v>104.55637968509339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89.703337598338535</v>
      </c>
      <c r="Q19" s="67">
        <f>'Spot Prices'!Q19/'Spot Prices'!P19*WindFarmAvPrice!P19</f>
        <v>91.969206530085145</v>
      </c>
      <c r="R19" s="67">
        <f>'Spot Prices'!R19/'Spot Prices'!Q19*WindFarmAvPrice!Q19</f>
        <v>96.383226555475147</v>
      </c>
      <c r="S19" s="67">
        <f>'Spot Prices'!S19/'Spot Prices'!R19*WindFarmAvPrice!R19</f>
        <v>99.963371100363858</v>
      </c>
      <c r="T19" s="67">
        <f>'Spot Prices'!T19/'Spot Prices'!S19*WindFarmAvPrice!S19</f>
        <v>100.75965717042556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83.04545600562146</v>
      </c>
      <c r="Q20" s="69">
        <f>'Spot Prices'!Q20/'Spot Prices'!P20*WindFarmAvPrice!P20</f>
        <v>85.682990234391312</v>
      </c>
      <c r="R20" s="69">
        <f>'Spot Prices'!R20/'Spot Prices'!Q20*WindFarmAvPrice!Q20</f>
        <v>91.246586212372591</v>
      </c>
      <c r="S20" s="69">
        <f>'Spot Prices'!S20/'Spot Prices'!R20*WindFarmAvPrice!R20</f>
        <v>95.197524990160645</v>
      </c>
      <c r="T20" s="69">
        <f>'Spot Prices'!T20/'Spot Prices'!S20*WindFarmAvPrice!S20</f>
        <v>95.708128593844222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74.368803855506044</v>
      </c>
      <c r="Q21" s="67">
        <f>'Spot Prices'!Q21/'Spot Prices'!P21*WindFarmAvPrice!P21</f>
        <v>76.052410087268825</v>
      </c>
      <c r="R21" s="67">
        <f>'Spot Prices'!R21/'Spot Prices'!Q21*WindFarmAvPrice!Q21</f>
        <v>79.06141855014458</v>
      </c>
      <c r="S21" s="67">
        <f>'Spot Prices'!S21/'Spot Prices'!R21*WindFarmAvPrice!R21</f>
        <v>81.52296810990569</v>
      </c>
      <c r="T21" s="67">
        <f>'Spot Prices'!T21/'Spot Prices'!S21*WindFarmAvPrice!S21</f>
        <v>81.026627261038826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64.53651383819745</v>
      </c>
      <c r="Q22" s="65">
        <f>'Spot Prices'!Q22/'Spot Prices'!P22*WindFarmAvPrice!P22</f>
        <v>63.942228305199706</v>
      </c>
      <c r="R22" s="65">
        <f>'Spot Prices'!R22/'Spot Prices'!Q22*WindFarmAvPrice!Q22</f>
        <v>62.276060764014197</v>
      </c>
      <c r="S22" s="65">
        <f>'Spot Prices'!S22/'Spot Prices'!R22*WindFarmAvPrice!R22</f>
        <v>62.959282337347396</v>
      </c>
      <c r="T22" s="65">
        <f>'Spot Prices'!T22/'Spot Prices'!S22*WindFarmAvPrice!S22</f>
        <v>60.484818254684093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52.229666246002225</v>
      </c>
      <c r="Q23" s="65">
        <f>'Spot Prices'!Q23/'Spot Prices'!P23*WindFarmAvPrice!P23</f>
        <v>52.603244720124323</v>
      </c>
      <c r="R23" s="65">
        <f>'Spot Prices'!R23/'Spot Prices'!Q23*WindFarmAvPrice!Q23</f>
        <v>51.838731341901607</v>
      </c>
      <c r="S23" s="65">
        <f>'Spot Prices'!S23/'Spot Prices'!R23*WindFarmAvPrice!R23</f>
        <v>51.097471442455721</v>
      </c>
      <c r="T23" s="65">
        <f>'Spot Prices'!T23/'Spot Prices'!S23*WindFarmAvPrice!S23</f>
        <v>47.8620058184908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82.105174778244589</v>
      </c>
      <c r="Q24" s="67">
        <f>'Spot Prices'!Q24/'Spot Prices'!P24*WindFarmAvPrice!P24</f>
        <v>83.750135291329627</v>
      </c>
      <c r="R24" s="67">
        <f>'Spot Prices'!R24/'Spot Prices'!Q24*WindFarmAvPrice!Q24</f>
        <v>87.117509015106862</v>
      </c>
      <c r="S24" s="67">
        <f>'Spot Prices'!S24/'Spot Prices'!R24*WindFarmAvPrice!R24</f>
        <v>89.997584708820312</v>
      </c>
      <c r="T24" s="67">
        <f>'Spot Prices'!T24/'Spot Prices'!S24*WindFarmAvPrice!S24</f>
        <v>89.92835306187051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80.859676589741412</v>
      </c>
      <c r="J28" s="4">
        <f t="shared" si="4"/>
        <v>93.976159216496796</v>
      </c>
      <c r="K28" s="4">
        <f t="shared" si="4"/>
        <v>110.99919566692601</v>
      </c>
      <c r="L28" s="4">
        <f t="shared" si="4"/>
        <v>103.93207387986793</v>
      </c>
      <c r="M28" s="4">
        <f t="shared" si="4"/>
        <v>106.01938366940499</v>
      </c>
      <c r="N28" s="4">
        <f t="shared" si="4"/>
        <v>117.85531231951541</v>
      </c>
      <c r="O28" s="4">
        <f t="shared" si="4"/>
        <v>112.26784337103091</v>
      </c>
      <c r="P28" s="18">
        <f>(O28*'Spot Prices'!P5/'Spot Prices'!O5)*($E$26)</f>
        <v>116.96680862222453</v>
      </c>
      <c r="Q28" s="18">
        <f>(P28*'Spot Prices'!Q5/'Spot Prices'!P5)*($E$26)</f>
        <v>120.25679906182113</v>
      </c>
      <c r="R28" s="18">
        <f>(Q28*'Spot Prices'!R5/'Spot Prices'!Q5)*($E$26)</f>
        <v>120.78818773769174</v>
      </c>
      <c r="S28" s="18">
        <f>(R28*'Spot Prices'!S5/'Spot Prices'!R5)*($E$26)</f>
        <v>124.71564534355117</v>
      </c>
      <c r="T28" s="18">
        <f>(S28*'Spot Prices'!T5/'Spot Prices'!S5)*($E$26)</f>
        <v>121.77400729130771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60.521895873106629</v>
      </c>
      <c r="J29" s="4">
        <f t="shared" si="5"/>
        <v>71.658253994109273</v>
      </c>
      <c r="K29" s="4">
        <f t="shared" si="5"/>
        <v>81.203640687107793</v>
      </c>
      <c r="L29" s="4">
        <f t="shared" si="5"/>
        <v>82.901218240844159</v>
      </c>
      <c r="M29" s="4">
        <f t="shared" si="5"/>
        <v>88.114813579165116</v>
      </c>
      <c r="N29" s="4">
        <f t="shared" si="5"/>
        <v>92.197249941437349</v>
      </c>
      <c r="O29" s="4">
        <f t="shared" si="5"/>
        <v>91.990202277935808</v>
      </c>
      <c r="P29" s="18">
        <f>(O29*'Spot Prices'!P6/'Spot Prices'!O6)*($E$26)</f>
        <v>99.135804008437447</v>
      </c>
      <c r="Q29" s="18">
        <f>(P29*'Spot Prices'!Q6/'Spot Prices'!P6)*($E$26)</f>
        <v>99.979432214835782</v>
      </c>
      <c r="R29" s="18">
        <f>(Q29*'Spot Prices'!R6/'Spot Prices'!Q6)*($E$26)</f>
        <v>102.76663839597845</v>
      </c>
      <c r="S29" s="18">
        <f>(R29*'Spot Prices'!S6/'Spot Prices'!R6)*($E$26)</f>
        <v>105.37331581006207</v>
      </c>
      <c r="T29" s="18">
        <f>(S29*'Spot Prices'!T6/'Spot Prices'!S6)*($E$26)</f>
        <v>106.01963561894448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52.972665290500004</v>
      </c>
      <c r="J30" s="6">
        <f t="shared" si="6"/>
        <v>61.452604699529786</v>
      </c>
      <c r="K30" s="6">
        <f t="shared" si="6"/>
        <v>67.390429540765211</v>
      </c>
      <c r="L30" s="6">
        <f t="shared" si="6"/>
        <v>74.101252225641659</v>
      </c>
      <c r="M30" s="6">
        <f t="shared" si="6"/>
        <v>79.014650455542252</v>
      </c>
      <c r="N30" s="6">
        <f t="shared" si="6"/>
        <v>81.480634549249132</v>
      </c>
      <c r="O30" s="6">
        <f t="shared" si="6"/>
        <v>82.313879467673118</v>
      </c>
      <c r="P30" s="70">
        <f>(O30*'Spot Prices'!P7/'Spot Prices'!O7)*($E$26)</f>
        <v>90.251776838212876</v>
      </c>
      <c r="Q30" s="70">
        <f>(P30*'Spot Prices'!Q7/'Spot Prices'!P7)*($E$26)</f>
        <v>92.531499116644838</v>
      </c>
      <c r="R30" s="70">
        <f>(Q30*'Spot Prices'!R7/'Spot Prices'!Q7)*($E$26)</f>
        <v>96.972506117685114</v>
      </c>
      <c r="S30" s="70">
        <f>(R30*'Spot Prices'!S7/'Spot Prices'!R7)*($E$26)</f>
        <v>100.5745393882936</v>
      </c>
      <c r="T30" s="70">
        <f>(S30*'Spot Prices'!T7/'Spot Prices'!S7)*($E$26)</f>
        <v>101.3756938895495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47.811138349340524</v>
      </c>
      <c r="J31" s="71">
        <f t="shared" si="7"/>
        <v>55.191807678553637</v>
      </c>
      <c r="K31" s="71">
        <f t="shared" si="7"/>
        <v>58.596010840267873</v>
      </c>
      <c r="L31" s="71">
        <f t="shared" si="7"/>
        <v>68.048552121132559</v>
      </c>
      <c r="M31" s="71">
        <f t="shared" si="7"/>
        <v>72.222973034632659</v>
      </c>
      <c r="N31" s="71">
        <f t="shared" si="7"/>
        <v>73.720483525697475</v>
      </c>
      <c r="O31" s="71">
        <f t="shared" si="7"/>
        <v>74.693223450410017</v>
      </c>
      <c r="P31" s="72">
        <f>(O31*'Spot Prices'!P8/'Spot Prices'!O8)*($E$26)</f>
        <v>82.777807251903951</v>
      </c>
      <c r="Q31" s="72">
        <f>(P31*'Spot Prices'!Q8/'Spot Prices'!P8)*($E$26)</f>
        <v>85.406840922266724</v>
      </c>
      <c r="R31" s="72">
        <f>(Q31*'Spot Prices'!R8/'Spot Prices'!Q8)*($E$26)</f>
        <v>90.952505882690645</v>
      </c>
      <c r="S31" s="72">
        <f>(R31*'Spot Prices'!S8/'Spot Prices'!R8)*($E$26)</f>
        <v>94.89071110598033</v>
      </c>
      <c r="T31" s="72">
        <f>(S31*'Spot Prices'!T8/'Spot Prices'!S8)*($E$26)</f>
        <v>95.399669075757572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42.984124103567645</v>
      </c>
      <c r="J32" s="6">
        <f t="shared" si="8"/>
        <v>49.592996963720772</v>
      </c>
      <c r="K32" s="6">
        <f t="shared" si="8"/>
        <v>50.674247090026483</v>
      </c>
      <c r="L32" s="6">
        <f t="shared" si="8"/>
        <v>62.191023095991426</v>
      </c>
      <c r="M32" s="6">
        <f t="shared" si="8"/>
        <v>65.96203603437921</v>
      </c>
      <c r="N32" s="6">
        <f t="shared" si="8"/>
        <v>66.941065968760398</v>
      </c>
      <c r="O32" s="6">
        <f t="shared" si="8"/>
        <v>67.868932522842016</v>
      </c>
      <c r="P32" s="70">
        <f>(O32*'Spot Prices'!P9/'Spot Prices'!O9)*($E$26)</f>
        <v>73.968777123048667</v>
      </c>
      <c r="Q32" s="70">
        <f>(P32*'Spot Prices'!Q9/'Spot Prices'!P9)*($E$26)</f>
        <v>75.643327306243748</v>
      </c>
      <c r="R32" s="70">
        <f>(Q32*'Spot Prices'!R9/'Spot Prices'!Q9)*($E$26)</f>
        <v>78.636150436548078</v>
      </c>
      <c r="S32" s="70">
        <f>(R32*'Spot Prices'!S9/'Spot Prices'!R9)*($E$26)</f>
        <v>81.084459422626082</v>
      </c>
      <c r="T32" s="70">
        <f>(S32*'Spot Prices'!T9/'Spot Prices'!S9)*($E$26)</f>
        <v>80.59078837073946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37.228565067036556</v>
      </c>
      <c r="J33" s="4">
        <f t="shared" si="9"/>
        <v>42.816648097688791</v>
      </c>
      <c r="K33" s="4">
        <f t="shared" si="9"/>
        <v>40.388634599807339</v>
      </c>
      <c r="L33" s="4">
        <f t="shared" si="9"/>
        <v>54.990137267088038</v>
      </c>
      <c r="M33" s="4">
        <f t="shared" si="9"/>
        <v>58.525315511570291</v>
      </c>
      <c r="N33" s="4">
        <f t="shared" si="9"/>
        <v>59.313772080941391</v>
      </c>
      <c r="O33" s="4">
        <f t="shared" si="9"/>
        <v>59.881707814818839</v>
      </c>
      <c r="P33" s="18">
        <f>(O33*'Spot Prices'!P10/'Spot Prices'!O10)*($E$26)</f>
        <v>63.705696116431966</v>
      </c>
      <c r="Q33" s="18">
        <f>(P33*'Spot Prices'!Q10/'Spot Prices'!P10)*($E$26)</f>
        <v>63.119061181882117</v>
      </c>
      <c r="R33" s="18">
        <f>(Q33*'Spot Prices'!R10/'Spot Prices'!Q10)*($E$26)</f>
        <v>61.474343226959022</v>
      </c>
      <c r="S33" s="18">
        <f>(R33*'Spot Prices'!S10/'Spot Prices'!R10)*($E$26)</f>
        <v>62.148769274205385</v>
      </c>
      <c r="T33" s="18">
        <f>(S33*'Spot Prices'!T10/'Spot Prices'!S10)*($E$26)</f>
        <v>59.706160469887344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14.776299388345659</v>
      </c>
      <c r="H34" s="4">
        <f t="shared" si="10"/>
        <v>21.67440526834752</v>
      </c>
      <c r="I34" s="4">
        <f t="shared" si="10"/>
        <v>24.969135413401794</v>
      </c>
      <c r="J34" s="4">
        <f t="shared" si="10"/>
        <v>31.924121382031704</v>
      </c>
      <c r="K34" s="4">
        <f t="shared" si="10"/>
        <v>23.303478260480759</v>
      </c>
      <c r="L34" s="4">
        <f t="shared" si="10"/>
        <v>44.181287112310407</v>
      </c>
      <c r="M34" s="4">
        <f t="shared" si="10"/>
        <v>50.175398862419335</v>
      </c>
      <c r="N34" s="4">
        <f t="shared" si="10"/>
        <v>48.093315507997303</v>
      </c>
      <c r="O34" s="4">
        <f t="shared" si="10"/>
        <v>49.870901614228323</v>
      </c>
      <c r="P34" s="18">
        <f>(O34*'Spot Prices'!P11/'Spot Prices'!O11)*($E$26)</f>
        <v>50.794380320222089</v>
      </c>
      <c r="Q34" s="18">
        <f>(P34*'Spot Prices'!Q11/'Spot Prices'!P11)*($E$26)</f>
        <v>51.157692752750954</v>
      </c>
      <c r="R34" s="18">
        <f>(Q34*'Spot Prices'!R11/'Spot Prices'!Q11)*($E$26)</f>
        <v>50.414188417294568</v>
      </c>
      <c r="S34" s="18">
        <f>(R34*'Spot Prices'!S11/'Spot Prices'!R11)*($E$26)</f>
        <v>49.693298548474736</v>
      </c>
      <c r="T34" s="18">
        <f>(S34*'Spot Prices'!T11/'Spot Prices'!S11)*($E$26)</f>
        <v>46.546744430310945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41.658625108395789</v>
      </c>
      <c r="I35" s="6">
        <f t="shared" si="11"/>
        <v>48.223599514119115</v>
      </c>
      <c r="J35" s="6">
        <f t="shared" si="11"/>
        <v>55.923885328533061</v>
      </c>
      <c r="K35" s="6">
        <f t="shared" si="11"/>
        <v>59.427203531709303</v>
      </c>
      <c r="L35" s="6">
        <f t="shared" si="11"/>
        <v>68.343329754431267</v>
      </c>
      <c r="M35" s="6">
        <f t="shared" si="11"/>
        <v>72.643230856974796</v>
      </c>
      <c r="N35" s="6">
        <f t="shared" si="11"/>
        <v>74.455652174735647</v>
      </c>
      <c r="O35" s="6">
        <f t="shared" si="11"/>
        <v>75.243773583770988</v>
      </c>
      <c r="P35" s="70">
        <f>(O35*'Spot Prices'!P12/'Spot Prices'!O12)*($E$26)</f>
        <v>82.147237189679288</v>
      </c>
      <c r="Q35" s="70">
        <f>(P35*'Spot Prices'!Q12/'Spot Prices'!P12)*($E$26)</f>
        <v>83.793040414640686</v>
      </c>
      <c r="R35" s="70">
        <f>(Q35*'Spot Prices'!R12/'Spot Prices'!Q12)*($E$26)</f>
        <v>87.16213924112192</v>
      </c>
      <c r="S35" s="70">
        <f>(R35*'Spot Prices'!S12/'Spot Prices'!R12)*($E$26)</f>
        <v>90.043690395171694</v>
      </c>
      <c r="T35" s="70">
        <f>(S35*'Spot Prices'!T12/'Spot Prices'!S12)*($E$26)</f>
        <v>89.974423280907857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80.859676589741412</v>
      </c>
      <c r="J17" s="16">
        <f>WindFarmAvPrice!J28</f>
        <v>93.976159216496796</v>
      </c>
      <c r="K17" s="16">
        <f>WindFarmAvPrice!K28</f>
        <v>110.99919566692601</v>
      </c>
      <c r="L17" s="16">
        <f>WindFarmAvPrice!L28</f>
        <v>103.93207387986793</v>
      </c>
      <c r="M17" s="16">
        <f>WindFarmAvPrice!M28</f>
        <v>106.01938366940499</v>
      </c>
      <c r="N17" s="16">
        <f>WindFarmAvPrice!N28</f>
        <v>117.85531231951541</v>
      </c>
      <c r="O17" s="16">
        <f>WindFarmAvPrice!O28</f>
        <v>112.26784337103091</v>
      </c>
      <c r="P17" s="16">
        <f>WindFarmAvPrice!P28</f>
        <v>116.96680862222453</v>
      </c>
      <c r="Q17" s="16">
        <f>WindFarmAvPrice!Q28</f>
        <v>120.25679906182113</v>
      </c>
      <c r="R17" s="16">
        <f>WindFarmAvPrice!R28</f>
        <v>120.78818773769174</v>
      </c>
      <c r="S17" s="16">
        <f>WindFarmAvPrice!S28</f>
        <v>124.71564534355117</v>
      </c>
      <c r="T17" s="16">
        <f>WindFarmAvPrice!T28</f>
        <v>121.77400729130771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60.521895873106629</v>
      </c>
      <c r="J18" s="16">
        <f>WindFarmAvPrice!J29</f>
        <v>71.658253994109273</v>
      </c>
      <c r="K18" s="16">
        <f>WindFarmAvPrice!K29</f>
        <v>81.203640687107793</v>
      </c>
      <c r="L18" s="16">
        <f>WindFarmAvPrice!L29</f>
        <v>82.901218240844159</v>
      </c>
      <c r="M18" s="16">
        <f>WindFarmAvPrice!M29</f>
        <v>88.114813579165116</v>
      </c>
      <c r="N18" s="16">
        <f>WindFarmAvPrice!N29</f>
        <v>92.197249941437349</v>
      </c>
      <c r="O18" s="16">
        <f>WindFarmAvPrice!O29</f>
        <v>91.990202277935808</v>
      </c>
      <c r="P18" s="16">
        <f>WindFarmAvPrice!P29</f>
        <v>99.135804008437447</v>
      </c>
      <c r="Q18" s="16">
        <f>WindFarmAvPrice!Q29</f>
        <v>99.979432214835782</v>
      </c>
      <c r="R18" s="16">
        <f>WindFarmAvPrice!R29</f>
        <v>102.76663839597845</v>
      </c>
      <c r="S18" s="16">
        <f>WindFarmAvPrice!S29</f>
        <v>105.37331581006207</v>
      </c>
      <c r="T18" s="16">
        <f>WindFarmAvPrice!T29</f>
        <v>106.01963561894448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52.972665290500004</v>
      </c>
      <c r="J19" s="66">
        <f>WindFarmAvPrice!J30</f>
        <v>61.452604699529786</v>
      </c>
      <c r="K19" s="66">
        <f>WindFarmAvPrice!K30</f>
        <v>67.390429540765211</v>
      </c>
      <c r="L19" s="66">
        <f>WindFarmAvPrice!L30</f>
        <v>74.101252225641659</v>
      </c>
      <c r="M19" s="66">
        <f>WindFarmAvPrice!M30</f>
        <v>79.014650455542252</v>
      </c>
      <c r="N19" s="66">
        <f>WindFarmAvPrice!N30</f>
        <v>81.480634549249132</v>
      </c>
      <c r="O19" s="66">
        <f>WindFarmAvPrice!O30</f>
        <v>82.313879467673118</v>
      </c>
      <c r="P19" s="66">
        <f>WindFarmAvPrice!P30</f>
        <v>90.251776838212876</v>
      </c>
      <c r="Q19" s="66">
        <f>WindFarmAvPrice!Q30</f>
        <v>92.531499116644838</v>
      </c>
      <c r="R19" s="66">
        <f>WindFarmAvPrice!R30</f>
        <v>96.972506117685114</v>
      </c>
      <c r="S19" s="66">
        <f>WindFarmAvPrice!S30</f>
        <v>100.5745393882936</v>
      </c>
      <c r="T19" s="66">
        <f>WindFarmAvPrice!T30</f>
        <v>101.3756938895495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47.811138349340524</v>
      </c>
      <c r="J20" s="68">
        <f>WindFarmAvPrice!J31</f>
        <v>55.191807678553637</v>
      </c>
      <c r="K20" s="68">
        <f>WindFarmAvPrice!K31</f>
        <v>58.596010840267873</v>
      </c>
      <c r="L20" s="68">
        <f>WindFarmAvPrice!L31</f>
        <v>68.048552121132559</v>
      </c>
      <c r="M20" s="68">
        <f>WindFarmAvPrice!M31</f>
        <v>72.222973034632659</v>
      </c>
      <c r="N20" s="68">
        <f>WindFarmAvPrice!N31</f>
        <v>73.720483525697475</v>
      </c>
      <c r="O20" s="68">
        <f>WindFarmAvPrice!O31</f>
        <v>74.693223450410017</v>
      </c>
      <c r="P20" s="68">
        <f>WindFarmAvPrice!P31</f>
        <v>82.777807251903951</v>
      </c>
      <c r="Q20" s="68">
        <f>WindFarmAvPrice!Q31</f>
        <v>85.406840922266724</v>
      </c>
      <c r="R20" s="68">
        <f>WindFarmAvPrice!R31</f>
        <v>90.952505882690645</v>
      </c>
      <c r="S20" s="68">
        <f>WindFarmAvPrice!S31</f>
        <v>94.89071110598033</v>
      </c>
      <c r="T20" s="68">
        <f>WindFarmAvPrice!T31</f>
        <v>95.399669075757572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42.984124103567645</v>
      </c>
      <c r="J21" s="66">
        <f>WindFarmAvPrice!J32</f>
        <v>49.592996963720772</v>
      </c>
      <c r="K21" s="66">
        <f>WindFarmAvPrice!K32</f>
        <v>50.674247090026483</v>
      </c>
      <c r="L21" s="66">
        <f>WindFarmAvPrice!L32</f>
        <v>62.191023095991426</v>
      </c>
      <c r="M21" s="66">
        <f>WindFarmAvPrice!M32</f>
        <v>65.96203603437921</v>
      </c>
      <c r="N21" s="66">
        <f>WindFarmAvPrice!N32</f>
        <v>66.941065968760398</v>
      </c>
      <c r="O21" s="66">
        <f>WindFarmAvPrice!O32</f>
        <v>67.868932522842016</v>
      </c>
      <c r="P21" s="66">
        <f>WindFarmAvPrice!P32</f>
        <v>73.968777123048667</v>
      </c>
      <c r="Q21" s="66">
        <f>WindFarmAvPrice!Q32</f>
        <v>75.643327306243748</v>
      </c>
      <c r="R21" s="66">
        <f>WindFarmAvPrice!R32</f>
        <v>78.636150436548078</v>
      </c>
      <c r="S21" s="66">
        <f>WindFarmAvPrice!S32</f>
        <v>81.084459422626082</v>
      </c>
      <c r="T21" s="66">
        <f>WindFarmAvPrice!T32</f>
        <v>80.59078837073946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37.228565067036556</v>
      </c>
      <c r="J22" s="16">
        <f>WindFarmAvPrice!J33</f>
        <v>42.816648097688791</v>
      </c>
      <c r="K22" s="16">
        <f>WindFarmAvPrice!K33</f>
        <v>40.388634599807339</v>
      </c>
      <c r="L22" s="16">
        <f>WindFarmAvPrice!L33</f>
        <v>54.990137267088038</v>
      </c>
      <c r="M22" s="16">
        <f>WindFarmAvPrice!M33</f>
        <v>58.525315511570291</v>
      </c>
      <c r="N22" s="16">
        <f>WindFarmAvPrice!N33</f>
        <v>59.313772080941391</v>
      </c>
      <c r="O22" s="16">
        <f>WindFarmAvPrice!O33</f>
        <v>59.881707814818839</v>
      </c>
      <c r="P22" s="16">
        <f>WindFarmAvPrice!P33</f>
        <v>63.705696116431966</v>
      </c>
      <c r="Q22" s="16">
        <f>WindFarmAvPrice!Q33</f>
        <v>63.119061181882117</v>
      </c>
      <c r="R22" s="16">
        <f>WindFarmAvPrice!R33</f>
        <v>61.474343226959022</v>
      </c>
      <c r="S22" s="16">
        <f>WindFarmAvPrice!S33</f>
        <v>62.148769274205385</v>
      </c>
      <c r="T22" s="16">
        <f>WindFarmAvPrice!T33</f>
        <v>59.706160469887344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14.776299388345659</v>
      </c>
      <c r="H23" s="16">
        <f>WindFarmAvPrice!H34</f>
        <v>21.67440526834752</v>
      </c>
      <c r="I23" s="16">
        <f>WindFarmAvPrice!I34</f>
        <v>24.969135413401794</v>
      </c>
      <c r="J23" s="16">
        <f>WindFarmAvPrice!J34</f>
        <v>31.924121382031704</v>
      </c>
      <c r="K23" s="16">
        <f>WindFarmAvPrice!K34</f>
        <v>23.303478260480759</v>
      </c>
      <c r="L23" s="16">
        <f>WindFarmAvPrice!L34</f>
        <v>44.181287112310407</v>
      </c>
      <c r="M23" s="16">
        <f>WindFarmAvPrice!M34</f>
        <v>50.175398862419335</v>
      </c>
      <c r="N23" s="16">
        <f>WindFarmAvPrice!N34</f>
        <v>48.093315507997303</v>
      </c>
      <c r="O23" s="16">
        <f>WindFarmAvPrice!O34</f>
        <v>49.870901614228323</v>
      </c>
      <c r="P23" s="16">
        <f>WindFarmAvPrice!P34</f>
        <v>50.794380320222089</v>
      </c>
      <c r="Q23" s="16">
        <f>WindFarmAvPrice!Q34</f>
        <v>51.157692752750954</v>
      </c>
      <c r="R23" s="16">
        <f>WindFarmAvPrice!R34</f>
        <v>50.414188417294568</v>
      </c>
      <c r="S23" s="16">
        <f>WindFarmAvPrice!S34</f>
        <v>49.693298548474736</v>
      </c>
      <c r="T23" s="16">
        <f>WindFarmAvPrice!T34</f>
        <v>46.546744430310945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97.352839344284021</v>
      </c>
      <c r="J28" s="4">
        <f t="shared" si="3"/>
        <v>108.08301618546295</v>
      </c>
      <c r="K28" s="4">
        <f t="shared" si="3"/>
        <v>124.10740609069396</v>
      </c>
      <c r="L28" s="4">
        <f t="shared" si="3"/>
        <v>116.57242879095254</v>
      </c>
      <c r="M28" s="4">
        <f t="shared" si="3"/>
        <v>119.3535818462687</v>
      </c>
      <c r="N28" s="4">
        <f t="shared" ref="N28:T28" si="4">N17+N6</f>
        <v>117.85531231951541</v>
      </c>
      <c r="O28" s="4">
        <f t="shared" si="4"/>
        <v>112.26784337103091</v>
      </c>
      <c r="P28" s="4">
        <f t="shared" si="4"/>
        <v>116.96680862222453</v>
      </c>
      <c r="Q28" s="4">
        <f t="shared" si="4"/>
        <v>120.25679906182113</v>
      </c>
      <c r="R28" s="4">
        <f t="shared" si="4"/>
        <v>120.78818773769174</v>
      </c>
      <c r="S28" s="4">
        <f t="shared" si="4"/>
        <v>124.71564534355117</v>
      </c>
      <c r="T28" s="4">
        <f t="shared" si="4"/>
        <v>121.77400729130771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75.10324378188821</v>
      </c>
      <c r="J29" s="4">
        <f t="shared" si="5"/>
        <v>84.559439401177556</v>
      </c>
      <c r="K29" s="4">
        <f t="shared" si="5"/>
        <v>93.192664157820644</v>
      </c>
      <c r="L29" s="4">
        <f t="shared" si="5"/>
        <v>94.748984566974485</v>
      </c>
      <c r="M29" s="4">
        <f t="shared" si="5"/>
        <v>100.52834314118761</v>
      </c>
      <c r="N29" s="4">
        <f t="shared" ref="N29:T29" si="6">N18+N7</f>
        <v>92.197249941437349</v>
      </c>
      <c r="O29" s="4">
        <f t="shared" si="6"/>
        <v>91.990202277935808</v>
      </c>
      <c r="P29" s="4">
        <f t="shared" si="6"/>
        <v>99.135804008437447</v>
      </c>
      <c r="Q29" s="4">
        <f t="shared" si="6"/>
        <v>99.979432214835782</v>
      </c>
      <c r="R29" s="4">
        <f t="shared" si="6"/>
        <v>102.76663839597845</v>
      </c>
      <c r="S29" s="4">
        <f t="shared" si="6"/>
        <v>105.37331581006207</v>
      </c>
      <c r="T29" s="4">
        <f t="shared" si="6"/>
        <v>106.01963561894448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64.251125963261472</v>
      </c>
      <c r="J30" s="6">
        <f t="shared" si="5"/>
        <v>71.717933550821087</v>
      </c>
      <c r="K30" s="6">
        <f t="shared" si="5"/>
        <v>76.877544383585288</v>
      </c>
      <c r="L30" s="6">
        <f t="shared" si="5"/>
        <v>82.87081954653226</v>
      </c>
      <c r="M30" s="6">
        <f t="shared" si="5"/>
        <v>88.099819627821901</v>
      </c>
      <c r="N30" s="6">
        <f t="shared" ref="N30:T30" si="7">N19+N8</f>
        <v>81.480634549249132</v>
      </c>
      <c r="O30" s="6">
        <f t="shared" si="7"/>
        <v>82.313879467673118</v>
      </c>
      <c r="P30" s="6">
        <f t="shared" si="7"/>
        <v>90.251776838212876</v>
      </c>
      <c r="Q30" s="6">
        <f t="shared" si="7"/>
        <v>92.531499116644838</v>
      </c>
      <c r="R30" s="6">
        <f t="shared" si="7"/>
        <v>96.972506117685114</v>
      </c>
      <c r="S30" s="6">
        <f t="shared" si="7"/>
        <v>100.5745393882936</v>
      </c>
      <c r="T30" s="6">
        <f t="shared" si="7"/>
        <v>101.3756938895495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57.020470078733403</v>
      </c>
      <c r="J31" s="71">
        <f t="shared" si="5"/>
        <v>63.963308880185366</v>
      </c>
      <c r="K31" s="71">
        <f t="shared" si="5"/>
        <v>66.649231053720555</v>
      </c>
      <c r="L31" s="71">
        <f t="shared" si="5"/>
        <v>75.936593527740598</v>
      </c>
      <c r="M31" s="71">
        <f t="shared" si="5"/>
        <v>80.152290129649586</v>
      </c>
      <c r="N31" s="71">
        <f t="shared" ref="N31:T31" si="8">N20+N9</f>
        <v>73.720483525697475</v>
      </c>
      <c r="O31" s="71">
        <f t="shared" si="8"/>
        <v>74.693223450410017</v>
      </c>
      <c r="P31" s="71">
        <f t="shared" si="8"/>
        <v>82.777807251903951</v>
      </c>
      <c r="Q31" s="71">
        <f t="shared" si="8"/>
        <v>85.406840922266724</v>
      </c>
      <c r="R31" s="71">
        <f t="shared" si="8"/>
        <v>90.952505882690645</v>
      </c>
      <c r="S31" s="71">
        <f t="shared" si="8"/>
        <v>94.89071110598033</v>
      </c>
      <c r="T31" s="71">
        <f t="shared" si="8"/>
        <v>95.399669075757572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50.6883694901544</v>
      </c>
      <c r="J32" s="6">
        <f t="shared" si="5"/>
        <v>57.803271373246737</v>
      </c>
      <c r="K32" s="6">
        <f t="shared" si="5"/>
        <v>57.797827745685417</v>
      </c>
      <c r="L32" s="6">
        <f t="shared" si="5"/>
        <v>69.31262246153355</v>
      </c>
      <c r="M32" s="6">
        <f t="shared" si="5"/>
        <v>73.289352732422302</v>
      </c>
      <c r="N32" s="6">
        <f t="shared" ref="N32:T32" si="9">N21+N10</f>
        <v>66.941065968760398</v>
      </c>
      <c r="O32" s="6">
        <f t="shared" si="9"/>
        <v>67.868932522842016</v>
      </c>
      <c r="P32" s="6">
        <f t="shared" si="9"/>
        <v>73.968777123048667</v>
      </c>
      <c r="Q32" s="6">
        <f t="shared" si="9"/>
        <v>75.643327306243748</v>
      </c>
      <c r="R32" s="6">
        <f t="shared" si="9"/>
        <v>78.636150436548078</v>
      </c>
      <c r="S32" s="6">
        <f t="shared" si="9"/>
        <v>81.084459422626082</v>
      </c>
      <c r="T32" s="6">
        <f t="shared" si="9"/>
        <v>80.59078837073946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45.958700472037577</v>
      </c>
      <c r="J33" s="4">
        <f t="shared" si="5"/>
        <v>50.48830615399207</v>
      </c>
      <c r="K33" s="4">
        <f t="shared" si="5"/>
        <v>46.149735359640978</v>
      </c>
      <c r="L33" s="4">
        <f t="shared" si="5"/>
        <v>61.585248068432193</v>
      </c>
      <c r="M33" s="4">
        <f t="shared" si="5"/>
        <v>64.371811133316569</v>
      </c>
      <c r="N33" s="4">
        <f t="shared" ref="N33:T33" si="10">N22+N11</f>
        <v>59.313772080941391</v>
      </c>
      <c r="O33" s="4">
        <f t="shared" si="10"/>
        <v>59.881707814818839</v>
      </c>
      <c r="P33" s="4">
        <f t="shared" si="10"/>
        <v>63.705696116431966</v>
      </c>
      <c r="Q33" s="4">
        <f t="shared" si="10"/>
        <v>63.119061181882117</v>
      </c>
      <c r="R33" s="4">
        <f t="shared" si="10"/>
        <v>61.474343226959022</v>
      </c>
      <c r="S33" s="4">
        <f t="shared" si="10"/>
        <v>62.148769274205385</v>
      </c>
      <c r="T33" s="4">
        <f t="shared" si="10"/>
        <v>59.706160469887344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19.568747992017066</v>
      </c>
      <c r="H34" s="4">
        <f t="shared" si="5"/>
        <v>26.40785031393175</v>
      </c>
      <c r="I34" s="4">
        <f t="shared" si="5"/>
        <v>29.793087276252507</v>
      </c>
      <c r="J34" s="4">
        <f t="shared" si="5"/>
        <v>36.645739118236797</v>
      </c>
      <c r="K34" s="4">
        <f t="shared" si="5"/>
        <v>27.70989681503017</v>
      </c>
      <c r="L34" s="4">
        <f t="shared" si="5"/>
        <v>48.612794028770537</v>
      </c>
      <c r="M34" s="4">
        <f t="shared" si="5"/>
        <v>53.979708078721039</v>
      </c>
      <c r="N34" s="4">
        <f t="shared" ref="N34:T34" si="11">N23+N12</f>
        <v>48.093315507997303</v>
      </c>
      <c r="O34" s="4">
        <f t="shared" si="11"/>
        <v>49.870901614228323</v>
      </c>
      <c r="P34" s="4">
        <f t="shared" si="11"/>
        <v>50.794380320222089</v>
      </c>
      <c r="Q34" s="4">
        <f t="shared" si="11"/>
        <v>51.157692752750954</v>
      </c>
      <c r="R34" s="4">
        <f t="shared" si="11"/>
        <v>50.414188417294568</v>
      </c>
      <c r="S34" s="4">
        <f t="shared" si="11"/>
        <v>49.693298548474736</v>
      </c>
      <c r="T34" s="4">
        <f t="shared" si="11"/>
        <v>46.546744430310945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58.063752919916958</v>
      </c>
      <c r="J35" s="6">
        <f t="shared" si="12"/>
        <v>65.263329675306665</v>
      </c>
      <c r="K35" s="6">
        <f t="shared" si="12"/>
        <v>67.794933960472775</v>
      </c>
      <c r="L35" s="6">
        <f t="shared" si="12"/>
        <v>76.528325410543829</v>
      </c>
      <c r="M35" s="6">
        <f t="shared" si="12"/>
        <v>81.004012325120939</v>
      </c>
      <c r="N35" s="6">
        <f t="shared" ref="N35:T35" si="13">SUMPRODUCT($A$28:$A$34,N28:N34)/SUM($A$28:$A$34)</f>
        <v>74.538856236604332</v>
      </c>
      <c r="O35" s="6">
        <f t="shared" si="13"/>
        <v>75.266257122224587</v>
      </c>
      <c r="P35" s="6">
        <f t="shared" si="13"/>
        <v>82.094588511894912</v>
      </c>
      <c r="Q35" s="6">
        <f t="shared" si="13"/>
        <v>83.817226770238705</v>
      </c>
      <c r="R35" s="6">
        <f t="shared" si="13"/>
        <v>87.131453860780468</v>
      </c>
      <c r="S35" s="6">
        <f t="shared" si="13"/>
        <v>90.005747726345305</v>
      </c>
      <c r="T35" s="6">
        <f t="shared" si="13"/>
        <v>89.974214218099405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8" workbookViewId="0">
      <selection activeCell="I20" sqref="I20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97.352839344284021</v>
      </c>
      <c r="J6" s="16">
        <f>PPAPrice!J28</f>
        <v>108.08301618546295</v>
      </c>
      <c r="K6" s="16">
        <f>PPAPrice!K28</f>
        <v>124.10740609069396</v>
      </c>
      <c r="L6" s="16">
        <f>PPAPrice!L28</f>
        <v>116.57242879095254</v>
      </c>
      <c r="M6" s="16">
        <f>PPAPrice!M28</f>
        <v>119.3535818462687</v>
      </c>
      <c r="N6" s="16">
        <f>PPAPrice!N28</f>
        <v>117.85531231951541</v>
      </c>
      <c r="O6" s="16">
        <f>PPAPrice!O28</f>
        <v>112.26784337103091</v>
      </c>
      <c r="P6" s="16">
        <f>PPAPrice!P28</f>
        <v>116.96680862222453</v>
      </c>
      <c r="Q6" s="16">
        <f>PPAPrice!Q28</f>
        <v>120.25679906182113</v>
      </c>
      <c r="R6" s="16">
        <f>PPAPrice!R28</f>
        <v>120.78818773769174</v>
      </c>
      <c r="S6" s="16">
        <f>PPAPrice!S28</f>
        <v>124.71564534355117</v>
      </c>
      <c r="T6" s="16">
        <f>PPAPrice!T28</f>
        <v>121.77400729130771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75.10324378188821</v>
      </c>
      <c r="J7" s="16">
        <f>PPAPrice!J29</f>
        <v>84.559439401177556</v>
      </c>
      <c r="K7" s="16">
        <f>PPAPrice!K29</f>
        <v>93.192664157820644</v>
      </c>
      <c r="L7" s="16">
        <f>PPAPrice!L29</f>
        <v>94.748984566974485</v>
      </c>
      <c r="M7" s="16">
        <f>PPAPrice!M29</f>
        <v>100.52834314118761</v>
      </c>
      <c r="N7" s="16">
        <f>PPAPrice!N29</f>
        <v>92.197249941437349</v>
      </c>
      <c r="O7" s="16">
        <f>PPAPrice!O29</f>
        <v>91.990202277935808</v>
      </c>
      <c r="P7" s="16">
        <f>PPAPrice!P29</f>
        <v>99.135804008437447</v>
      </c>
      <c r="Q7" s="16">
        <f>PPAPrice!Q29</f>
        <v>99.979432214835782</v>
      </c>
      <c r="R7" s="16">
        <f>PPAPrice!R29</f>
        <v>102.76663839597845</v>
      </c>
      <c r="S7" s="16">
        <f>PPAPrice!S29</f>
        <v>105.37331581006207</v>
      </c>
      <c r="T7" s="16">
        <f>PPAPrice!T29</f>
        <v>106.01963561894448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64.251125963261472</v>
      </c>
      <c r="J8" s="66">
        <f>PPAPrice!J30</f>
        <v>71.717933550821087</v>
      </c>
      <c r="K8" s="66">
        <f>PPAPrice!K30</f>
        <v>76.877544383585288</v>
      </c>
      <c r="L8" s="66">
        <f>PPAPrice!L30</f>
        <v>82.87081954653226</v>
      </c>
      <c r="M8" s="66">
        <f>PPAPrice!M30</f>
        <v>88.099819627821901</v>
      </c>
      <c r="N8" s="66">
        <f>PPAPrice!N30</f>
        <v>81.480634549249132</v>
      </c>
      <c r="O8" s="66">
        <f>PPAPrice!O30</f>
        <v>82.313879467673118</v>
      </c>
      <c r="P8" s="66">
        <f>PPAPrice!P30</f>
        <v>90.251776838212876</v>
      </c>
      <c r="Q8" s="66">
        <f>PPAPrice!Q30</f>
        <v>92.531499116644838</v>
      </c>
      <c r="R8" s="66">
        <f>PPAPrice!R30</f>
        <v>96.972506117685114</v>
      </c>
      <c r="S8" s="66">
        <f>PPAPrice!S30</f>
        <v>100.5745393882936</v>
      </c>
      <c r="T8" s="66">
        <f>PPAPrice!T30</f>
        <v>101.3756938895495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57.020470078733403</v>
      </c>
      <c r="J9" s="68">
        <f>PPAPrice!J31</f>
        <v>63.963308880185366</v>
      </c>
      <c r="K9" s="68">
        <f>PPAPrice!K31</f>
        <v>66.649231053720555</v>
      </c>
      <c r="L9" s="68">
        <f>PPAPrice!L31</f>
        <v>75.936593527740598</v>
      </c>
      <c r="M9" s="68">
        <f>PPAPrice!M31</f>
        <v>80.152290129649586</v>
      </c>
      <c r="N9" s="68">
        <f>PPAPrice!N31</f>
        <v>73.720483525697475</v>
      </c>
      <c r="O9" s="68">
        <f>PPAPrice!O31</f>
        <v>74.693223450410017</v>
      </c>
      <c r="P9" s="68">
        <f>PPAPrice!P31</f>
        <v>82.777807251903951</v>
      </c>
      <c r="Q9" s="68">
        <f>PPAPrice!Q31</f>
        <v>85.406840922266724</v>
      </c>
      <c r="R9" s="68">
        <f>PPAPrice!R31</f>
        <v>90.952505882690645</v>
      </c>
      <c r="S9" s="68">
        <f>PPAPrice!S31</f>
        <v>94.89071110598033</v>
      </c>
      <c r="T9" s="68">
        <f>PPAPrice!T31</f>
        <v>95.399669075757572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50.6883694901544</v>
      </c>
      <c r="J10" s="66">
        <f>PPAPrice!J32</f>
        <v>57.803271373246737</v>
      </c>
      <c r="K10" s="66">
        <f>PPAPrice!K32</f>
        <v>57.797827745685417</v>
      </c>
      <c r="L10" s="66">
        <f>PPAPrice!L32</f>
        <v>69.31262246153355</v>
      </c>
      <c r="M10" s="66">
        <f>PPAPrice!M32</f>
        <v>73.289352732422302</v>
      </c>
      <c r="N10" s="66">
        <f>PPAPrice!N32</f>
        <v>66.941065968760398</v>
      </c>
      <c r="O10" s="66">
        <f>PPAPrice!O32</f>
        <v>67.868932522842016</v>
      </c>
      <c r="P10" s="66">
        <f>PPAPrice!P32</f>
        <v>73.968777123048667</v>
      </c>
      <c r="Q10" s="66">
        <f>PPAPrice!Q32</f>
        <v>75.643327306243748</v>
      </c>
      <c r="R10" s="66">
        <f>PPAPrice!R32</f>
        <v>78.636150436548078</v>
      </c>
      <c r="S10" s="66">
        <f>PPAPrice!S32</f>
        <v>81.084459422626082</v>
      </c>
      <c r="T10" s="66">
        <f>PPAPrice!T32</f>
        <v>80.59078837073946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45.958700472037577</v>
      </c>
      <c r="J11" s="16">
        <f>PPAPrice!J33</f>
        <v>50.48830615399207</v>
      </c>
      <c r="K11" s="16">
        <f>PPAPrice!K33</f>
        <v>46.149735359640978</v>
      </c>
      <c r="L11" s="16">
        <f>PPAPrice!L33</f>
        <v>61.585248068432193</v>
      </c>
      <c r="M11" s="16">
        <f>PPAPrice!M33</f>
        <v>64.371811133316569</v>
      </c>
      <c r="N11" s="16">
        <f>PPAPrice!N33</f>
        <v>59.313772080941391</v>
      </c>
      <c r="O11" s="16">
        <f>PPAPrice!O33</f>
        <v>59.881707814818839</v>
      </c>
      <c r="P11" s="16">
        <f>PPAPrice!P33</f>
        <v>63.705696116431966</v>
      </c>
      <c r="Q11" s="16">
        <f>PPAPrice!Q33</f>
        <v>63.119061181882117</v>
      </c>
      <c r="R11" s="16">
        <f>PPAPrice!R33</f>
        <v>61.474343226959022</v>
      </c>
      <c r="S11" s="16">
        <f>PPAPrice!S33</f>
        <v>62.148769274205385</v>
      </c>
      <c r="T11" s="16">
        <f>PPAPrice!T33</f>
        <v>59.706160469887344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19.568747992017066</v>
      </c>
      <c r="H12" s="16">
        <f>PPAPrice!H34</f>
        <v>26.40785031393175</v>
      </c>
      <c r="I12" s="16">
        <f>PPAPrice!I34</f>
        <v>29.793087276252507</v>
      </c>
      <c r="J12" s="16">
        <f>PPAPrice!J34</f>
        <v>36.645739118236797</v>
      </c>
      <c r="K12" s="16">
        <f>PPAPrice!K34</f>
        <v>27.70989681503017</v>
      </c>
      <c r="L12" s="16">
        <f>PPAPrice!L34</f>
        <v>48.612794028770537</v>
      </c>
      <c r="M12" s="16">
        <f>PPAPrice!M34</f>
        <v>53.979708078721039</v>
      </c>
      <c r="N12" s="16">
        <f>PPAPrice!N34</f>
        <v>48.093315507997303</v>
      </c>
      <c r="O12" s="16">
        <f>PPAPrice!O34</f>
        <v>49.870901614228323</v>
      </c>
      <c r="P12" s="16">
        <f>PPAPrice!P34</f>
        <v>50.794380320222089</v>
      </c>
      <c r="Q12" s="16">
        <f>PPAPrice!Q34</f>
        <v>51.157692752750954</v>
      </c>
      <c r="R12" s="16">
        <f>PPAPrice!R34</f>
        <v>50.414188417294568</v>
      </c>
      <c r="S12" s="16">
        <f>PPAPrice!S34</f>
        <v>49.693298548474736</v>
      </c>
      <c r="T12" s="16">
        <f>PPAPrice!T34</f>
        <v>46.546744430310945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26744147.762844302</v>
      </c>
      <c r="G28" s="73">
        <f t="shared" si="4"/>
        <v>16341145.621148063</v>
      </c>
      <c r="H28" s="73">
        <f t="shared" si="4"/>
        <v>14008390.89326204</v>
      </c>
      <c r="I28" s="73">
        <f t="shared" si="4"/>
        <v>17860497.031073336</v>
      </c>
      <c r="J28" s="73">
        <f t="shared" si="4"/>
        <v>22603567.045408539</v>
      </c>
      <c r="K28" s="73">
        <f t="shared" si="4"/>
        <v>29923644.00792196</v>
      </c>
      <c r="L28" s="73">
        <f t="shared" si="4"/>
        <v>25015652.110961117</v>
      </c>
      <c r="M28" s="73">
        <f t="shared" si="4"/>
        <v>25489985.654305037</v>
      </c>
      <c r="N28" s="73">
        <f t="shared" si="4"/>
        <v>24095114.00304465</v>
      </c>
      <c r="O28" s="73">
        <f t="shared" si="4"/>
        <v>20287394.831542287</v>
      </c>
      <c r="P28" s="73">
        <f t="shared" si="4"/>
        <v>21750762.056796286</v>
      </c>
      <c r="Q28" s="73">
        <f t="shared" si="4"/>
        <v>22987433.659248799</v>
      </c>
      <c r="R28" s="73">
        <f t="shared" si="4"/>
        <v>22509158.463781439</v>
      </c>
      <c r="S28" s="73">
        <f t="shared" si="4"/>
        <v>23029239.312015601</v>
      </c>
      <c r="T28" s="73">
        <f t="shared" si="4"/>
        <v>20348506.95068169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15472973.955126081</v>
      </c>
      <c r="G29" s="73">
        <f t="shared" si="5"/>
        <v>6106770.9114028793</v>
      </c>
      <c r="H29" s="73">
        <f t="shared" si="5"/>
        <v>5091551.1218864843</v>
      </c>
      <c r="I29" s="73">
        <f t="shared" si="5"/>
        <v>6417285.7733485429</v>
      </c>
      <c r="J29" s="73">
        <f t="shared" si="5"/>
        <v>10263715.260099705</v>
      </c>
      <c r="K29" s="73">
        <f t="shared" si="5"/>
        <v>13650339.606406761</v>
      </c>
      <c r="L29" s="73">
        <f t="shared" si="5"/>
        <v>13565417.043759122</v>
      </c>
      <c r="M29" s="73">
        <f t="shared" si="5"/>
        <v>15550852.252897575</v>
      </c>
      <c r="N29" s="73">
        <f t="shared" si="5"/>
        <v>10737752.161471687</v>
      </c>
      <c r="O29" s="73">
        <f t="shared" si="5"/>
        <v>9833374.9162877277</v>
      </c>
      <c r="P29" s="73">
        <f t="shared" si="5"/>
        <v>12351625.089272531</v>
      </c>
      <c r="Q29" s="73">
        <f t="shared" si="5"/>
        <v>11916472.720518691</v>
      </c>
      <c r="R29" s="73">
        <f t="shared" si="5"/>
        <v>12341313.843085183</v>
      </c>
      <c r="S29" s="73">
        <f t="shared" si="5"/>
        <v>12651360.91920086</v>
      </c>
      <c r="T29" s="73">
        <f t="shared" si="5"/>
        <v>12030731.06739521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8973749.8142748699</v>
      </c>
      <c r="G30" s="74">
        <f t="shared" si="5"/>
        <v>-326455.46626934822</v>
      </c>
      <c r="H30" s="74">
        <f t="shared" si="5"/>
        <v>-835607.01633421273</v>
      </c>
      <c r="I30" s="74">
        <f t="shared" si="5"/>
        <v>1140654.1441268765</v>
      </c>
      <c r="J30" s="74">
        <f t="shared" si="5"/>
        <v>3925473.1697908835</v>
      </c>
      <c r="K30" s="74">
        <f t="shared" si="5"/>
        <v>5614779.3928979393</v>
      </c>
      <c r="L30" s="74">
        <f t="shared" si="5"/>
        <v>7632047.4680298595</v>
      </c>
      <c r="M30" s="74">
        <f t="shared" si="5"/>
        <v>9325173.642348066</v>
      </c>
      <c r="N30" s="74">
        <f t="shared" si="5"/>
        <v>5396858.4496528786</v>
      </c>
      <c r="O30" s="74">
        <f t="shared" si="5"/>
        <v>4993203.0068540424</v>
      </c>
      <c r="P30" s="74">
        <f t="shared" si="5"/>
        <v>7884515.3905165717</v>
      </c>
      <c r="Q30" s="74">
        <f t="shared" si="5"/>
        <v>8061069.3683390012</v>
      </c>
      <c r="R30" s="74">
        <f t="shared" si="5"/>
        <v>9297226.1746516228</v>
      </c>
      <c r="S30" s="74">
        <f t="shared" si="5"/>
        <v>10031753.318548389</v>
      </c>
      <c r="T30" s="74">
        <f t="shared" si="5"/>
        <v>9491515.0742323473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3748075.5122986105</v>
      </c>
      <c r="G31" s="75">
        <f t="shared" si="5"/>
        <v>-4430930.384617975</v>
      </c>
      <c r="H31" s="75">
        <f t="shared" si="5"/>
        <v>-4034908.4475090615</v>
      </c>
      <c r="I31" s="75">
        <f t="shared" si="5"/>
        <v>-2195834.406320299</v>
      </c>
      <c r="J31" s="75">
        <f t="shared" si="5"/>
        <v>277889.49562171643</v>
      </c>
      <c r="K31" s="75">
        <f t="shared" si="5"/>
        <v>785291.4457149338</v>
      </c>
      <c r="L31" s="75">
        <f t="shared" si="5"/>
        <v>4300717.7146354849</v>
      </c>
      <c r="M31" s="75">
        <f t="shared" si="5"/>
        <v>5472863.3182812687</v>
      </c>
      <c r="N31" s="75">
        <f t="shared" si="5"/>
        <v>1732609.8329474849</v>
      </c>
      <c r="O31" s="75">
        <f t="shared" si="5"/>
        <v>1385829.1547793772</v>
      </c>
      <c r="P31" s="75">
        <f t="shared" si="5"/>
        <v>4267860.1253635623</v>
      </c>
      <c r="Q31" s="75">
        <f t="shared" si="5"/>
        <v>4623758.0295267887</v>
      </c>
      <c r="R31" s="75">
        <f t="shared" si="5"/>
        <v>6302399.4212590316</v>
      </c>
      <c r="S31" s="75">
        <f t="shared" si="5"/>
        <v>7258152.6815771004</v>
      </c>
      <c r="T31" s="75">
        <f t="shared" si="5"/>
        <v>6563223.219986734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1602024.2522986692</v>
      </c>
      <c r="G32" s="74">
        <f t="shared" si="5"/>
        <v>-7222673.6401614686</v>
      </c>
      <c r="H32" s="74">
        <f t="shared" si="5"/>
        <v>-6266918.8883838234</v>
      </c>
      <c r="I32" s="74">
        <f t="shared" si="5"/>
        <v>-5000816.0483356267</v>
      </c>
      <c r="J32" s="74">
        <f t="shared" si="5"/>
        <v>-2497089.6786776213</v>
      </c>
      <c r="K32" s="74">
        <f t="shared" si="5"/>
        <v>-3219626.6098916573</v>
      </c>
      <c r="L32" s="74">
        <f t="shared" si="5"/>
        <v>1229250.1366613135</v>
      </c>
      <c r="M32" s="74">
        <f t="shared" si="5"/>
        <v>2269130.6378659122</v>
      </c>
      <c r="N32" s="74">
        <f t="shared" si="5"/>
        <v>-1343850.6707616453</v>
      </c>
      <c r="O32" s="74">
        <f t="shared" si="5"/>
        <v>-1719706.3247595595</v>
      </c>
      <c r="P32" s="74">
        <f t="shared" si="5"/>
        <v>220478.98929203409</v>
      </c>
      <c r="Q32" s="74">
        <f t="shared" si="5"/>
        <v>147841.41464466933</v>
      </c>
      <c r="R32" s="74">
        <f t="shared" si="5"/>
        <v>646276.99392458715</v>
      </c>
      <c r="S32" s="74">
        <f t="shared" si="5"/>
        <v>876675.21644786303</v>
      </c>
      <c r="T32" s="74">
        <f t="shared" si="5"/>
        <v>-230646.50083833589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-2226182.7781293415</v>
      </c>
      <c r="G33" s="73">
        <f t="shared" si="5"/>
        <v>-10796945.24338685</v>
      </c>
      <c r="H33" s="73">
        <f t="shared" si="5"/>
        <v>-9713014.5360519662</v>
      </c>
      <c r="I33" s="73">
        <f t="shared" si="5"/>
        <v>-6896357.0562213697</v>
      </c>
      <c r="J33" s="73">
        <f t="shared" si="5"/>
        <v>-5600933.3655107552</v>
      </c>
      <c r="K33" s="73">
        <f t="shared" si="5"/>
        <v>-8160986.6204971271</v>
      </c>
      <c r="L33" s="73">
        <f t="shared" si="5"/>
        <v>-2154423.0213139085</v>
      </c>
      <c r="M33" s="73">
        <f t="shared" si="5"/>
        <v>-1678919.2565116549</v>
      </c>
      <c r="N33" s="73">
        <f t="shared" si="5"/>
        <v>-4623881.9833846977</v>
      </c>
      <c r="O33" s="73">
        <f t="shared" si="5"/>
        <v>-5147354.5249439683</v>
      </c>
      <c r="P33" s="73">
        <f t="shared" si="5"/>
        <v>-4238922.7199029662</v>
      </c>
      <c r="Q33" s="73">
        <f t="shared" si="5"/>
        <v>-5283324.0321455961</v>
      </c>
      <c r="R33" s="73">
        <f t="shared" si="5"/>
        <v>-6808368.5865240907</v>
      </c>
      <c r="S33" s="73">
        <f t="shared" si="5"/>
        <v>-7371532.3619343312</v>
      </c>
      <c r="T33" s="73">
        <f t="shared" si="5"/>
        <v>-9263442.6530021783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-6409679.0053364141</v>
      </c>
      <c r="G34" s="73">
        <f t="shared" si="5"/>
        <v>-16434156.496391505</v>
      </c>
      <c r="H34" s="73">
        <f t="shared" si="5"/>
        <v>-14119223.01328058</v>
      </c>
      <c r="I34" s="73">
        <f t="shared" si="5"/>
        <v>-13196633.102378299</v>
      </c>
      <c r="J34" s="73">
        <f t="shared" si="5"/>
        <v>-11088438.254382227</v>
      </c>
      <c r="K34" s="73">
        <f t="shared" si="5"/>
        <v>-15310330.038392033</v>
      </c>
      <c r="L34" s="73">
        <f t="shared" si="5"/>
        <v>-7324057.2042398183</v>
      </c>
      <c r="M34" s="73">
        <f t="shared" si="5"/>
        <v>-5879518.6250071367</v>
      </c>
      <c r="N34" s="73">
        <f t="shared" si="5"/>
        <v>-9129925.3925778903</v>
      </c>
      <c r="O34" s="73">
        <f t="shared" si="5"/>
        <v>-9065895.1353736147</v>
      </c>
      <c r="P34" s="73">
        <f t="shared" si="5"/>
        <v>-9479052.8978998065</v>
      </c>
      <c r="Q34" s="73">
        <f t="shared" si="5"/>
        <v>-10019705.837213514</v>
      </c>
      <c r="R34" s="73">
        <f t="shared" si="5"/>
        <v>-10934085.102393853</v>
      </c>
      <c r="S34" s="73">
        <f t="shared" si="5"/>
        <v>-12017731.303988758</v>
      </c>
      <c r="T34" s="73">
        <f t="shared" si="5"/>
        <v>-14309434.017315369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5402854.1614119262</v>
      </c>
      <c r="G35" s="74">
        <f t="shared" si="6"/>
        <v>-3552232.1300931172</v>
      </c>
      <c r="H35" s="74">
        <f t="shared" si="6"/>
        <v>-3348012.7250320832</v>
      </c>
      <c r="I35" s="74">
        <f t="shared" si="6"/>
        <v>-1603081.1115662763</v>
      </c>
      <c r="J35" s="74">
        <f t="shared" si="6"/>
        <v>1011189.134408065</v>
      </c>
      <c r="K35" s="74">
        <f t="shared" si="6"/>
        <v>1497750.4334327641</v>
      </c>
      <c r="L35" s="74">
        <f t="shared" si="6"/>
        <v>4692277.2887128238</v>
      </c>
      <c r="M35" s="74">
        <f t="shared" si="6"/>
        <v>5999331.2308325907</v>
      </c>
      <c r="N35" s="74">
        <f t="shared" si="6"/>
        <v>2238589.9667246663</v>
      </c>
      <c r="O35" s="74">
        <f t="shared" si="6"/>
        <v>1775168.2421861335</v>
      </c>
      <c r="P35" s="74">
        <f t="shared" si="6"/>
        <v>4101450.8443706362</v>
      </c>
      <c r="Q35" s="74">
        <f t="shared" si="6"/>
        <v>4051321.1195303844</v>
      </c>
      <c r="R35" s="74">
        <f t="shared" si="6"/>
        <v>4736487.9892357504</v>
      </c>
      <c r="S35" s="74">
        <f t="shared" si="6"/>
        <v>5157773.045269195</v>
      </c>
      <c r="T35" s="74">
        <f t="shared" si="6"/>
        <v>4251943.3538972447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[1]YallournPortlandSnowy!BB4</f>
        <v>22.26149198625906</v>
      </c>
      <c r="F6" s="80">
        <f>[1]YallournPortlandSnowy!BC4</f>
        <v>29.191026248247638</v>
      </c>
      <c r="G6" s="80">
        <f>[1]YallournPortlandSnowy!BD4</f>
        <v>41.721138891965282</v>
      </c>
      <c r="H6" s="80">
        <f>[1]YallournPortlandSnowy!BE4</f>
        <v>36.200827847202873</v>
      </c>
      <c r="I6" s="80">
        <f>[1]YallournPortlandSnowy!BF4</f>
        <v>43.347972158107723</v>
      </c>
      <c r="J6" s="80">
        <f>[1]YallournPortlandSnowy!BG4</f>
        <v>45.380862796296547</v>
      </c>
      <c r="K6" s="80">
        <f>[1]YallournPortlandSnowy!BH4</f>
        <v>70.568107068947768</v>
      </c>
      <c r="L6" s="80">
        <f>[1]YallournPortlandSnowy!BI4</f>
        <v>49.986491716963933</v>
      </c>
      <c r="M6" s="80">
        <f>[1]YallournPortlandSnowy!BJ4</f>
        <v>57.241565528821468</v>
      </c>
      <c r="N6" s="80">
        <f>[1]YallournPortlandSnowy!BK4</f>
        <v>56.578778787407856</v>
      </c>
      <c r="O6" s="80">
        <f>[1]YallournPortlandSnowy!BL4</f>
        <v>54.496878290329249</v>
      </c>
      <c r="P6" s="80">
        <f>[1]YallournPortlandSnowy!BM4</f>
        <v>70.436845704845254</v>
      </c>
      <c r="Q6" s="80">
        <f>[1]YallournPortlandSnowy!BN4</f>
        <v>58.687621099229673</v>
      </c>
      <c r="R6" s="80">
        <f>[1]YallournPortlandSnowy!BO4</f>
        <v>68.498176414487006</v>
      </c>
      <c r="S6" s="80">
        <f>[1]YallournPortlandSnowy!BP4</f>
        <v>78.65884475183816</v>
      </c>
      <c r="T6" s="80">
        <f>[1]YallournPortlandSnowy!BQ4</f>
        <v>79.682048226698811</v>
      </c>
    </row>
    <row r="7" spans="1:21" x14ac:dyDescent="0.3">
      <c r="A7" s="3">
        <v>0.05</v>
      </c>
      <c r="B7" s="3">
        <v>0.95</v>
      </c>
      <c r="C7" s="14"/>
      <c r="D7" s="14"/>
      <c r="E7" s="80">
        <f>[1]YallournPortlandSnowy!BB5</f>
        <v>10.750564097617</v>
      </c>
      <c r="F7" s="80">
        <f>[1]YallournPortlandSnowy!BC5</f>
        <v>14.765761608337135</v>
      </c>
      <c r="G7" s="80">
        <f>[1]YallournPortlandSnowy!BD5</f>
        <v>18.515981569390114</v>
      </c>
      <c r="H7" s="80">
        <f>[1]YallournPortlandSnowy!BE5</f>
        <v>16.124825711152614</v>
      </c>
      <c r="I7" s="80">
        <f>[1]YallournPortlandSnowy!BF5</f>
        <v>17.885073903959857</v>
      </c>
      <c r="J7" s="80">
        <f>[1]YallournPortlandSnowy!BG5</f>
        <v>21.358547157691504</v>
      </c>
      <c r="K7" s="80">
        <f>[1]YallournPortlandSnowy!BH5</f>
        <v>30.638640360763791</v>
      </c>
      <c r="L7" s="80">
        <f>[1]YallournPortlandSnowy!BI5</f>
        <v>22.076764204592013</v>
      </c>
      <c r="M7" s="80">
        <f>[1]YallournPortlandSnowy!BJ5</f>
        <v>24.393428630644078</v>
      </c>
      <c r="N7" s="80">
        <f>[1]YallournPortlandSnowy!BK5</f>
        <v>25.044681867838108</v>
      </c>
      <c r="O7" s="80">
        <f>[1]YallournPortlandSnowy!BL5</f>
        <v>26.473008466907302</v>
      </c>
      <c r="P7" s="80">
        <f>[1]YallournPortlandSnowy!BM5</f>
        <v>31.144092362381745</v>
      </c>
      <c r="Q7" s="80">
        <f>[1]YallournPortlandSnowy!BN5</f>
        <v>33.053493242233124</v>
      </c>
      <c r="R7" s="80">
        <f>[1]YallournPortlandSnowy!BO5</f>
        <v>39.61123882433008</v>
      </c>
      <c r="S7" s="80">
        <f>[1]YallournPortlandSnowy!BP5</f>
        <v>42.425165315885721</v>
      </c>
      <c r="T7" s="80">
        <f>[1]YallournPortlandSnowy!BQ5</f>
        <v>46.556790841347976</v>
      </c>
    </row>
    <row r="8" spans="1:21" x14ac:dyDescent="0.3">
      <c r="A8" s="3">
        <v>0.25</v>
      </c>
      <c r="B8" s="5">
        <v>0.75</v>
      </c>
      <c r="C8" s="46"/>
      <c r="D8" s="46"/>
      <c r="E8" s="78">
        <f>[1]YallournPortlandSnowy!BB6</f>
        <v>4.4607869192503831</v>
      </c>
      <c r="F8" s="78">
        <f>[1]YallournPortlandSnowy!BC6</f>
        <v>6.4037126931704744</v>
      </c>
      <c r="G8" s="78">
        <f>[1]YallournPortlandSnowy!BD6</f>
        <v>7.9594357729920731</v>
      </c>
      <c r="H8" s="78">
        <f>[1]YallournPortlandSnowy!BE6</f>
        <v>6.9316946293423118</v>
      </c>
      <c r="I8" s="78">
        <f>[1]YallournPortlandSnowy!BF6</f>
        <v>7.7385814153646493</v>
      </c>
      <c r="J8" s="78">
        <f>[1]YallournPortlandSnowy!BG6</f>
        <v>9.5485696334294143</v>
      </c>
      <c r="K8" s="78">
        <f>[1]YallournPortlandSnowy!BH6</f>
        <v>13.14458628955876</v>
      </c>
      <c r="L8" s="78">
        <f>[1]YallournPortlandSnowy!BI6</f>
        <v>9.7048505986406646</v>
      </c>
      <c r="M8" s="78">
        <f>[1]YallournPortlandSnowy!BJ6</f>
        <v>10.609488751905886</v>
      </c>
      <c r="N8" s="78">
        <f>[1]YallournPortlandSnowy!BK6</f>
        <v>11.297276917868381</v>
      </c>
      <c r="O8" s="78">
        <f>[1]YallournPortlandSnowy!BL6</f>
        <v>11.683860701021668</v>
      </c>
      <c r="P8" s="78">
        <f>[1]YallournPortlandSnowy!BM6</f>
        <v>13.271201434530898</v>
      </c>
      <c r="Q8" s="78">
        <f>[1]YallournPortlandSnowy!BN6</f>
        <v>14.003798085725286</v>
      </c>
      <c r="R8" s="78">
        <f>[1]YallournPortlandSnowy!BO6</f>
        <v>15.492285277509097</v>
      </c>
      <c r="S8" s="78">
        <f>[1]YallournPortlandSnowy!BP6</f>
        <v>16.624218465144008</v>
      </c>
      <c r="T8" s="78">
        <f>[1]YallournPortlandSnowy!BQ6</f>
        <v>18.16617028915034</v>
      </c>
    </row>
    <row r="9" spans="1:21" x14ac:dyDescent="0.3">
      <c r="A9" s="3">
        <v>0.5</v>
      </c>
      <c r="B9" s="7">
        <v>0.5</v>
      </c>
      <c r="C9" s="41"/>
      <c r="D9" s="41"/>
      <c r="E9" s="79">
        <f>[1]YallournPortlandSnowy!BB7</f>
        <v>1.9514823039905593E-3</v>
      </c>
      <c r="F9" s="79">
        <f>[1]YallournPortlandSnowy!BC7</f>
        <v>6.024641295338995E-2</v>
      </c>
      <c r="G9" s="79">
        <f>[1]YallournPortlandSnowy!BD7</f>
        <v>0.15525470880462322</v>
      </c>
      <c r="H9" s="79">
        <f>[1]YallournPortlandSnowy!BE7</f>
        <v>0.17441847821077516</v>
      </c>
      <c r="I9" s="79">
        <f>[1]YallournPortlandSnowy!BF7</f>
        <v>-5.821916870931787E-2</v>
      </c>
      <c r="J9" s="79">
        <f>[1]YallournPortlandSnowy!BG7</f>
        <v>0.46264734791571982</v>
      </c>
      <c r="K9" s="79">
        <f>[1]YallournPortlandSnowy!BH7</f>
        <v>0.8048551402267563</v>
      </c>
      <c r="L9" s="79">
        <f>[1]YallournPortlandSnowy!BI7</f>
        <v>0.29904059133848904</v>
      </c>
      <c r="M9" s="79">
        <f>[1]YallournPortlandSnowy!BJ7</f>
        <v>0.37599543616274644</v>
      </c>
      <c r="N9" s="79">
        <f>[1]YallournPortlandSnowy!BK7</f>
        <v>-3.0102313729713615E-2</v>
      </c>
      <c r="O9" s="79">
        <f>[1]YallournPortlandSnowy!BL7</f>
        <v>0.24314854153380594</v>
      </c>
      <c r="P9" s="79">
        <f>[1]YallournPortlandSnowy!BM7</f>
        <v>0.25568572739319961</v>
      </c>
      <c r="Q9" s="79">
        <f>[1]YallournPortlandSnowy!BN7</f>
        <v>-0.22145171374981487</v>
      </c>
      <c r="R9" s="79">
        <f>[1]YallournPortlandSnowy!BO7</f>
        <v>-9.7321309404641454E-2</v>
      </c>
      <c r="S9" s="79">
        <f>[1]YallournPortlandSnowy!BP7</f>
        <v>-0.28040510872341429</v>
      </c>
      <c r="T9" s="79">
        <f>[1]YallournPortlandSnowy!BQ7</f>
        <v>-0.28267007152408041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[1]YallournPortlandSnowy!BB8</f>
        <v>-5.0281236594860275</v>
      </c>
      <c r="F10" s="78">
        <f>[1]YallournPortlandSnowy!BC8</f>
        <v>-7.1089945946462727</v>
      </c>
      <c r="G10" s="78">
        <f>[1]YallournPortlandSnowy!BD8</f>
        <v>-8.3429087598027962</v>
      </c>
      <c r="H10" s="78">
        <f>[1]YallournPortlandSnowy!BE8</f>
        <v>-7.3348675404283465</v>
      </c>
      <c r="I10" s="78">
        <f>[1]YallournPortlandSnowy!BF8</f>
        <v>-8.2395950935492337</v>
      </c>
      <c r="J10" s="78">
        <f>[1]YallournPortlandSnowy!BG8</f>
        <v>-9.6394789423959466</v>
      </c>
      <c r="K10" s="78">
        <f>[1]YallournPortlandSnowy!BH8</f>
        <v>-12.660929961455494</v>
      </c>
      <c r="L10" s="78">
        <f>[1]YallournPortlandSnowy!BI8</f>
        <v>-9.2921625091058999</v>
      </c>
      <c r="M10" s="78">
        <f>[1]YallournPortlandSnowy!BJ8</f>
        <v>-10.280814769683992</v>
      </c>
      <c r="N10" s="78">
        <f>[1]YallournPortlandSnowy!BK8</f>
        <v>-12.280702257637795</v>
      </c>
      <c r="O10" s="78">
        <f>[1]YallournPortlandSnowy!BL8</f>
        <v>-11.22464722103086</v>
      </c>
      <c r="P10" s="78">
        <f>[1]YallournPortlandSnowy!BM8</f>
        <v>-12.16344055686168</v>
      </c>
      <c r="Q10" s="78">
        <f>[1]YallournPortlandSnowy!BN8</f>
        <v>-12.477963816957356</v>
      </c>
      <c r="R10" s="78">
        <f>[1]YallournPortlandSnowy!BO8</f>
        <v>-10.916915517001677</v>
      </c>
      <c r="S10" s="78">
        <f>[1]YallournPortlandSnowy!BP8</f>
        <v>-10.972110708307557</v>
      </c>
      <c r="T10" s="78">
        <f>[1]YallournPortlandSnowy!BQ8</f>
        <v>-11.483419253519006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[1]YallournPortlandSnowy!BB9</f>
        <v>-12.763233884047448</v>
      </c>
      <c r="F11" s="80">
        <f>[1]YallournPortlandSnowy!BC9</f>
        <v>-17.99554732002359</v>
      </c>
      <c r="G11" s="80">
        <f>[1]YallournPortlandSnowy!BD9</f>
        <v>-20.8748833579149</v>
      </c>
      <c r="H11" s="80">
        <f>[1]YallournPortlandSnowy!BE9</f>
        <v>-18.402130066717866</v>
      </c>
      <c r="I11" s="80">
        <f>[1]YallournPortlandSnowy!BF9</f>
        <v>-20.711918014097499</v>
      </c>
      <c r="J11" s="80">
        <f>[1]YallournPortlandSnowy!BG9</f>
        <v>-25.319785035291236</v>
      </c>
      <c r="K11" s="80">
        <f>[1]YallournPortlandSnowy!BH9</f>
        <v>-33.392679182865486</v>
      </c>
      <c r="L11" s="80">
        <f>[1]YallournPortlandSnowy!BI9</f>
        <v>-23.802814124270309</v>
      </c>
      <c r="M11" s="80">
        <f>[1]YallournPortlandSnowy!BJ9</f>
        <v>-26.041809416239687</v>
      </c>
      <c r="N11" s="80">
        <f>[1]YallournPortlandSnowy!BK9</f>
        <v>-30.189288896688879</v>
      </c>
      <c r="O11" s="80">
        <f>[1]YallournPortlandSnowy!BL9</f>
        <v>-28.375522028094643</v>
      </c>
      <c r="P11" s="80">
        <f>[1]YallournPortlandSnowy!BM9</f>
        <v>-28.834687840926041</v>
      </c>
      <c r="Q11" s="80">
        <f>[1]YallournPortlandSnowy!BN9</f>
        <v>-27.669742394253507</v>
      </c>
      <c r="R11" s="80">
        <f>[1]YallournPortlandSnowy!BO9</f>
        <v>-24.257771717930449</v>
      </c>
      <c r="S11" s="80">
        <f>[1]YallournPortlandSnowy!BP9</f>
        <v>-23.244560888681011</v>
      </c>
      <c r="T11" s="80">
        <f>[1]YallournPortlandSnowy!BQ9</f>
        <v>-23.869642686236578</v>
      </c>
    </row>
    <row r="12" spans="1:21" x14ac:dyDescent="0.3">
      <c r="A12" s="3">
        <v>1</v>
      </c>
      <c r="B12" s="3">
        <v>0</v>
      </c>
      <c r="C12" s="14"/>
      <c r="D12" s="14"/>
      <c r="E12" s="80">
        <f>[1]YallournPortlandSnowy!BB10</f>
        <v>-31.192201551652595</v>
      </c>
      <c r="F12" s="80">
        <f>[1]YallournPortlandSnowy!BC10</f>
        <v>-51.893830190211325</v>
      </c>
      <c r="G12" s="80">
        <f>[1]YallournPortlandSnowy!BD10</f>
        <v>-53.266390097548026</v>
      </c>
      <c r="H12" s="80">
        <f>[1]YallournPortlandSnowy!BE10</f>
        <v>-44.097234335811358</v>
      </c>
      <c r="I12" s="80">
        <f>[1]YallournPortlandSnowy!BF10</f>
        <v>-51.763218535890744</v>
      </c>
      <c r="J12" s="80">
        <f>[1]YallournPortlandSnowy!BG10</f>
        <v>-54.555993674968235</v>
      </c>
      <c r="K12" s="80">
        <f>[1]YallournPortlandSnowy!BH10</f>
        <v>-93.757001956681449</v>
      </c>
      <c r="L12" s="80">
        <f>[1]YallournPortlandSnowy!BI10</f>
        <v>-56.253855461029403</v>
      </c>
      <c r="M12" s="80">
        <f>[1]YallournPortlandSnowy!BJ10</f>
        <v>-56.25311597681916</v>
      </c>
      <c r="N12" s="80">
        <f>[1]YallournPortlandSnowy!BK10</f>
        <v>-69.476063085841815</v>
      </c>
      <c r="O12" s="80">
        <f>[1]YallournPortlandSnowy!BL10</f>
        <v>-68.519545385249558</v>
      </c>
      <c r="P12" s="80">
        <f>[1]YallournPortlandSnowy!BM10</f>
        <v>-63.039644064769988</v>
      </c>
      <c r="Q12" s="80">
        <f>[1]YallournPortlandSnowy!BN10</f>
        <v>-63.230259997210311</v>
      </c>
      <c r="R12" s="80">
        <f>[1]YallournPortlandSnowy!BO10</f>
        <v>-59.588169029940346</v>
      </c>
      <c r="S12" s="80">
        <f>[1]YallournPortlandSnowy!BP10</f>
        <v>-49.143228347701964</v>
      </c>
      <c r="T12" s="80">
        <f>[1]YallournPortlandSnowy!BQ10</f>
        <v>-54.342670502574009</v>
      </c>
    </row>
    <row r="13" spans="1:21" x14ac:dyDescent="0.3">
      <c r="B13" s="9" t="s">
        <v>19</v>
      </c>
      <c r="C13" s="66"/>
      <c r="D13" s="66"/>
      <c r="E13" s="81">
        <f>[1]YallournPortlandSnowy!BB11</f>
        <v>-0.445753584683519</v>
      </c>
      <c r="F13" s="81">
        <f>[1]YallournPortlandSnowy!BC11</f>
        <v>-0.60550638900520182</v>
      </c>
      <c r="G13" s="81">
        <f>[1]YallournPortlandSnowy!BD11</f>
        <v>-0.40557664405379668</v>
      </c>
      <c r="H13" s="81">
        <f>[1]YallournPortlandSnowy!BE11</f>
        <v>-0.39851163182383614</v>
      </c>
      <c r="I13" s="81">
        <f>[1]YallournPortlandSnowy!BF11</f>
        <v>-0.54790899771308521</v>
      </c>
      <c r="J13" s="81">
        <f>[1]YallournPortlandSnowy!BG11</f>
        <v>-0.45691007880382506</v>
      </c>
      <c r="K13" s="81">
        <f>[1]YallournPortlandSnowy!BH11</f>
        <v>-0.19131237235219145</v>
      </c>
      <c r="L13" s="81">
        <f>[1]YallournPortlandSnowy!BI11</f>
        <v>-0.12102362643676072</v>
      </c>
      <c r="M13" s="81">
        <f>[1]YallournPortlandSnowy!BJ11</f>
        <v>-7.0903969986071735E-2</v>
      </c>
      <c r="N13" s="81">
        <f>[1]YallournPortlandSnowy!BK11</f>
        <v>-0.94712805288316448</v>
      </c>
      <c r="O13" s="81">
        <f>[1]YallournPortlandSnowy!BL11</f>
        <v>-0.10465912594544337</v>
      </c>
      <c r="P13" s="81">
        <f>[1]YallournPortlandSnowy!BM11</f>
        <v>0.54264801642165206</v>
      </c>
      <c r="Q13" s="81">
        <f>[1]YallournPortlandSnowy!BN11</f>
        <v>0.96700830114254577</v>
      </c>
      <c r="R13" s="81">
        <f>[1]YallournPortlandSnowy!BO11</f>
        <v>3.0091892872167665</v>
      </c>
      <c r="S13" s="81">
        <f>[1]YallournPortlandSnowy!BP11</f>
        <v>3.9176586911147631</v>
      </c>
      <c r="T13" s="81">
        <f>[1]YallournPortlandSnowy!BQ11</f>
        <v>4.5320976770403281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9750533.4899814688</v>
      </c>
      <c r="F28" s="73">
        <f t="shared" ref="F28:T28" si="3">F17*F6</f>
        <v>12785669.496732466</v>
      </c>
      <c r="G28" s="73">
        <f t="shared" si="3"/>
        <v>18323924.201351151</v>
      </c>
      <c r="H28" s="73">
        <f t="shared" si="3"/>
        <v>15855962.597074859</v>
      </c>
      <c r="I28" s="73">
        <f t="shared" si="3"/>
        <v>18986411.805251181</v>
      </c>
      <c r="J28" s="73">
        <f t="shared" si="3"/>
        <v>19876817.904777888</v>
      </c>
      <c r="K28" s="73">
        <f t="shared" si="3"/>
        <v>30993512.62468186</v>
      </c>
      <c r="L28" s="73">
        <f t="shared" si="3"/>
        <v>21894083.372030202</v>
      </c>
      <c r="M28" s="73">
        <f t="shared" si="3"/>
        <v>25071805.701623801</v>
      </c>
      <c r="N28" s="73">
        <f t="shared" si="3"/>
        <v>24781505.10888464</v>
      </c>
      <c r="O28" s="73">
        <f t="shared" si="3"/>
        <v>23935028.945112605</v>
      </c>
      <c r="P28" s="73">
        <f t="shared" si="3"/>
        <v>30851338.41872222</v>
      </c>
      <c r="Q28" s="73">
        <f t="shared" si="3"/>
        <v>25705178.041462597</v>
      </c>
      <c r="R28" s="73">
        <f t="shared" si="3"/>
        <v>30002201.269545309</v>
      </c>
      <c r="S28" s="73">
        <f t="shared" si="3"/>
        <v>34546964.615007319</v>
      </c>
      <c r="T28" s="73">
        <f t="shared" si="3"/>
        <v>34900737.123294078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4708747.0747562461</v>
      </c>
      <c r="F29" s="73">
        <f t="shared" si="4"/>
        <v>6467403.5844516652</v>
      </c>
      <c r="G29" s="73">
        <f t="shared" si="4"/>
        <v>8132219.1052761376</v>
      </c>
      <c r="H29" s="73">
        <f t="shared" si="4"/>
        <v>7062673.661484845</v>
      </c>
      <c r="I29" s="73">
        <f t="shared" si="4"/>
        <v>7833662.3699344173</v>
      </c>
      <c r="J29" s="73">
        <f t="shared" si="4"/>
        <v>9355043.6550688781</v>
      </c>
      <c r="K29" s="73">
        <f t="shared" si="4"/>
        <v>13456490.846447457</v>
      </c>
      <c r="L29" s="73">
        <f t="shared" si="4"/>
        <v>9669622.7216113023</v>
      </c>
      <c r="M29" s="73">
        <f t="shared" si="4"/>
        <v>10684321.740222106</v>
      </c>
      <c r="N29" s="73">
        <f t="shared" si="4"/>
        <v>10969570.65811309</v>
      </c>
      <c r="O29" s="73">
        <f t="shared" si="4"/>
        <v>11626945.318665687</v>
      </c>
      <c r="P29" s="73">
        <f t="shared" si="4"/>
        <v>13641112.454723204</v>
      </c>
      <c r="Q29" s="73">
        <f t="shared" si="4"/>
        <v>14477430.040098108</v>
      </c>
      <c r="R29" s="73">
        <f t="shared" si="4"/>
        <v>17349722.605056576</v>
      </c>
      <c r="S29" s="73">
        <f t="shared" si="4"/>
        <v>18633132.60673701</v>
      </c>
      <c r="T29" s="73">
        <f t="shared" si="4"/>
        <v>20391874.388510413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1953824.6706316678</v>
      </c>
      <c r="F30" s="74">
        <f t="shared" si="4"/>
        <v>2804826.1596086677</v>
      </c>
      <c r="G30" s="74">
        <f t="shared" si="4"/>
        <v>3495784.1914981185</v>
      </c>
      <c r="H30" s="74">
        <f t="shared" si="4"/>
        <v>3036082.2476519328</v>
      </c>
      <c r="I30" s="74">
        <f t="shared" si="4"/>
        <v>3389498.6599297165</v>
      </c>
      <c r="J30" s="74">
        <f t="shared" si="4"/>
        <v>4182273.4994420833</v>
      </c>
      <c r="K30" s="74">
        <f t="shared" si="4"/>
        <v>5773102.2983742068</v>
      </c>
      <c r="L30" s="74">
        <f t="shared" si="4"/>
        <v>4250724.5622046115</v>
      </c>
      <c r="M30" s="74">
        <f t="shared" si="4"/>
        <v>4646956.0733347777</v>
      </c>
      <c r="N30" s="74">
        <f t="shared" si="4"/>
        <v>4948207.2900263509</v>
      </c>
      <c r="O30" s="74">
        <f t="shared" si="4"/>
        <v>5131551.6198887164</v>
      </c>
      <c r="P30" s="74">
        <f t="shared" si="4"/>
        <v>5812786.2283245334</v>
      </c>
      <c r="Q30" s="74">
        <f t="shared" si="4"/>
        <v>6133663.5615476752</v>
      </c>
      <c r="R30" s="74">
        <f t="shared" si="4"/>
        <v>6785620.9515489843</v>
      </c>
      <c r="S30" s="74">
        <f t="shared" si="4"/>
        <v>7301356.7498912485</v>
      </c>
      <c r="T30" s="74">
        <f t="shared" si="4"/>
        <v>7956782.5866478486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854.74924914786493</v>
      </c>
      <c r="F31" s="75">
        <f t="shared" si="4"/>
        <v>26387.928873584799</v>
      </c>
      <c r="G31" s="75">
        <f t="shared" si="4"/>
        <v>68187.868106990514</v>
      </c>
      <c r="H31" s="75">
        <f t="shared" si="4"/>
        <v>76395.293456319516</v>
      </c>
      <c r="I31" s="75">
        <f t="shared" si="4"/>
        <v>-25499.995894681226</v>
      </c>
      <c r="J31" s="75">
        <f t="shared" si="4"/>
        <v>202639.53838708528</v>
      </c>
      <c r="K31" s="75">
        <f t="shared" si="4"/>
        <v>353492.37758759136</v>
      </c>
      <c r="L31" s="75">
        <f t="shared" si="4"/>
        <v>130979.77900625819</v>
      </c>
      <c r="M31" s="75">
        <f t="shared" si="4"/>
        <v>164686.00103928294</v>
      </c>
      <c r="N31" s="75">
        <f t="shared" si="4"/>
        <v>-13184.813413614564</v>
      </c>
      <c r="O31" s="75">
        <f t="shared" si="4"/>
        <v>106790.83944164756</v>
      </c>
      <c r="P31" s="75">
        <f t="shared" si="4"/>
        <v>111990.34859822143</v>
      </c>
      <c r="Q31" s="75">
        <f t="shared" si="4"/>
        <v>-96995.850622418919</v>
      </c>
      <c r="R31" s="75">
        <f t="shared" si="4"/>
        <v>-42626.733519232956</v>
      </c>
      <c r="S31" s="75">
        <f t="shared" si="4"/>
        <v>-123153.92375132356</v>
      </c>
      <c r="T31" s="75">
        <f t="shared" si="4"/>
        <v>-123809.49132754722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-2202318.1628548801</v>
      </c>
      <c r="F32" s="74">
        <f t="shared" si="4"/>
        <v>-3113739.6324550672</v>
      </c>
      <c r="G32" s="74">
        <f t="shared" si="4"/>
        <v>-3664205.5273053879</v>
      </c>
      <c r="H32" s="74">
        <f t="shared" si="4"/>
        <v>-3212671.9827076159</v>
      </c>
      <c r="I32" s="74">
        <f t="shared" si="4"/>
        <v>-3608942.6509745643</v>
      </c>
      <c r="J32" s="74">
        <f t="shared" si="4"/>
        <v>-4222091.7767694248</v>
      </c>
      <c r="K32" s="74">
        <f t="shared" si="4"/>
        <v>-5560680.4390712529</v>
      </c>
      <c r="L32" s="74">
        <f t="shared" si="4"/>
        <v>-4069967.1789883841</v>
      </c>
      <c r="M32" s="74">
        <f t="shared" si="4"/>
        <v>-4502996.8691215888</v>
      </c>
      <c r="N32" s="74">
        <f t="shared" si="4"/>
        <v>-5378947.5888453545</v>
      </c>
      <c r="O32" s="74">
        <f t="shared" si="4"/>
        <v>-4929865.0594767537</v>
      </c>
      <c r="P32" s="74">
        <f t="shared" si="4"/>
        <v>-5327586.9639054155</v>
      </c>
      <c r="Q32" s="74">
        <f t="shared" si="4"/>
        <v>-5465348.1518273223</v>
      </c>
      <c r="R32" s="74">
        <f t="shared" si="4"/>
        <v>-4781608.9964467343</v>
      </c>
      <c r="S32" s="74">
        <f t="shared" si="4"/>
        <v>-4818951.0230886787</v>
      </c>
      <c r="T32" s="74">
        <f t="shared" si="4"/>
        <v>-5029737.633041325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-5590296.4412127826</v>
      </c>
      <c r="F33" s="73">
        <f t="shared" si="4"/>
        <v>-7882049.7261703322</v>
      </c>
      <c r="G33" s="73">
        <f t="shared" si="4"/>
        <v>-9168248.7707962245</v>
      </c>
      <c r="H33" s="73">
        <f t="shared" si="4"/>
        <v>-8060132.9692224255</v>
      </c>
      <c r="I33" s="73">
        <f t="shared" si="4"/>
        <v>-9071820.0901747048</v>
      </c>
      <c r="J33" s="73">
        <f t="shared" si="4"/>
        <v>-11090065.845457561</v>
      </c>
      <c r="K33" s="73">
        <f t="shared" si="4"/>
        <v>-14666064.697114522</v>
      </c>
      <c r="L33" s="73">
        <f t="shared" si="4"/>
        <v>-10425632.586430395</v>
      </c>
      <c r="M33" s="73">
        <f t="shared" si="4"/>
        <v>-11406312.524312982</v>
      </c>
      <c r="N33" s="73">
        <f t="shared" si="4"/>
        <v>-13222908.53674973</v>
      </c>
      <c r="O33" s="73">
        <f t="shared" si="4"/>
        <v>-12462529.274739167</v>
      </c>
      <c r="P33" s="73">
        <f t="shared" si="4"/>
        <v>-12629593.274325605</v>
      </c>
      <c r="Q33" s="73">
        <f t="shared" si="4"/>
        <v>-12119347.168683037</v>
      </c>
      <c r="R33" s="73">
        <f t="shared" si="4"/>
        <v>-10624904.012453537</v>
      </c>
      <c r="S33" s="73">
        <f t="shared" si="4"/>
        <v>-10209011.142308701</v>
      </c>
      <c r="T33" s="73">
        <f t="shared" si="4"/>
        <v>-10454903.496571621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-13662184.279623836</v>
      </c>
      <c r="F34" s="73">
        <f t="shared" si="4"/>
        <v>-22729497.623312559</v>
      </c>
      <c r="G34" s="73">
        <f t="shared" si="4"/>
        <v>-23394598.530843094</v>
      </c>
      <c r="H34" s="73">
        <f t="shared" si="4"/>
        <v>-19314588.639085375</v>
      </c>
      <c r="I34" s="73">
        <f t="shared" si="4"/>
        <v>-22672289.718720146</v>
      </c>
      <c r="J34" s="73">
        <f t="shared" si="4"/>
        <v>-23895525.229636088</v>
      </c>
      <c r="K34" s="73">
        <f t="shared" si="4"/>
        <v>-41178075.259374492</v>
      </c>
      <c r="L34" s="73">
        <f t="shared" si="4"/>
        <v>-24639188.691930879</v>
      </c>
      <c r="M34" s="73">
        <f t="shared" si="4"/>
        <v>-24638864.79784679</v>
      </c>
      <c r="N34" s="73">
        <f t="shared" si="4"/>
        <v>-30430515.631598715</v>
      </c>
      <c r="O34" s="73">
        <f t="shared" si="4"/>
        <v>-30093784.333201606</v>
      </c>
      <c r="P34" s="73">
        <f t="shared" si="4"/>
        <v>-27611364.100369256</v>
      </c>
      <c r="Q34" s="73">
        <f t="shared" si="4"/>
        <v>-27694853.878778115</v>
      </c>
      <c r="R34" s="73">
        <f t="shared" si="4"/>
        <v>-26099618.035113871</v>
      </c>
      <c r="S34" s="73">
        <f t="shared" si="4"/>
        <v>-21583705.890310701</v>
      </c>
      <c r="T34" s="73">
        <f t="shared" si="4"/>
        <v>-23802089.680127416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-195240.07009138132</v>
      </c>
      <c r="F35" s="74">
        <f t="shared" si="4"/>
        <v>-265211.79838427837</v>
      </c>
      <c r="G35" s="74">
        <f t="shared" si="4"/>
        <v>-178129.26206842749</v>
      </c>
      <c r="H35" s="74">
        <f t="shared" si="4"/>
        <v>-174548.09473884024</v>
      </c>
      <c r="I35" s="74">
        <f t="shared" si="4"/>
        <v>-239984.14099833134</v>
      </c>
      <c r="J35" s="74">
        <f t="shared" si="4"/>
        <v>-200126.61451607538</v>
      </c>
      <c r="K35" s="74">
        <f t="shared" si="4"/>
        <v>-84024.393937082481</v>
      </c>
      <c r="L35" s="74">
        <f t="shared" si="4"/>
        <v>-53008.348379301198</v>
      </c>
      <c r="M35" s="74">
        <f t="shared" si="4"/>
        <v>-31055.938853899421</v>
      </c>
      <c r="N35" s="74">
        <f t="shared" si="4"/>
        <v>-414842.08716282604</v>
      </c>
      <c r="O35" s="74">
        <f t="shared" si="4"/>
        <v>-45966.288115238727</v>
      </c>
      <c r="P35" s="74">
        <f t="shared" si="4"/>
        <v>237679.8311926836</v>
      </c>
      <c r="Q35" s="74">
        <f t="shared" si="4"/>
        <v>423549.63590043504</v>
      </c>
      <c r="R35" s="74">
        <f t="shared" si="4"/>
        <v>1318024.9078009438</v>
      </c>
      <c r="S35" s="74">
        <f t="shared" si="4"/>
        <v>1720635.697137604</v>
      </c>
      <c r="T35" s="74">
        <f t="shared" si="4"/>
        <v>1985058.7825436636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M21" sqref="M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13827250.582570251</v>
      </c>
      <c r="Q17" s="19">
        <f>'Spot Prices'!Q17/'Spot Prices'!P17*DualFuelCM!P17</f>
        <v>14216177.345285386</v>
      </c>
      <c r="R17" s="19">
        <f>'Spot Prices'!R17/'Spot Prices'!Q17*DualFuelCM!Q17</f>
        <v>14278995.545290606</v>
      </c>
      <c r="S17" s="19">
        <f>'Spot Prices'!S17/'Spot Prices'!R17*DualFuelCM!R17</f>
        <v>14743280.594257237</v>
      </c>
      <c r="T17" s="19">
        <f>'Spot Prices'!T17/'Spot Prices'!S17*DualFuelCM!S17</f>
        <v>14395534.366496468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10127649.540540358</v>
      </c>
      <c r="Q18" s="19">
        <f>'Spot Prices'!Q18/'Spot Prices'!P18*DualFuelCM!P18</f>
        <v>10213834.051801194</v>
      </c>
      <c r="R18" s="19">
        <f>'Spot Prices'!R18/'Spot Prices'!Q18*DualFuelCM!Q18</f>
        <v>10498573.230367174</v>
      </c>
      <c r="S18" s="19">
        <f>'Spot Prices'!S18/'Spot Prices'!R18*DualFuelCM!R18</f>
        <v>10764869.706994671</v>
      </c>
      <c r="T18" s="19">
        <f>'Spot Prices'!T18/'Spot Prices'!S18*DualFuelCM!S18</f>
        <v>10830897.320135461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8527516.1519515757</v>
      </c>
      <c r="Q19" s="49">
        <f>'Spot Prices'!Q19/'Spot Prices'!P19*DualFuelCM!P19</f>
        <v>8742917.6568564754</v>
      </c>
      <c r="R19" s="49">
        <f>'Spot Prices'!R19/'Spot Prices'!Q19*DualFuelCM!Q19</f>
        <v>9162529.9931342304</v>
      </c>
      <c r="S19" s="49">
        <f>'Spot Prices'!S19/'Spot Prices'!R19*DualFuelCM!R19</f>
        <v>9502871.1805442423</v>
      </c>
      <c r="T19" s="49">
        <f>'Spot Prices'!T19/'Spot Prices'!S19*DualFuelCM!S19</f>
        <v>9578568.9472698253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7496425.1781400396</v>
      </c>
      <c r="Q20" s="40">
        <f>'Spot Prices'!Q20/'Spot Prices'!P20*DualFuelCM!P20</f>
        <v>7734512.5937768212</v>
      </c>
      <c r="R20" s="40">
        <f>'Spot Prices'!R20/'Spot Prices'!Q20*DualFuelCM!Q20</f>
        <v>8236732.4981086636</v>
      </c>
      <c r="S20" s="40">
        <f>'Spot Prices'!S20/'Spot Prices'!R20*DualFuelCM!R20</f>
        <v>8593379.5484794304</v>
      </c>
      <c r="T20" s="40">
        <f>'Spot Prices'!T20/'Spot Prices'!S20*DualFuelCM!S20</f>
        <v>8639471.193884369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6360277.2459002631</v>
      </c>
      <c r="Q21" s="49">
        <f>'Spot Prices'!Q21/'Spot Prices'!P21*DualFuelCM!P21</f>
        <v>6504265.0721364105</v>
      </c>
      <c r="R21" s="49">
        <f>'Spot Prices'!R21/'Spot Prices'!Q21*DualFuelCM!Q21</f>
        <v>6761605.8799344515</v>
      </c>
      <c r="S21" s="49">
        <f>'Spot Prices'!S21/'Spot Prices'!R21*DualFuelCM!R21</f>
        <v>6972126.1094250772</v>
      </c>
      <c r="T21" s="49">
        <f>'Spot Prices'!T21/'Spot Prices'!S21*DualFuelCM!S21</f>
        <v>6929677.3238645038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4962139.892819141</v>
      </c>
      <c r="Q22" s="19">
        <f>'Spot Prices'!Q22/'Spot Prices'!P22*DualFuelCM!P22</f>
        <v>4916445.9472427377</v>
      </c>
      <c r="R22" s="19">
        <f>'Spot Prices'!R22/'Spot Prices'!Q22*DualFuelCM!Q22</f>
        <v>4788336.2007980281</v>
      </c>
      <c r="S22" s="19">
        <f>'Spot Prices'!S22/'Spot Prices'!R22*DualFuelCM!R22</f>
        <v>4840868.3383902628</v>
      </c>
      <c r="T22" s="19">
        <f>'Spot Prices'!T22/'Spot Prices'!S22*DualFuelCM!S22</f>
        <v>4650609.5808640039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3126189.8309356994</v>
      </c>
      <c r="Q23" s="19">
        <f>'Spot Prices'!Q23/'Spot Prices'!P23*DualFuelCM!P23</f>
        <v>3148550.2500384417</v>
      </c>
      <c r="R23" s="19">
        <f>'Spot Prices'!R23/'Spot Prices'!Q23*DualFuelCM!Q23</f>
        <v>3102790.5483134268</v>
      </c>
      <c r="S23" s="19">
        <f>'Spot Prices'!S23/'Spot Prices'!R23*DualFuelCM!R23</f>
        <v>3058422.6760621751</v>
      </c>
      <c r="T23" s="19">
        <f>'Spot Prices'!T23/'Spot Prices'!S23*DualFuelCM!S23</f>
        <v>2864764.9244629033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7497019.8764721565</v>
      </c>
      <c r="Q24" s="49">
        <f>'Spot Prices'!Q24/'Spot Prices'!P24*DualFuelCM!P24</f>
        <v>7647221.1481449632</v>
      </c>
      <c r="R24" s="49">
        <f>'Spot Prices'!R24/'Spot Prices'!Q24*DualFuelCM!Q24</f>
        <v>7954695.8938823929</v>
      </c>
      <c r="S24" s="49">
        <f>'Spot Prices'!S24/'Spot Prices'!R24*DualFuelCM!R24</f>
        <v>8217675.4780539293</v>
      </c>
      <c r="T24" s="49">
        <f>'Spot Prices'!T24/'Spot Prices'!S24*DualFuelCM!S24</f>
        <v>8211353.9394339165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12416417.495090801</v>
      </c>
      <c r="J28" s="20">
        <f t="shared" si="2"/>
        <v>14098877.716029968</v>
      </c>
      <c r="K28" s="20">
        <f t="shared" si="2"/>
        <v>16064663.618170943</v>
      </c>
      <c r="L28" s="20">
        <f t="shared" si="2"/>
        <v>16481376.654074209</v>
      </c>
      <c r="M28" s="20">
        <f t="shared" si="2"/>
        <v>13468891.153899422</v>
      </c>
      <c r="N28" s="20">
        <f t="shared" si="2"/>
        <v>14265238.798902022</v>
      </c>
      <c r="O28" s="20">
        <f t="shared" si="2"/>
        <v>13741214.622265812</v>
      </c>
      <c r="P28" s="21">
        <f>(O28*'Spot Prices'!P5/'Spot Prices'!O5)*($E$26)</f>
        <v>14316352.50752675</v>
      </c>
      <c r="Q28" s="21">
        <f>(P28*'Spot Prices'!Q5/'Spot Prices'!P5)*($E$26)</f>
        <v>14719036.5119419</v>
      </c>
      <c r="R28" s="21">
        <f>(Q28*'Spot Prices'!R5/'Spot Prices'!Q5)*($E$26)</f>
        <v>14784076.737386046</v>
      </c>
      <c r="S28" s="21">
        <f>(R28*'Spot Prices'!S5/'Spot Prices'!R5)*($E$26)</f>
        <v>15264784.625428459</v>
      </c>
      <c r="T28" s="21">
        <f>(S28*'Spot Prices'!T5/'Spot Prices'!S5)*($E$26)</f>
        <v>14904737.807005905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8429347.8424704447</v>
      </c>
      <c r="J29" s="20">
        <f t="shared" si="3"/>
        <v>9383647.4896316603</v>
      </c>
      <c r="K29" s="20">
        <f t="shared" si="3"/>
        <v>10093742.454897342</v>
      </c>
      <c r="L29" s="20">
        <f t="shared" si="3"/>
        <v>10326262.714103114</v>
      </c>
      <c r="M29" s="20">
        <f t="shared" si="3"/>
        <v>10563854.110815356</v>
      </c>
      <c r="N29" s="20">
        <f t="shared" si="3"/>
        <v>9580728.7157731801</v>
      </c>
      <c r="O29" s="20">
        <f t="shared" si="3"/>
        <v>9529178.7869053558</v>
      </c>
      <c r="P29" s="21">
        <f>(O29*'Spot Prices'!P6/'Spot Prices'!O6)*($E$26)</f>
        <v>10269384.969127247</v>
      </c>
      <c r="Q29" s="21">
        <f>(P29*'Spot Prices'!Q6/'Spot Prices'!P6)*($E$26)</f>
        <v>10356775.623885861</v>
      </c>
      <c r="R29" s="21">
        <f>(Q29*'Spot Prices'!R6/'Spot Prices'!Q6)*($E$26)</f>
        <v>10645499.698389245</v>
      </c>
      <c r="S29" s="21">
        <f>(R29*'Spot Prices'!S6/'Spot Prices'!R6)*($E$26)</f>
        <v>10915522.96721022</v>
      </c>
      <c r="T29" s="21">
        <f>(S29*'Spot Prices'!T6/'Spot Prices'!S6)*($E$26)</f>
        <v>10982474.630103087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6816631.9923396185</v>
      </c>
      <c r="J30" s="51">
        <f t="shared" si="4"/>
        <v>7370247.8194828583</v>
      </c>
      <c r="K30" s="51">
        <f t="shared" si="4"/>
        <v>7706483.9295462221</v>
      </c>
      <c r="L30" s="51">
        <f t="shared" si="4"/>
        <v>8362294.7730950499</v>
      </c>
      <c r="M30" s="51">
        <f t="shared" si="4"/>
        <v>8597932.3377435002</v>
      </c>
      <c r="N30" s="51">
        <f t="shared" si="4"/>
        <v>7682694.1796355508</v>
      </c>
      <c r="O30" s="51">
        <f t="shared" si="4"/>
        <v>7825048.1585579114</v>
      </c>
      <c r="P30" s="52">
        <f>(O30*'Spot Prices'!P7/'Spot Prices'!O7)*($E$26)</f>
        <v>8579652.7234728448</v>
      </c>
      <c r="Q30" s="52">
        <f>(P30*'Spot Prices'!Q7/'Spot Prices'!P7)*($E$26)</f>
        <v>8796371.1764510367</v>
      </c>
      <c r="R30" s="52">
        <f>(Q30*'Spot Prices'!R7/'Spot Prices'!Q7)*($E$26)</f>
        <v>9218548.9899664447</v>
      </c>
      <c r="S30" s="52">
        <f>(R30*'Spot Prices'!S7/'Spot Prices'!R7)*($E$26)</f>
        <v>9560970.9969659895</v>
      </c>
      <c r="T30" s="52">
        <f>(S30*'Spot Prices'!T7/'Spot Prices'!S7)*($E$26)</f>
        <v>9637131.5739587788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5802433.8512245435</v>
      </c>
      <c r="J31" s="43">
        <f t="shared" si="5"/>
        <v>6286092.4736434128</v>
      </c>
      <c r="K31" s="43">
        <f t="shared" si="5"/>
        <v>6421069.9187450344</v>
      </c>
      <c r="L31" s="43">
        <f t="shared" si="5"/>
        <v>7310504.7003346952</v>
      </c>
      <c r="M31" s="43">
        <f t="shared" si="5"/>
        <v>7471995.3421602659</v>
      </c>
      <c r="N31" s="43">
        <f t="shared" si="5"/>
        <v>6689770.6226054123</v>
      </c>
      <c r="O31" s="43">
        <f t="shared" si="5"/>
        <v>6742478.0095396331</v>
      </c>
      <c r="P31" s="44">
        <f>(O31*'Spot Prices'!P8/'Spot Prices'!O8)*($E$26)</f>
        <v>7472264.809195471</v>
      </c>
      <c r="Q31" s="44">
        <f>(P31*'Spot Prices'!Q8/'Spot Prices'!P8)*($E$26)</f>
        <v>7709584.8884464232</v>
      </c>
      <c r="R31" s="44">
        <f>(Q31*'Spot Prices'!R8/'Spot Prices'!Q8)*($E$26)</f>
        <v>8210186.1788534112</v>
      </c>
      <c r="S31" s="44">
        <f>(R31*'Spot Prices'!S8/'Spot Prices'!R8)*($E$26)</f>
        <v>8565683.784773631</v>
      </c>
      <c r="T31" s="44">
        <f>(S31*'Spot Prices'!T8/'Spot Prices'!S8)*($E$26)</f>
        <v>8611626.880552344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4955061.4288612911</v>
      </c>
      <c r="J32" s="51">
        <f t="shared" si="6"/>
        <v>5346485.0552307367</v>
      </c>
      <c r="K32" s="51">
        <f t="shared" si="6"/>
        <v>5270029.1558592645</v>
      </c>
      <c r="L32" s="51">
        <f t="shared" si="6"/>
        <v>6287184.7048117639</v>
      </c>
      <c r="M32" s="51">
        <f t="shared" si="6"/>
        <v>6417551.6875602491</v>
      </c>
      <c r="N32" s="51">
        <f t="shared" si="6"/>
        <v>5790972.7178080967</v>
      </c>
      <c r="O32" s="51">
        <f t="shared" si="6"/>
        <v>5804385.7753483718</v>
      </c>
      <c r="P32" s="52">
        <f>(O32*'Spot Prices'!P9/'Spot Prices'!O9)*($E$26)</f>
        <v>6326065.5765940864</v>
      </c>
      <c r="Q32" s="52">
        <f>(P32*'Spot Prices'!Q9/'Spot Prices'!P9)*($E$26)</f>
        <v>6469278.8982442142</v>
      </c>
      <c r="R32" s="52">
        <f>(Q32*'Spot Prices'!R9/'Spot Prices'!Q9)*($E$26)</f>
        <v>6725235.4804377742</v>
      </c>
      <c r="S32" s="52">
        <f>(R32*'Spot Prices'!S9/'Spot Prices'!R9)*($E$26)</f>
        <v>6934623.3302859496</v>
      </c>
      <c r="T32" s="52">
        <f>(S32*'Spot Prices'!T9/'Spot Prices'!S9)*($E$26)</f>
        <v>6892402.8749943087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3827295.6426779125</v>
      </c>
      <c r="J33" s="20">
        <f t="shared" si="7"/>
        <v>4096731.1424188195</v>
      </c>
      <c r="K33" s="20">
        <f t="shared" si="7"/>
        <v>3768278.3762892834</v>
      </c>
      <c r="L33" s="20">
        <f t="shared" si="7"/>
        <v>5089245.8012198173</v>
      </c>
      <c r="M33" s="20">
        <f t="shared" si="7"/>
        <v>5075989.1941144317</v>
      </c>
      <c r="N33" s="20">
        <f t="shared" si="7"/>
        <v>4635122.8780736662</v>
      </c>
      <c r="O33" s="20">
        <f t="shared" si="7"/>
        <v>4604237.0981337726</v>
      </c>
      <c r="P33" s="21">
        <f>(O33*'Spot Prices'!P10/'Spot Prices'!O10)*($E$26)</f>
        <v>4898259.2535399627</v>
      </c>
      <c r="Q33" s="21">
        <f>(P33*'Spot Prices'!Q10/'Spot Prices'!P10)*($E$26)</f>
        <v>4853153.5538650565</v>
      </c>
      <c r="R33" s="21">
        <f>(Q33*'Spot Prices'!R10/'Spot Prices'!Q10)*($E$26)</f>
        <v>4726693.0419597887</v>
      </c>
      <c r="S33" s="21">
        <f>(R33*'Spot Prices'!S10/'Spot Prices'!R10)*($E$26)</f>
        <v>4778548.9014533442</v>
      </c>
      <c r="T33" s="21">
        <f>(S33*'Spot Prices'!T10/'Spot Prices'!S10)*($E$26)</f>
        <v>4590739.4604158895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1217973.9946507066</v>
      </c>
      <c r="H34" s="20">
        <f t="shared" si="8"/>
        <v>1792503.5586776915</v>
      </c>
      <c r="I34" s="20">
        <f t="shared" si="8"/>
        <v>1548178.6571150774</v>
      </c>
      <c r="J34" s="20">
        <f t="shared" si="8"/>
        <v>2367516.4058497604</v>
      </c>
      <c r="K34" s="20">
        <f t="shared" si="8"/>
        <v>1634568.3214758704</v>
      </c>
      <c r="L34" s="20">
        <f t="shared" si="8"/>
        <v>2604798.1946441699</v>
      </c>
      <c r="M34" s="20">
        <f t="shared" si="8"/>
        <v>3072012.7766597252</v>
      </c>
      <c r="N34" s="20">
        <f t="shared" si="8"/>
        <v>2583042.168434782</v>
      </c>
      <c r="O34" s="20">
        <f t="shared" si="8"/>
        <v>2985006.7345189806</v>
      </c>
      <c r="P34" s="21">
        <f>(O34*'Spot Prices'!P11/'Spot Prices'!O11)*($E$26)</f>
        <v>3040281.25467704</v>
      </c>
      <c r="Q34" s="21">
        <f>(P34*'Spot Prices'!Q11/'Spot Prices'!P11)*($E$26)</f>
        <v>3062027.2031706544</v>
      </c>
      <c r="R34" s="21">
        <f>(Q34*'Spot Prices'!R11/'Spot Prices'!Q11)*($E$26)</f>
        <v>3017524.9909257456</v>
      </c>
      <c r="S34" s="21">
        <f>(R34*'Spot Prices'!S11/'Spot Prices'!R11)*($E$26)</f>
        <v>2974376.3602890028</v>
      </c>
      <c r="T34" s="21">
        <f>(S34*'Spot Prices'!T11/'Spot Prices'!S11)*($E$26)</f>
        <v>2786040.3781986441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5413425.0986614069</v>
      </c>
      <c r="I35" s="51">
        <f t="shared" si="9"/>
        <v>5916532.6700934255</v>
      </c>
      <c r="J35" s="51">
        <f t="shared" si="9"/>
        <v>6429539.7875936627</v>
      </c>
      <c r="K35" s="51">
        <f t="shared" si="9"/>
        <v>6547573.263696271</v>
      </c>
      <c r="L35" s="51">
        <f t="shared" si="9"/>
        <v>7434003.6324844779</v>
      </c>
      <c r="M35" s="51">
        <f t="shared" si="9"/>
        <v>7579781.5922132619</v>
      </c>
      <c r="N35" s="51">
        <f t="shared" si="9"/>
        <v>6818532.870972584</v>
      </c>
      <c r="O35" s="51">
        <f t="shared" si="9"/>
        <v>6870505.6369695757</v>
      </c>
      <c r="P35" s="52">
        <f>(O35*'Spot Prices'!P12/'Spot Prices'!O12)*($E$26)</f>
        <v>7500860.5933993179</v>
      </c>
      <c r="Q35" s="52">
        <f>(P35*'Spot Prices'!Q12/'Spot Prices'!P12)*($E$26)</f>
        <v>7651138.8130562697</v>
      </c>
      <c r="R35" s="52">
        <f>(Q35*'Spot Prices'!R12/'Spot Prices'!Q12)*($E$26)</f>
        <v>7958771.0778452791</v>
      </c>
      <c r="S35" s="52">
        <f>(R35*'Spot Prices'!S12/'Spot Prices'!R12)*($E$26)</f>
        <v>8221885.3862348478</v>
      </c>
      <c r="T35" s="52">
        <f>(S35*'Spot Prices'!T12/'Spot Prices'!S12)*($E$26)</f>
        <v>8215560.609095959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247064.93646120085</v>
      </c>
      <c r="Q17" s="36">
        <f>'Spot Prices'!Q17/'Spot Prices'!P17*DualFuelMWh!P17</f>
        <v>254014.26925476434</v>
      </c>
      <c r="R17" s="36">
        <f>'Spot Prices'!R17/'Spot Prices'!Q17*DualFuelMWh!Q17</f>
        <v>255136.70313995483</v>
      </c>
      <c r="S17" s="36">
        <f>'Spot Prices'!S17/'Spot Prices'!R17*DualFuelMWh!R17</f>
        <v>263432.53573789878</v>
      </c>
      <c r="T17" s="36">
        <f>'Spot Prices'!T17/'Spot Prices'!S17*DualFuelMWh!S17</f>
        <v>257219.01562026696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207896.20933364163</v>
      </c>
      <c r="Q18" s="36">
        <f>'Spot Prices'!Q18/'Spot Prices'!P18*DualFuelMWh!P18</f>
        <v>209665.3694060432</v>
      </c>
      <c r="R18" s="36">
        <f>'Spot Prices'!R18/'Spot Prices'!Q18*DualFuelMWh!Q18</f>
        <v>215510.37773059905</v>
      </c>
      <c r="S18" s="36">
        <f>'Spot Prices'!S18/'Spot Prices'!R18*DualFuelMWh!R18</f>
        <v>220976.80188243711</v>
      </c>
      <c r="T18" s="36">
        <f>'Spot Prices'!T18/'Spot Prices'!S18*DualFuelMWh!S18</f>
        <v>222332.18947048212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189789.13797128867</v>
      </c>
      <c r="Q19" s="50">
        <f>'Spot Prices'!Q19/'Spot Prices'!P19*DualFuelMWh!P19</f>
        <v>194583.13251848909</v>
      </c>
      <c r="R19" s="50">
        <f>'Spot Prices'!R19/'Spot Prices'!Q19*DualFuelMWh!Q19</f>
        <v>203922.06101363452</v>
      </c>
      <c r="S19" s="50">
        <f>'Spot Prices'!S19/'Spot Prices'!R19*DualFuelMWh!R19</f>
        <v>211496.72395459987</v>
      </c>
      <c r="T19" s="50">
        <f>'Spot Prices'!T19/'Spot Prices'!S19*DualFuelMWh!S19</f>
        <v>213181.46000636474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175511.77140178299</v>
      </c>
      <c r="Q20" s="45">
        <f>'Spot Prices'!Q20/'Spot Prices'!P20*DualFuelMWh!P20</f>
        <v>181086.04754993125</v>
      </c>
      <c r="R20" s="45">
        <f>'Spot Prices'!R20/'Spot Prices'!Q20*DualFuelMWh!Q20</f>
        <v>192844.38608435064</v>
      </c>
      <c r="S20" s="45">
        <f>'Spot Prices'!S20/'Spot Prices'!R20*DualFuelMWh!R20</f>
        <v>201194.46683461635</v>
      </c>
      <c r="T20" s="45">
        <f>'Spot Prices'!T20/'Spot Prices'!S20*DualFuelMWh!S20</f>
        <v>202273.59803910478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156234.11623889333</v>
      </c>
      <c r="Q21" s="50">
        <f>'Spot Prices'!Q21/'Spot Prices'!P21*DualFuelMWh!P21</f>
        <v>159771.03922376232</v>
      </c>
      <c r="R21" s="50">
        <f>'Spot Prices'!R21/'Spot Prices'!Q21*DualFuelMWh!Q21</f>
        <v>166092.36958785073</v>
      </c>
      <c r="S21" s="50">
        <f>'Spot Prices'!S21/'Spot Prices'!R21*DualFuelMWh!R21</f>
        <v>171263.59730847841</v>
      </c>
      <c r="T21" s="50">
        <f>'Spot Prices'!T21/'Spot Prices'!S21*DualFuelMWh!S21</f>
        <v>170220.88356486836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133558.51271006447</v>
      </c>
      <c r="Q22" s="36">
        <f>'Spot Prices'!Q22/'Spot Prices'!P22*DualFuelMWh!P22</f>
        <v>132328.63698248359</v>
      </c>
      <c r="R22" s="36">
        <f>'Spot Prices'!R22/'Spot Prices'!Q22*DualFuelMWh!Q22</f>
        <v>128880.49816165358</v>
      </c>
      <c r="S22" s="36">
        <f>'Spot Prices'!S22/'Spot Prices'!R22*DualFuelMWh!R22</f>
        <v>130294.42729663273</v>
      </c>
      <c r="T22" s="36">
        <f>'Spot Prices'!T22/'Spot Prices'!S22*DualFuelMWh!S22</f>
        <v>125173.51631182867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100259.897719459</v>
      </c>
      <c r="Q23" s="36">
        <f>'Spot Prices'!Q23/'Spot Prices'!P23*DualFuelMWh!P23</f>
        <v>100977.01774525545</v>
      </c>
      <c r="R23" s="36">
        <f>'Spot Prices'!R23/'Spot Prices'!Q23*DualFuelMWh!Q23</f>
        <v>99509.460347037646</v>
      </c>
      <c r="S23" s="36">
        <f>'Spot Prices'!S23/'Spot Prices'!R23*DualFuelMWh!R23</f>
        <v>98086.540251168379</v>
      </c>
      <c r="T23" s="36">
        <f>'Spot Prices'!T23/'Spot Prices'!S23*DualFuelMWh!S23</f>
        <v>91875.75094599303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173329.5752704101</v>
      </c>
      <c r="Q24" s="50">
        <f>'Spot Prices'!Q24/'Spot Prices'!P24*DualFuelMWh!P24</f>
        <v>176802.19813297264</v>
      </c>
      <c r="R24" s="50">
        <f>'Spot Prices'!R24/'Spot Prices'!Q24*DualFuelMWh!Q24</f>
        <v>183910.95173949562</v>
      </c>
      <c r="S24" s="50">
        <f>'Spot Prices'!S24/'Spot Prices'!R24*DualFuelMWh!R24</f>
        <v>189990.98625725001</v>
      </c>
      <c r="T24" s="50">
        <f>'Spot Prices'!T24/'Spot Prices'!S24*DualFuelMWh!S24</f>
        <v>189844.83356963328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225657.37503442023</v>
      </c>
      <c r="J28" s="15">
        <f t="shared" si="1"/>
        <v>246814.63410587513</v>
      </c>
      <c r="K28" s="15">
        <f t="shared" si="1"/>
        <v>280733.16836099734</v>
      </c>
      <c r="L28" s="15">
        <f t="shared" si="1"/>
        <v>256478.24506058727</v>
      </c>
      <c r="M28" s="15">
        <f t="shared" si="1"/>
        <v>252695.01829424666</v>
      </c>
      <c r="N28" s="15">
        <f t="shared" si="1"/>
        <v>246313.41193402596</v>
      </c>
      <c r="O28" s="15">
        <f t="shared" si="1"/>
        <v>245527.64826792912</v>
      </c>
      <c r="P28" s="36">
        <f>(O28*'Spot Prices'!P5/'Spot Prices'!O5)*($E$26)</f>
        <v>255804.19632279265</v>
      </c>
      <c r="Q28" s="36">
        <f>(P28*'Spot Prices'!Q5/'Spot Prices'!P5)*($E$26)</f>
        <v>262999.34313601232</v>
      </c>
      <c r="R28" s="36">
        <f>(Q28*'Spot Prices'!R5/'Spot Prices'!Q5)*($E$26)</f>
        <v>264161.48011117033</v>
      </c>
      <c r="S28" s="36">
        <f>(R28*'Spot Prices'!S5/'Spot Prices'!R5)*($E$26)</f>
        <v>272750.75555001321</v>
      </c>
      <c r="T28" s="36">
        <f>(S28*'Spot Prices'!T5/'Spot Prices'!S5)*($E$26)</f>
        <v>266317.44881376607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162334.41425756214</v>
      </c>
      <c r="J29" s="15">
        <f t="shared" si="2"/>
        <v>181474.51382375628</v>
      </c>
      <c r="K29" s="15">
        <f t="shared" si="2"/>
        <v>197462.46747499687</v>
      </c>
      <c r="L29" s="15">
        <f t="shared" si="2"/>
        <v>196126.04603033673</v>
      </c>
      <c r="M29" s="15">
        <f t="shared" si="2"/>
        <v>196552.97418904785</v>
      </c>
      <c r="N29" s="15">
        <f t="shared" si="2"/>
        <v>191893.88230672199</v>
      </c>
      <c r="O29" s="15">
        <f t="shared" si="2"/>
        <v>195611.04873643495</v>
      </c>
      <c r="P29" s="36">
        <f>(O29*'Spot Prices'!P6/'Spot Prices'!O6)*($E$26)</f>
        <v>210805.69570691528</v>
      </c>
      <c r="Q29" s="36">
        <f>(P29*'Spot Prices'!Q6/'Spot Prices'!P6)*($E$26)</f>
        <v>212599.61499517408</v>
      </c>
      <c r="R29" s="36">
        <f>(Q29*'Spot Prices'!R6/'Spot Prices'!Q6)*($E$26)</f>
        <v>218526.42361866985</v>
      </c>
      <c r="S29" s="36">
        <f>(R29*'Spot Prices'!S6/'Spot Prices'!R6)*($E$26)</f>
        <v>224069.34982233119</v>
      </c>
      <c r="T29" s="36">
        <f>(S29*'Spot Prices'!T6/'Spot Prices'!S6)*($E$26)</f>
        <v>225443.70592226274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141850.90373715799</v>
      </c>
      <c r="J30" s="47">
        <f t="shared" si="3"/>
        <v>154857.88492954042</v>
      </c>
      <c r="K30" s="47">
        <f t="shared" si="3"/>
        <v>162980.15624761151</v>
      </c>
      <c r="L30" s="47">
        <f t="shared" si="3"/>
        <v>173075.12527985932</v>
      </c>
      <c r="M30" s="47">
        <f t="shared" si="3"/>
        <v>175285.60526005499</v>
      </c>
      <c r="N30" s="47">
        <f t="shared" si="3"/>
        <v>169424.60985635628</v>
      </c>
      <c r="O30" s="47">
        <f t="shared" si="3"/>
        <v>174154.94947572151</v>
      </c>
      <c r="P30" s="50">
        <f>(O30*'Spot Prices'!P7/'Spot Prices'!O7)*($E$26)</f>
        <v>190949.49402215768</v>
      </c>
      <c r="Q30" s="50">
        <f>(P30*'Spot Prices'!Q7/'Spot Prices'!P7)*($E$26)</f>
        <v>195772.79867972658</v>
      </c>
      <c r="R30" s="50">
        <f>(Q30*'Spot Prices'!R7/'Spot Prices'!Q7)*($E$26)</f>
        <v>205168.82465844674</v>
      </c>
      <c r="S30" s="50">
        <f>(R30*'Spot Prices'!S7/'Spot Prices'!R7)*($E$26)</f>
        <v>212789.79850039829</v>
      </c>
      <c r="T30" s="50">
        <f>(S30*'Spot Prices'!T7/'Spot Prices'!S7)*($E$26)</f>
        <v>214484.83489755003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130324.23837451017</v>
      </c>
      <c r="J31" s="42">
        <f t="shared" si="4"/>
        <v>142590.96185061708</v>
      </c>
      <c r="K31" s="42">
        <f t="shared" si="4"/>
        <v>143081.11798243463</v>
      </c>
      <c r="L31" s="42">
        <f t="shared" si="4"/>
        <v>160224.95574247063</v>
      </c>
      <c r="M31" s="42">
        <f t="shared" si="4"/>
        <v>161827.24923397036</v>
      </c>
      <c r="N31" s="42">
        <f t="shared" si="4"/>
        <v>156016.94814006568</v>
      </c>
      <c r="O31" s="42">
        <f t="shared" si="4"/>
        <v>157859.8106391668</v>
      </c>
      <c r="P31" s="45">
        <f>(O31*'Spot Prices'!P8/'Spot Prices'!O8)*($E$26)</f>
        <v>174946.11123037926</v>
      </c>
      <c r="Q31" s="45">
        <f>(P31*'Spot Prices'!Q8/'Spot Prices'!P8)*($E$26)</f>
        <v>180502.42193964994</v>
      </c>
      <c r="R31" s="45">
        <f>(Q31*'Spot Prices'!R8/'Spot Prices'!Q8)*($E$26)</f>
        <v>192222.86430483984</v>
      </c>
      <c r="S31" s="45">
        <f>(R31*'Spot Prices'!S8/'Spot Prices'!R8)*($E$26)</f>
        <v>200546.03342364795</v>
      </c>
      <c r="T31" s="45">
        <f>(S31*'Spot Prices'!T8/'Spot Prices'!S8)*($E$26)</f>
        <v>201621.6866759898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118530.93064642837</v>
      </c>
      <c r="J32" s="47">
        <f t="shared" si="5"/>
        <v>130233.04343992061</v>
      </c>
      <c r="K32" s="47">
        <f t="shared" si="5"/>
        <v>125350.51492501193</v>
      </c>
      <c r="L32" s="47">
        <f t="shared" si="5"/>
        <v>148278.76983983809</v>
      </c>
      <c r="M32" s="47">
        <f t="shared" si="5"/>
        <v>149549.80681386098</v>
      </c>
      <c r="N32" s="47">
        <f t="shared" si="5"/>
        <v>142769.17591385767</v>
      </c>
      <c r="O32" s="47">
        <f t="shared" si="5"/>
        <v>142579.17491029081</v>
      </c>
      <c r="P32" s="50">
        <f>(O32*'Spot Prices'!P9/'Spot Prices'!O9)*($E$26)</f>
        <v>155393.73936341147</v>
      </c>
      <c r="Q32" s="50">
        <f>(P32*'Spot Prices'!Q9/'Spot Prices'!P9)*($E$26)</f>
        <v>158911.63738524166</v>
      </c>
      <c r="R32" s="50">
        <f>(Q32*'Spot Prices'!R9/'Spot Prices'!Q9)*($E$26)</f>
        <v>165198.9655736968</v>
      </c>
      <c r="S32" s="50">
        <f>(R32*'Spot Prices'!S9/'Spot Prices'!R9)*($E$26)</f>
        <v>170342.37747343408</v>
      </c>
      <c r="T32" s="50">
        <f>(S32*'Spot Prices'!T9/'Spot Prices'!S9)*($E$26)</f>
        <v>169305.27244409829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101573.77034275825</v>
      </c>
      <c r="J33" s="15">
        <f t="shared" si="6"/>
        <v>111837.24323613981</v>
      </c>
      <c r="K33" s="15">
        <f t="shared" si="6"/>
        <v>100547.99570646424</v>
      </c>
      <c r="L33" s="15">
        <f t="shared" si="6"/>
        <v>130028.65235324274</v>
      </c>
      <c r="M33" s="15">
        <f t="shared" si="6"/>
        <v>131122.98836760872</v>
      </c>
      <c r="N33" s="15">
        <f t="shared" si="6"/>
        <v>123433.16397700089</v>
      </c>
      <c r="O33" s="15">
        <f t="shared" si="6"/>
        <v>123925.37741250313</v>
      </c>
      <c r="P33" s="36">
        <f>(O33*'Spot Prices'!P10/'Spot Prices'!O10)*($E$26)</f>
        <v>131839.132894626</v>
      </c>
      <c r="Q33" s="36">
        <f>(P33*'Spot Prices'!Q10/'Spot Prices'!P10)*($E$26)</f>
        <v>130625.09010392491</v>
      </c>
      <c r="R33" s="36">
        <f>(Q33*'Spot Prices'!R10/'Spot Prices'!Q10)*($E$26)</f>
        <v>127221.34126744757</v>
      </c>
      <c r="S33" s="36">
        <f>(R33*'Spot Prices'!S10/'Spot Prices'!R10)*($E$26)</f>
        <v>128617.06803429748</v>
      </c>
      <c r="T33" s="36">
        <f>(S33*'Spot Prices'!T10/'Spot Prices'!S10)*($E$26)</f>
        <v>123562.08164542718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36773.689542036722</v>
      </c>
      <c r="H34" s="15">
        <f t="shared" si="7"/>
        <v>53353.348081944117</v>
      </c>
      <c r="I34" s="15">
        <f t="shared" si="7"/>
        <v>59344.354009816096</v>
      </c>
      <c r="J34" s="15">
        <f t="shared" si="7"/>
        <v>70498.951698328165</v>
      </c>
      <c r="K34" s="15">
        <f t="shared" si="7"/>
        <v>47662.279001681993</v>
      </c>
      <c r="L34" s="15">
        <f t="shared" si="7"/>
        <v>87527.409908374495</v>
      </c>
      <c r="M34" s="15">
        <f t="shared" si="7"/>
        <v>95900.769172107583</v>
      </c>
      <c r="N34" s="15">
        <f t="shared" si="7"/>
        <v>94717.598872876144</v>
      </c>
      <c r="O34" s="15">
        <f t="shared" si="7"/>
        <v>95732.02079196609</v>
      </c>
      <c r="P34" s="36">
        <f>(O34*'Spot Prices'!P11/'Spot Prices'!O11)*($E$26)</f>
        <v>97504.727517162144</v>
      </c>
      <c r="Q34" s="36">
        <f>(P34*'Spot Prices'!Q11/'Spot Prices'!P11)*($E$26)</f>
        <v>98202.140882853331</v>
      </c>
      <c r="R34" s="36">
        <f>(Q34*'Spot Prices'!R11/'Spot Prices'!Q11)*($E$26)</f>
        <v>96774.912374906708</v>
      </c>
      <c r="S34" s="36">
        <f>(R34*'Spot Prices'!S11/'Spot Prices'!R11)*($E$26)</f>
        <v>95391.094523679247</v>
      </c>
      <c r="T34" s="36">
        <f>(S34*'Spot Prices'!T11/'Spot Prices'!S11)*($E$26)</f>
        <v>89350.979456315763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118129.79475659953</v>
      </c>
      <c r="I35" s="47">
        <f t="shared" si="8"/>
        <v>130944.56214039862</v>
      </c>
      <c r="J35" s="47">
        <f t="shared" si="8"/>
        <v>143780.10211755661</v>
      </c>
      <c r="K35" s="47">
        <f t="shared" si="8"/>
        <v>145441.33114197242</v>
      </c>
      <c r="L35" s="47">
        <f t="shared" si="8"/>
        <v>161366.85031868407</v>
      </c>
      <c r="M35" s="47">
        <f t="shared" si="8"/>
        <v>162859.13565564924</v>
      </c>
      <c r="N35" s="47">
        <f t="shared" si="8"/>
        <v>156585.32319251267</v>
      </c>
      <c r="O35" s="47">
        <f t="shared" si="8"/>
        <v>158844.69343427621</v>
      </c>
      <c r="P35" s="50">
        <f>(O35*'Spot Prices'!P12/'Spot Prices'!O12)*($E$26)</f>
        <v>173418.37186488201</v>
      </c>
      <c r="Q35" s="50">
        <f>(P35*'Spot Prices'!Q12/'Spot Prices'!P12)*($E$26)</f>
        <v>176892.77374919315</v>
      </c>
      <c r="R35" s="50">
        <f>(Q35*'Spot Prices'!R12/'Spot Prices'!Q12)*($E$26)</f>
        <v>184005.16916416233</v>
      </c>
      <c r="S35" s="50">
        <f>(R35*'Spot Prices'!S12/'Spot Prices'!R12)*($E$26)</f>
        <v>190088.31847844584</v>
      </c>
      <c r="T35" s="50">
        <f>(S35*'Spot Prices'!T12/'Spot Prices'!S12)*($E$26)</f>
        <v>189942.09091693113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C1"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20463071.229513574</v>
      </c>
      <c r="Q17" s="19">
        <f>'Spot Prices'!Q17/'Spot Prices'!P17*'2hBatteryCM'!P17</f>
        <v>21038647.407943152</v>
      </c>
      <c r="R17" s="19">
        <f>'Spot Prices'!R17/'Spot Prices'!Q17*'2hBatteryCM'!Q17</f>
        <v>21131612.621348415</v>
      </c>
      <c r="S17" s="19">
        <f>'Spot Prices'!S17/'Spot Prices'!R17*'2hBatteryCM'!R17</f>
        <v>21818712.198452942</v>
      </c>
      <c r="T17" s="19">
        <f>'Spot Prices'!T17/'Spot Prices'!S17*'2hBatteryCM'!S17</f>
        <v>21304079.460297957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16085321.948580982</v>
      </c>
      <c r="Q18" s="19">
        <f>'Spot Prices'!Q18/'Spot Prices'!P18*'2hBatteryCM'!P18</f>
        <v>16222205.201211549</v>
      </c>
      <c r="R18" s="19">
        <f>'Spot Prices'!R18/'Spot Prices'!Q18*'2hBatteryCM'!Q18</f>
        <v>16674444.522909477</v>
      </c>
      <c r="S18" s="19">
        <f>'Spot Prices'!S18/'Spot Prices'!R18*'2hBatteryCM'!R18</f>
        <v>17097392.072899196</v>
      </c>
      <c r="T18" s="19">
        <f>'Spot Prices'!T18/'Spot Prices'!S18*'2hBatteryCM'!S18</f>
        <v>17202260.967761181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14231220.367031159</v>
      </c>
      <c r="Q19" s="49">
        <f>'Spot Prices'!Q19/'Spot Prices'!P19*'2hBatteryCM'!P19</f>
        <v>14590695.063891187</v>
      </c>
      <c r="R19" s="49">
        <f>'Spot Prices'!R19/'Spot Prices'!Q19*'2hBatteryCM'!Q19</f>
        <v>15290968.803616308</v>
      </c>
      <c r="S19" s="49">
        <f>'Spot Prices'!S19/'Spot Prices'!R19*'2hBatteryCM'!R19</f>
        <v>15858950.189016614</v>
      </c>
      <c r="T19" s="49">
        <f>'Spot Prices'!T19/'Spot Prices'!S19*'2hBatteryCM'!S19</f>
        <v>15985279.073109943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12707122.442681402</v>
      </c>
      <c r="Q20" s="40">
        <f>'Spot Prices'!Q20/'Spot Prices'!P20*'2hBatteryCM'!P20</f>
        <v>13110702.265152037</v>
      </c>
      <c r="R20" s="40">
        <f>'Spot Prices'!R20/'Spot Prices'!Q20*'2hBatteryCM'!Q20</f>
        <v>13962010.677607888</v>
      </c>
      <c r="S20" s="40">
        <f>'Spot Prices'!S20/'Spot Prices'!R20*'2hBatteryCM'!R20</f>
        <v>14566559.863411533</v>
      </c>
      <c r="T20" s="40">
        <f>'Spot Prices'!T20/'Spot Prices'!S20*'2hBatteryCM'!S20</f>
        <v>14644689.39419817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10815857.055809958</v>
      </c>
      <c r="Q21" s="49">
        <f>'Spot Prices'!Q21/'Spot Prices'!P21*'2hBatteryCM'!P21</f>
        <v>11060713.00880333</v>
      </c>
      <c r="R21" s="49">
        <f>'Spot Prices'!R21/'Spot Prices'!Q21*'2hBatteryCM'!Q21</f>
        <v>11498329.371134767</v>
      </c>
      <c r="S21" s="49">
        <f>'Spot Prices'!S21/'Spot Prices'!R21*'2hBatteryCM'!R21</f>
        <v>11856325.826555733</v>
      </c>
      <c r="T21" s="49">
        <f>'Spot Prices'!T21/'Spot Prices'!S21*'2hBatteryCM'!S21</f>
        <v>11784140.294531662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8553856.3534585889</v>
      </c>
      <c r="Q22" s="19">
        <f>'Spot Prices'!Q22/'Spot Prices'!P22*'2hBatteryCM'!P22</f>
        <v>8475088.0286781993</v>
      </c>
      <c r="R22" s="19">
        <f>'Spot Prices'!R22/'Spot Prices'!Q22*'2hBatteryCM'!Q22</f>
        <v>8254249.3598305387</v>
      </c>
      <c r="S22" s="19">
        <f>'Spot Prices'!S22/'Spot Prices'!R22*'2hBatteryCM'!R22</f>
        <v>8344805.5248339409</v>
      </c>
      <c r="T22" s="19">
        <f>'Spot Prices'!T22/'Spot Prices'!S22*'2hBatteryCM'!S22</f>
        <v>8016832.8926592097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5887056.8000425398</v>
      </c>
      <c r="Q23" s="19">
        <f>'Spot Prices'!Q23/'Spot Prices'!P23*'2hBatteryCM'!P23</f>
        <v>5929164.6260062624</v>
      </c>
      <c r="R23" s="19">
        <f>'Spot Prices'!R23/'Spot Prices'!Q23*'2hBatteryCM'!Q23</f>
        <v>5842992.6474071452</v>
      </c>
      <c r="S23" s="19">
        <f>'Spot Prices'!S23/'Spot Prices'!R23*'2hBatteryCM'!R23</f>
        <v>5759441.6802024534</v>
      </c>
      <c r="T23" s="19">
        <f>'Spot Prices'!T23/'Spot Prices'!S23*'2hBatteryCM'!S23</f>
        <v>5394756.7937788395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12517725.146001732</v>
      </c>
      <c r="Q24" s="49">
        <f>'Spot Prices'!Q24/'Spot Prices'!P24*'2hBatteryCM'!P24</f>
        <v>12768515.228775913</v>
      </c>
      <c r="R24" s="49">
        <f>'Spot Prices'!R24/'Spot Prices'!Q24*'2hBatteryCM'!Q24</f>
        <v>13281903.804489423</v>
      </c>
      <c r="S24" s="49">
        <f>'Spot Prices'!S24/'Spot Prices'!R24*'2hBatteryCM'!R24</f>
        <v>13720999.099407885</v>
      </c>
      <c r="T24" s="49">
        <f>'Spot Prices'!T24/'Spot Prices'!S24*'2hBatteryCM'!S24</f>
        <v>13710444.067642063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11105800.414434144</v>
      </c>
      <c r="J28" s="20">
        <f t="shared" si="3"/>
        <v>13560190.933716962</v>
      </c>
      <c r="K28" s="20">
        <f t="shared" si="3"/>
        <v>16122663.669011889</v>
      </c>
      <c r="L28" s="20">
        <f t="shared" si="3"/>
        <v>12359440.691834878</v>
      </c>
      <c r="M28" s="20">
        <f t="shared" si="3"/>
        <v>11579770.929692846</v>
      </c>
      <c r="N28" s="20">
        <f t="shared" si="3"/>
        <v>12404943.371909535</v>
      </c>
      <c r="O28" s="20">
        <f t="shared" si="3"/>
        <v>11591375.132193398</v>
      </c>
      <c r="P28" s="21">
        <f t="shared" si="3"/>
        <v>11864662.612498781</v>
      </c>
      <c r="Q28" s="21">
        <f t="shared" si="3"/>
        <v>11980558.240865398</v>
      </c>
      <c r="R28" s="21">
        <f t="shared" si="3"/>
        <v>11814706.857875202</v>
      </c>
      <c r="S28" s="21">
        <f t="shared" si="3"/>
        <v>11972960.048048057</v>
      </c>
      <c r="T28" s="21">
        <f t="shared" si="3"/>
        <v>11690556.707406159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7550199.5876994841</v>
      </c>
      <c r="J29" s="20">
        <f t="shared" si="5"/>
        <v>9106035.8124565072</v>
      </c>
      <c r="K29" s="20">
        <f t="shared" si="5"/>
        <v>10410725.398491114</v>
      </c>
      <c r="L29" s="20">
        <f t="shared" si="5"/>
        <v>8190105.2666728431</v>
      </c>
      <c r="M29" s="20">
        <f t="shared" si="5"/>
        <v>8678307.2786297966</v>
      </c>
      <c r="N29" s="20">
        <f t="shared" si="5"/>
        <v>8828249.6012118272</v>
      </c>
      <c r="O29" s="20">
        <f t="shared" si="5"/>
        <v>8626833.6601945851</v>
      </c>
      <c r="P29" s="21">
        <f t="shared" si="5"/>
        <v>9133843.2631792407</v>
      </c>
      <c r="Q29" s="21">
        <f t="shared" si="5"/>
        <v>9047078.3251246065</v>
      </c>
      <c r="R29" s="21">
        <f t="shared" si="5"/>
        <v>9130212.9091255367</v>
      </c>
      <c r="S29" s="21">
        <f t="shared" si="5"/>
        <v>9188434.2210689615</v>
      </c>
      <c r="T29" s="21">
        <f t="shared" si="5"/>
        <v>9244792.5790084079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6066787.0879940121</v>
      </c>
      <c r="J30" s="48">
        <f t="shared" si="6"/>
        <v>7281177.6402021488</v>
      </c>
      <c r="K30" s="48">
        <f t="shared" si="6"/>
        <v>8134658.9645036869</v>
      </c>
      <c r="L30" s="48">
        <f t="shared" si="6"/>
        <v>6915578.1529451068</v>
      </c>
      <c r="M30" s="48">
        <f t="shared" si="6"/>
        <v>7397746.2365463199</v>
      </c>
      <c r="N30" s="48">
        <f t="shared" si="6"/>
        <v>7496799.8365384704</v>
      </c>
      <c r="O30" s="48">
        <f t="shared" si="6"/>
        <v>7443573.2707351884</v>
      </c>
      <c r="P30" s="49">
        <f t="shared" si="6"/>
        <v>8018208.2081829738</v>
      </c>
      <c r="Q30" s="49">
        <f t="shared" si="6"/>
        <v>8073945.7922333917</v>
      </c>
      <c r="R30" s="49">
        <f t="shared" si="6"/>
        <v>8307606.5636825524</v>
      </c>
      <c r="S30" s="49">
        <f t="shared" si="6"/>
        <v>8456632.6068140082</v>
      </c>
      <c r="T30" s="49">
        <f t="shared" si="6"/>
        <v>8523996.2688265126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5098863.9923250647</v>
      </c>
      <c r="J31" s="39">
        <f t="shared" si="7"/>
        <v>6142628.2465673462</v>
      </c>
      <c r="K31" s="39">
        <f t="shared" si="7"/>
        <v>6699468.3422775017</v>
      </c>
      <c r="L31" s="39">
        <f t="shared" si="7"/>
        <v>6049430.0693834759</v>
      </c>
      <c r="M31" s="39">
        <f t="shared" si="7"/>
        <v>6479265.1279944824</v>
      </c>
      <c r="N31" s="39">
        <f t="shared" si="7"/>
        <v>6513797.19926963</v>
      </c>
      <c r="O31" s="39">
        <f t="shared" si="7"/>
        <v>6514594.6515898947</v>
      </c>
      <c r="P31" s="40">
        <f t="shared" si="7"/>
        <v>7093054.3152250992</v>
      </c>
      <c r="Q31" s="40">
        <f t="shared" si="7"/>
        <v>7187646.1456556479</v>
      </c>
      <c r="R31" s="40">
        <f t="shared" si="7"/>
        <v>7515186.6161898253</v>
      </c>
      <c r="S31" s="40">
        <f t="shared" si="7"/>
        <v>7695394.9033171032</v>
      </c>
      <c r="T31" s="40">
        <f t="shared" si="7"/>
        <v>7736670.0979170473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4181690.1391606722</v>
      </c>
      <c r="J32" s="48">
        <f t="shared" si="8"/>
        <v>5036865.1008844562</v>
      </c>
      <c r="K32" s="48">
        <f t="shared" si="8"/>
        <v>5341413.7957609873</v>
      </c>
      <c r="L32" s="48">
        <f t="shared" si="8"/>
        <v>5187638.3684411049</v>
      </c>
      <c r="M32" s="48">
        <f t="shared" si="8"/>
        <v>5606368.1439616494</v>
      </c>
      <c r="N32" s="48">
        <f t="shared" si="8"/>
        <v>5600311.8962689238</v>
      </c>
      <c r="O32" s="48">
        <f t="shared" si="8"/>
        <v>5626211.0151793184</v>
      </c>
      <c r="P32" s="49">
        <f t="shared" si="8"/>
        <v>6024300.2434974276</v>
      </c>
      <c r="Q32" s="49">
        <f t="shared" si="8"/>
        <v>6050669.8390347026</v>
      </c>
      <c r="R32" s="49">
        <f t="shared" si="8"/>
        <v>6175699.378793587</v>
      </c>
      <c r="S32" s="49">
        <f t="shared" si="8"/>
        <v>6250052.1033167411</v>
      </c>
      <c r="T32" s="49">
        <f t="shared" si="8"/>
        <v>6211999.5613356847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3141899.6938131228</v>
      </c>
      <c r="J33" s="20">
        <f t="shared" si="9"/>
        <v>3724353.5814105631</v>
      </c>
      <c r="K33" s="20">
        <f t="shared" si="9"/>
        <v>3664570.6175953993</v>
      </c>
      <c r="L33" s="20">
        <f t="shared" si="9"/>
        <v>3989338.1197859431</v>
      </c>
      <c r="M33" s="20">
        <f t="shared" si="9"/>
        <v>4415354.9882610748</v>
      </c>
      <c r="N33" s="20">
        <f t="shared" si="9"/>
        <v>4507121.0703862021</v>
      </c>
      <c r="O33" s="20">
        <f t="shared" si="9"/>
        <v>4524030.086831321</v>
      </c>
      <c r="P33" s="21">
        <f t="shared" si="9"/>
        <v>4728492.925915191</v>
      </c>
      <c r="Q33" s="21">
        <f t="shared" si="9"/>
        <v>4601290.6914640851</v>
      </c>
      <c r="R33" s="21">
        <f t="shared" si="9"/>
        <v>4399913.1942684492</v>
      </c>
      <c r="S33" s="21">
        <f t="shared" si="9"/>
        <v>4365810.2219740255</v>
      </c>
      <c r="T33" s="21">
        <f t="shared" si="9"/>
        <v>4194222.4880460179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867870.34688859864</v>
      </c>
      <c r="H34" s="20">
        <f t="shared" si="10"/>
        <v>1218288.4838539469</v>
      </c>
      <c r="I34" s="20">
        <f t="shared" si="10"/>
        <v>1229383.0385288091</v>
      </c>
      <c r="J34" s="20">
        <f t="shared" si="10"/>
        <v>1972480.8296472551</v>
      </c>
      <c r="K34" s="20">
        <f t="shared" si="10"/>
        <v>1483413.038491139</v>
      </c>
      <c r="L34" s="20">
        <f t="shared" si="10"/>
        <v>2127538.7391095068</v>
      </c>
      <c r="M34" s="20">
        <f t="shared" si="10"/>
        <v>2801386.9828710202</v>
      </c>
      <c r="N34" s="20">
        <f t="shared" si="10"/>
        <v>2965288.6677329117</v>
      </c>
      <c r="O34" s="20">
        <f t="shared" si="10"/>
        <v>3204077.7856208785</v>
      </c>
      <c r="P34" s="21">
        <f t="shared" si="10"/>
        <v>3206156.1406389289</v>
      </c>
      <c r="Q34" s="21">
        <f t="shared" si="10"/>
        <v>3171426.232494676</v>
      </c>
      <c r="R34" s="21">
        <f t="shared" si="10"/>
        <v>3068509.8052339847</v>
      </c>
      <c r="S34" s="21">
        <f t="shared" si="10"/>
        <v>2968620.4191306564</v>
      </c>
      <c r="T34" s="21">
        <f t="shared" si="10"/>
        <v>2780648.9002754767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4294552.5266935024</v>
      </c>
      <c r="I35" s="20">
        <f t="shared" si="11"/>
        <v>5168770.102109734</v>
      </c>
      <c r="J35" s="20">
        <f t="shared" si="11"/>
        <v>6207742.8487897292</v>
      </c>
      <c r="K35" s="20">
        <f t="shared" si="11"/>
        <v>6753710.2556069531</v>
      </c>
      <c r="L35" s="20">
        <f t="shared" si="11"/>
        <v>6060654.699118224</v>
      </c>
      <c r="M35" s="20">
        <f t="shared" si="11"/>
        <v>6507776.6209903061</v>
      </c>
      <c r="N35" s="20">
        <f t="shared" si="11"/>
        <v>6570025.671153063</v>
      </c>
      <c r="O35" s="20">
        <f t="shared" si="11"/>
        <v>6538833.8938649287</v>
      </c>
      <c r="P35" s="21">
        <f t="shared" si="11"/>
        <v>7013517.2609500308</v>
      </c>
      <c r="Q35" s="21">
        <f t="shared" si="11"/>
        <v>7026281.0905667469</v>
      </c>
      <c r="R35" s="21">
        <f t="shared" si="11"/>
        <v>7175902.3807763522</v>
      </c>
      <c r="S35" s="21">
        <f t="shared" si="11"/>
        <v>7275855.0284757437</v>
      </c>
      <c r="T35" s="21">
        <f t="shared" si="11"/>
        <v>7270257.9957529297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E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76869.881641368251</v>
      </c>
      <c r="Q17" s="36">
        <f>'Spot Prices'!Q17/'Spot Prices'!P17*'2hBatteryMWh'!P17</f>
        <v>79032.043528761744</v>
      </c>
      <c r="R17" s="36">
        <f>'Spot Prices'!R17/'Spot Prices'!Q17*'2hBatteryMWh'!Q17</f>
        <v>79381.26896374533</v>
      </c>
      <c r="S17" s="36">
        <f>'Spot Prices'!S17/'Spot Prices'!R17*'2hBatteryMWh'!R17</f>
        <v>81962.37043064936</v>
      </c>
      <c r="T17" s="36">
        <f>'Spot Prices'!T17/'Spot Prices'!S17*'2hBatteryMWh'!S17</f>
        <v>80029.143632626467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69078.450110033038</v>
      </c>
      <c r="Q18" s="36">
        <f>'Spot Prices'!Q18/'Spot Prices'!P18*'2hBatteryMWh'!P18</f>
        <v>69666.295536314603</v>
      </c>
      <c r="R18" s="36">
        <f>'Spot Prices'!R18/'Spot Prices'!Q18*'2hBatteryMWh'!Q18</f>
        <v>71608.438287424506</v>
      </c>
      <c r="S18" s="36">
        <f>'Spot Prices'!S18/'Spot Prices'!R18*'2hBatteryMWh'!R18</f>
        <v>73424.787461194268</v>
      </c>
      <c r="T18" s="36">
        <f>'Spot Prices'!T18/'Spot Prices'!S18*'2hBatteryMWh'!S18</f>
        <v>73875.147158375024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64002.938261339048</v>
      </c>
      <c r="Q19" s="50">
        <f>'Spot Prices'!Q19/'Spot Prices'!P19*'2hBatteryMWh'!P19</f>
        <v>65619.625814217245</v>
      </c>
      <c r="R19" s="50">
        <f>'Spot Prices'!R19/'Spot Prices'!Q19*'2hBatteryMWh'!Q19</f>
        <v>68769.009758372558</v>
      </c>
      <c r="S19" s="50">
        <f>'Spot Prices'!S19/'Spot Prices'!R19*'2hBatteryMWh'!R19</f>
        <v>71323.42720155837</v>
      </c>
      <c r="T19" s="50">
        <f>'Spot Prices'!T19/'Spot Prices'!S19*'2hBatteryMWh'!S19</f>
        <v>71891.573822910694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58965.587703463047</v>
      </c>
      <c r="Q20" s="45">
        <f>'Spot Prices'!Q20/'Spot Prices'!P20*'2hBatteryMWh'!P20</f>
        <v>60838.342257028104</v>
      </c>
      <c r="R20" s="45">
        <f>'Spot Prices'!R20/'Spot Prices'!Q20*'2hBatteryMWh'!Q20</f>
        <v>64788.717417399093</v>
      </c>
      <c r="S20" s="45">
        <f>'Spot Prices'!S20/'Spot Prices'!R20*'2hBatteryMWh'!R20</f>
        <v>67594.041612342451</v>
      </c>
      <c r="T20" s="45">
        <f>'Spot Prices'!T20/'Spot Prices'!S20*'2hBatteryMWh'!S20</f>
        <v>67956.590546659456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51926.010010635604</v>
      </c>
      <c r="Q21" s="50">
        <f>'Spot Prices'!Q21/'Spot Prices'!P21*'2hBatteryMWh'!P21</f>
        <v>53101.542619904671</v>
      </c>
      <c r="R21" s="50">
        <f>'Spot Prices'!R21/'Spot Prices'!Q21*'2hBatteryMWh'!Q21</f>
        <v>55202.501563239966</v>
      </c>
      <c r="S21" s="50">
        <f>'Spot Prices'!S21/'Spot Prices'!R21*'2hBatteryMWh'!R21</f>
        <v>56921.212103887825</v>
      </c>
      <c r="T21" s="50">
        <f>'Spot Prices'!T21/'Spot Prices'!S21*'2hBatteryMWh'!S21</f>
        <v>56574.655502856251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42292.333069984321</v>
      </c>
      <c r="Q22" s="36">
        <f>'Spot Prices'!Q22/'Spot Prices'!P22*'2hBatteryMWh'!P22</f>
        <v>41902.883435886826</v>
      </c>
      <c r="R22" s="36">
        <f>'Spot Prices'!R22/'Spot Prices'!Q22*'2hBatteryMWh'!Q22</f>
        <v>40811.003685783136</v>
      </c>
      <c r="S22" s="36">
        <f>'Spot Prices'!S22/'Spot Prices'!R22*'2hBatteryMWh'!R22</f>
        <v>41258.735250776721</v>
      </c>
      <c r="T22" s="36">
        <f>'Spot Prices'!T22/'Spot Prices'!S22*'2hBatteryMWh'!S22</f>
        <v>39637.159294317644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30557.023875478921</v>
      </c>
      <c r="Q23" s="36">
        <f>'Spot Prices'!Q23/'Spot Prices'!P23*'2hBatteryMWh'!P23</f>
        <v>30775.586374028058</v>
      </c>
      <c r="R23" s="36">
        <f>'Spot Prices'!R23/'Spot Prices'!Q23*'2hBatteryMWh'!Q23</f>
        <v>30328.306978417088</v>
      </c>
      <c r="S23" s="36">
        <f>'Spot Prices'!S23/'Spot Prices'!R23*'2hBatteryMWh'!R23</f>
        <v>29894.632056225972</v>
      </c>
      <c r="T23" s="36">
        <f>'Spot Prices'!T23/'Spot Prices'!S23*'2hBatteryMWh'!S23</f>
        <v>28001.719322414374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57612.311963173364</v>
      </c>
      <c r="Q24" s="50">
        <f>'Spot Prices'!Q24/'Spot Prices'!P24*'2hBatteryMWh'!P24</f>
        <v>58766.562940689924</v>
      </c>
      <c r="R24" s="50">
        <f>'Spot Prices'!R24/'Spot Prices'!Q24*'2hBatteryMWh'!Q24</f>
        <v>61129.412614840439</v>
      </c>
      <c r="S24" s="50">
        <f>'Spot Prices'!S24/'Spot Prices'!R24*'2hBatteryMWh'!R24</f>
        <v>63150.330538612259</v>
      </c>
      <c r="T24" s="50">
        <f>'Spot Prices'!T24/'Spot Prices'!S24*'2hBatteryMWh'!S24</f>
        <v>63101.751441709181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44241.310392075276</v>
      </c>
      <c r="J28" s="15">
        <f t="shared" si="4"/>
        <v>51705.700631643522</v>
      </c>
      <c r="K28" s="15">
        <f t="shared" si="4"/>
        <v>63069.808253139177</v>
      </c>
      <c r="L28" s="15">
        <f t="shared" si="4"/>
        <v>42528.325366460071</v>
      </c>
      <c r="M28" s="15">
        <f t="shared" si="4"/>
        <v>44792.276470681994</v>
      </c>
      <c r="N28" s="15">
        <f t="shared" si="4"/>
        <v>43513.835978222567</v>
      </c>
      <c r="O28" s="15">
        <f t="shared" si="4"/>
        <v>43543.20153014423</v>
      </c>
      <c r="P28" s="36">
        <f t="shared" si="4"/>
        <v>44569.810685217861</v>
      </c>
      <c r="Q28" s="36">
        <f t="shared" si="4"/>
        <v>45005.174621323633</v>
      </c>
      <c r="R28" s="36">
        <f t="shared" si="4"/>
        <v>44382.151027381093</v>
      </c>
      <c r="S28" s="36">
        <f t="shared" si="4"/>
        <v>44976.631878349886</v>
      </c>
      <c r="T28" s="36">
        <f t="shared" si="4"/>
        <v>43915.778835969817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33289.150704402702</v>
      </c>
      <c r="J29" s="15">
        <f t="shared" si="5"/>
        <v>40363.501935492677</v>
      </c>
      <c r="K29" s="15">
        <f t="shared" si="5"/>
        <v>45841.546633297097</v>
      </c>
      <c r="L29" s="15">
        <f t="shared" si="5"/>
        <v>35244.61110136802</v>
      </c>
      <c r="M29" s="15">
        <f t="shared" si="5"/>
        <v>36915.583211947458</v>
      </c>
      <c r="N29" s="15">
        <f t="shared" si="5"/>
        <v>37472.442106590112</v>
      </c>
      <c r="O29" s="15">
        <f t="shared" si="5"/>
        <v>37047.955925798364</v>
      </c>
      <c r="P29" s="36">
        <f t="shared" si="5"/>
        <v>39225.309769074898</v>
      </c>
      <c r="Q29" s="36">
        <f t="shared" si="5"/>
        <v>38852.697553797741</v>
      </c>
      <c r="R29" s="36">
        <f t="shared" si="5"/>
        <v>39209.719205691581</v>
      </c>
      <c r="S29" s="36">
        <f t="shared" si="5"/>
        <v>39459.750756522895</v>
      </c>
      <c r="T29" s="36">
        <f t="shared" si="5"/>
        <v>39701.781847330305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26562.248344915042</v>
      </c>
      <c r="J30" s="47">
        <f t="shared" si="6"/>
        <v>33245.615795112237</v>
      </c>
      <c r="K30" s="47">
        <f t="shared" si="6"/>
        <v>36964.280132202177</v>
      </c>
      <c r="L30" s="47">
        <f t="shared" si="6"/>
        <v>31113.776022351107</v>
      </c>
      <c r="M30" s="47">
        <f t="shared" si="6"/>
        <v>32838.630803433472</v>
      </c>
      <c r="N30" s="47">
        <f t="shared" si="6"/>
        <v>33556.085263980727</v>
      </c>
      <c r="O30" s="47">
        <f t="shared" si="6"/>
        <v>33476.437593103197</v>
      </c>
      <c r="P30" s="50">
        <f t="shared" si="6"/>
        <v>36060.778463088027</v>
      </c>
      <c r="Q30" s="50">
        <f t="shared" si="6"/>
        <v>36311.450510797964</v>
      </c>
      <c r="R30" s="50">
        <f t="shared" si="6"/>
        <v>37362.307397520271</v>
      </c>
      <c r="S30" s="50">
        <f t="shared" si="6"/>
        <v>38032.531341207548</v>
      </c>
      <c r="T30" s="50">
        <f t="shared" si="6"/>
        <v>38335.490060814773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19701.176323984648</v>
      </c>
      <c r="J31" s="42">
        <f t="shared" si="7"/>
        <v>26712.401456024883</v>
      </c>
      <c r="K31" s="42">
        <f t="shared" si="7"/>
        <v>30088.359997343174</v>
      </c>
      <c r="L31" s="42">
        <f t="shared" si="7"/>
        <v>27582.3710219411</v>
      </c>
      <c r="M31" s="42">
        <f t="shared" si="7"/>
        <v>29502.889285975682</v>
      </c>
      <c r="N31" s="42">
        <f t="shared" si="7"/>
        <v>30134.66696555421</v>
      </c>
      <c r="O31" s="42">
        <f t="shared" si="7"/>
        <v>30230.046496646206</v>
      </c>
      <c r="P31" s="45">
        <f t="shared" si="7"/>
        <v>32914.305988349006</v>
      </c>
      <c r="Q31" s="45">
        <f t="shared" si="7"/>
        <v>33353.245874105451</v>
      </c>
      <c r="R31" s="45">
        <f t="shared" si="7"/>
        <v>34873.150669926486</v>
      </c>
      <c r="S31" s="45">
        <f t="shared" si="7"/>
        <v>35709.381500897529</v>
      </c>
      <c r="T31" s="45">
        <f t="shared" si="7"/>
        <v>35900.913149241896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15108.806956198088</v>
      </c>
      <c r="J32" s="47">
        <f t="shared" si="8"/>
        <v>19758.390874403594</v>
      </c>
      <c r="K32" s="47">
        <f t="shared" si="8"/>
        <v>22238.09756698037</v>
      </c>
      <c r="L32" s="47">
        <f t="shared" si="8"/>
        <v>22990.758445590614</v>
      </c>
      <c r="M32" s="47">
        <f t="shared" si="8"/>
        <v>25614.562073118883</v>
      </c>
      <c r="N32" s="47">
        <f t="shared" si="8"/>
        <v>26858.39117696571</v>
      </c>
      <c r="O32" s="47">
        <f t="shared" si="8"/>
        <v>27010.960665314731</v>
      </c>
      <c r="P32" s="50">
        <f t="shared" si="8"/>
        <v>28922.153199397682</v>
      </c>
      <c r="Q32" s="50">
        <f t="shared" si="8"/>
        <v>29048.751385263069</v>
      </c>
      <c r="R32" s="50">
        <f t="shared" si="8"/>
        <v>29649.007573898391</v>
      </c>
      <c r="S32" s="50">
        <f t="shared" si="8"/>
        <v>30005.968681833285</v>
      </c>
      <c r="T32" s="50">
        <f t="shared" si="8"/>
        <v>29823.281663537586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11106.42866672094</v>
      </c>
      <c r="J33" s="15">
        <f t="shared" si="9"/>
        <v>13896.237325098762</v>
      </c>
      <c r="K33" s="15">
        <f t="shared" si="9"/>
        <v>13680.647093294385</v>
      </c>
      <c r="L33" s="15">
        <f t="shared" si="9"/>
        <v>15753.26096270907</v>
      </c>
      <c r="M33" s="15">
        <f t="shared" si="9"/>
        <v>19217.545830745636</v>
      </c>
      <c r="N33" s="15">
        <f t="shared" si="9"/>
        <v>22236.35813031705</v>
      </c>
      <c r="O33" s="15">
        <f t="shared" si="9"/>
        <v>22367.898097042391</v>
      </c>
      <c r="P33" s="36">
        <f t="shared" si="9"/>
        <v>23378.811787155188</v>
      </c>
      <c r="Q33" s="36">
        <f t="shared" si="9"/>
        <v>22749.893198350823</v>
      </c>
      <c r="R33" s="36">
        <f t="shared" si="9"/>
        <v>21754.234184185349</v>
      </c>
      <c r="S33" s="36">
        <f t="shared" si="9"/>
        <v>21585.620847304948</v>
      </c>
      <c r="T33" s="36">
        <f t="shared" si="9"/>
        <v>20737.249622193958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3057.8236421019687</v>
      </c>
      <c r="H34" s="15">
        <f t="shared" si="10"/>
        <v>4154.3092390018619</v>
      </c>
      <c r="I34" s="15">
        <f t="shared" si="10"/>
        <v>5207.6092020585838</v>
      </c>
      <c r="J34" s="15">
        <f t="shared" si="10"/>
        <v>7027.0799751084387</v>
      </c>
      <c r="K34" s="15">
        <f t="shared" si="10"/>
        <v>5817.5674742132942</v>
      </c>
      <c r="L34" s="15">
        <f t="shared" si="10"/>
        <v>9654.5695927234574</v>
      </c>
      <c r="M34" s="15">
        <f t="shared" si="10"/>
        <v>14189.45210764892</v>
      </c>
      <c r="N34" s="15">
        <f t="shared" si="10"/>
        <v>16419.774809680112</v>
      </c>
      <c r="O34" s="15">
        <f t="shared" si="10"/>
        <v>16630.904834042252</v>
      </c>
      <c r="P34" s="36">
        <f t="shared" si="10"/>
        <v>16641.692625984033</v>
      </c>
      <c r="Q34" s="36">
        <f t="shared" si="10"/>
        <v>16461.425530149416</v>
      </c>
      <c r="R34" s="36">
        <f t="shared" si="10"/>
        <v>15927.233346890505</v>
      </c>
      <c r="S34" s="36">
        <f t="shared" si="10"/>
        <v>15408.753152161575</v>
      </c>
      <c r="T34" s="36">
        <f t="shared" si="10"/>
        <v>14433.078823772852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15631.269342546067</v>
      </c>
      <c r="I35" s="47">
        <f t="shared" si="11"/>
        <v>20849.630502023341</v>
      </c>
      <c r="J35" s="47">
        <f t="shared" si="11"/>
        <v>26614.500417599997</v>
      </c>
      <c r="K35" s="47">
        <f t="shared" si="11"/>
        <v>29401.124521160127</v>
      </c>
      <c r="L35" s="47">
        <f t="shared" si="11"/>
        <v>26763.128023457051</v>
      </c>
      <c r="M35" s="47">
        <f t="shared" si="11"/>
        <v>28985.042058724346</v>
      </c>
      <c r="N35" s="47">
        <f t="shared" si="11"/>
        <v>30072.675750798528</v>
      </c>
      <c r="O35" s="47">
        <f t="shared" si="11"/>
        <v>30094.712399804099</v>
      </c>
      <c r="P35" s="50">
        <f t="shared" si="11"/>
        <v>32279.422952980887</v>
      </c>
      <c r="Q35" s="50">
        <f t="shared" si="11"/>
        <v>32338.167950585976</v>
      </c>
      <c r="R35" s="50">
        <f t="shared" si="11"/>
        <v>33026.793746994481</v>
      </c>
      <c r="S35" s="50">
        <f t="shared" si="11"/>
        <v>33486.821671688282</v>
      </c>
      <c r="T35" s="50">
        <f t="shared" si="11"/>
        <v>33461.061560203663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0.14369945092403724</v>
      </c>
      <c r="N6" s="14">
        <f>'Spot Prices'!N29</f>
        <v>6.6633518677091219E-2</v>
      </c>
      <c r="O6" s="14">
        <f>'Spot Prices'!O29</f>
        <v>3.5372319466968172E-2</v>
      </c>
      <c r="P6" s="14">
        <f>'Spot Prices'!P29</f>
        <v>3.5372319466968172E-2</v>
      </c>
      <c r="Q6" s="14">
        <f>'Spot Prices'!Q29</f>
        <v>3.5372319466968172E-2</v>
      </c>
      <c r="R6" s="14">
        <f>'Spot Prices'!R29</f>
        <v>3.5372319466968172E-2</v>
      </c>
      <c r="S6" s="14">
        <f>'Spot Prices'!S29</f>
        <v>3.537231946696795E-2</v>
      </c>
      <c r="T6" s="14">
        <f>'Spot Prices'!T29</f>
        <v>3.537231946696795E-2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8.5499681625899271E-2</v>
      </c>
      <c r="N7" s="14">
        <f>'Spot Prices'!N30</f>
        <v>1.4932088190688919E-2</v>
      </c>
      <c r="O7" s="14">
        <f>'Spot Prices'!O30</f>
        <v>1.3994898620803609E-2</v>
      </c>
      <c r="P7" s="14">
        <f>'Spot Prices'!P30</f>
        <v>1.3994898620803609E-2</v>
      </c>
      <c r="Q7" s="14">
        <f>'Spot Prices'!Q30</f>
        <v>1.3994898620803609E-2</v>
      </c>
      <c r="R7" s="14">
        <f>'Spot Prices'!R30</f>
        <v>1.3994898620803609E-2</v>
      </c>
      <c r="S7" s="14">
        <f>'Spot Prices'!S30</f>
        <v>1.3994898620803609E-2</v>
      </c>
      <c r="T7" s="14">
        <f>'Spot Prices'!T30</f>
        <v>1.3994898620803387E-2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7.1393850929279523E-2</v>
      </c>
      <c r="N8" s="46">
        <f>'Spot Prices'!N31</f>
        <v>4.3345492850122014E-3</v>
      </c>
      <c r="O8" s="46">
        <f>'Spot Prices'!O31</f>
        <v>6.1139223417756572E-3</v>
      </c>
      <c r="P8" s="46">
        <f>'Spot Prices'!P31</f>
        <v>6.1139223417756572E-3</v>
      </c>
      <c r="Q8" s="46">
        <f>'Spot Prices'!Q31</f>
        <v>6.1139223417758792E-3</v>
      </c>
      <c r="R8" s="46">
        <f>'Spot Prices'!R31</f>
        <v>6.1139223417758792E-3</v>
      </c>
      <c r="S8" s="46">
        <f>'Spot Prices'!S31</f>
        <v>6.1139223417761013E-3</v>
      </c>
      <c r="T8" s="46">
        <f>'Spot Prices'!T31</f>
        <v>6.1139223417761013E-3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6.2531213469749769E-2</v>
      </c>
      <c r="N9" s="41">
        <f>'Spot Prices'!N32</f>
        <v>1.2555109747891535E-4</v>
      </c>
      <c r="O9" s="41">
        <f>'Spot Prices'!O32</f>
        <v>-3.2229187073088417E-3</v>
      </c>
      <c r="P9" s="41">
        <f>'Spot Prices'!P32</f>
        <v>-3.2229187073088417E-3</v>
      </c>
      <c r="Q9" s="41">
        <f>'Spot Prices'!Q32</f>
        <v>-3.2229187073086196E-3</v>
      </c>
      <c r="R9" s="41">
        <f>'Spot Prices'!R32</f>
        <v>-3.2229187073087306E-3</v>
      </c>
      <c r="S9" s="41">
        <f>'Spot Prices'!S32</f>
        <v>-3.2229187073087306E-3</v>
      </c>
      <c r="T9" s="41">
        <f>'Spot Prices'!T32</f>
        <v>-3.2229187073087306E-3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5.9520110903389822E-2</v>
      </c>
      <c r="N10" s="46">
        <f>'Spot Prices'!N33</f>
        <v>-3.7134973186210285E-3</v>
      </c>
      <c r="O10" s="46">
        <f>'Spot Prices'!O33</f>
        <v>-5.378958806902534E-3</v>
      </c>
      <c r="P10" s="46">
        <f>'Spot Prices'!P33</f>
        <v>-5.3789588069026451E-3</v>
      </c>
      <c r="Q10" s="46">
        <f>'Spot Prices'!Q33</f>
        <v>-5.378958806902534E-3</v>
      </c>
      <c r="R10" s="46">
        <f>'Spot Prices'!R33</f>
        <v>-5.378958806902534E-3</v>
      </c>
      <c r="S10" s="46">
        <f>'Spot Prices'!S33</f>
        <v>-5.378958806902534E-3</v>
      </c>
      <c r="T10" s="46">
        <f>'Spot Prices'!T33</f>
        <v>-5.3789588069026451E-3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5.1424684202778126E-2</v>
      </c>
      <c r="N11" s="14">
        <f>'Spot Prices'!N34</f>
        <v>-1.2174724653656654E-2</v>
      </c>
      <c r="O11" s="14">
        <f>'Spot Prices'!O34</f>
        <v>-1.287360708464147E-2</v>
      </c>
      <c r="P11" s="14">
        <f>'Spot Prices'!P34</f>
        <v>-1.287360708464147E-2</v>
      </c>
      <c r="Q11" s="14">
        <f>'Spot Prices'!Q34</f>
        <v>-1.2873607084641581E-2</v>
      </c>
      <c r="R11" s="14">
        <f>'Spot Prices'!R34</f>
        <v>-1.2873607084641581E-2</v>
      </c>
      <c r="S11" s="14">
        <f>'Spot Prices'!S34</f>
        <v>-1.2873607084641581E-2</v>
      </c>
      <c r="T11" s="14">
        <f>'Spot Prices'!T34</f>
        <v>-1.2873607084641581E-2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3.329404195590091E-2</v>
      </c>
      <c r="N12" s="14">
        <f>'Spot Prices'!N35</f>
        <v>-4.3017573097158368E-2</v>
      </c>
      <c r="O12" s="14">
        <f>'Spot Prices'!O35</f>
        <v>-2.7480281398313378E-2</v>
      </c>
      <c r="P12" s="14">
        <f>'Spot Prices'!P35</f>
        <v>-2.7480281398313378E-2</v>
      </c>
      <c r="Q12" s="14">
        <f>'Spot Prices'!Q35</f>
        <v>-2.7480281398313378E-2</v>
      </c>
      <c r="R12" s="14">
        <f>'Spot Prices'!R35</f>
        <v>-2.7480281398313378E-2</v>
      </c>
      <c r="S12" s="14">
        <f>'Spot Prices'!S35</f>
        <v>-2.7480281398313378E-2</v>
      </c>
      <c r="T12" s="14">
        <f>'Spot Prices'!T35</f>
        <v>-2.7480281398313378E-2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6.6751719939124321E-2</v>
      </c>
      <c r="N13" s="46">
        <f>'Spot Prices'!N36</f>
        <v>8.8860835459092513E-4</v>
      </c>
      <c r="O13" s="46">
        <f>'Spot Prices'!O36</f>
        <v>5.1229915225570188E-4</v>
      </c>
      <c r="P13" s="46">
        <f>'Spot Prices'!P36</f>
        <v>5.1229915225570188E-4</v>
      </c>
      <c r="Q13" s="46">
        <f>'Spot Prices'!Q36</f>
        <v>5.1229915225570188E-4</v>
      </c>
      <c r="R13" s="46">
        <f>'Spot Prices'!R36</f>
        <v>5.1229915225547984E-4</v>
      </c>
      <c r="S13" s="46">
        <f>'Spot Prices'!S36</f>
        <v>5.1229915225570188E-4</v>
      </c>
      <c r="T13" s="46">
        <f>'Spot Prices'!T36</f>
        <v>5.1229915225570188E-4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384.34940820684125</v>
      </c>
      <c r="Q17" s="15">
        <f>'2hBatteryMWh'!Q17/200</f>
        <v>395.16021764380872</v>
      </c>
      <c r="R17" s="15">
        <f>'2hBatteryMWh'!R17/200</f>
        <v>396.90634481872667</v>
      </c>
      <c r="S17" s="15">
        <f>'2hBatteryMWh'!S17/200</f>
        <v>409.81185215324678</v>
      </c>
      <c r="T17" s="15">
        <f>'2hBatteryMWh'!T17/200</f>
        <v>400.14571816313236</v>
      </c>
      <c r="U17" s="37">
        <f>SUM(E17:T17)</f>
        <v>5123.6107909857565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345.39225055016522</v>
      </c>
      <c r="Q18" s="15">
        <f>'2hBatteryMWh'!Q18/200</f>
        <v>348.33147768157301</v>
      </c>
      <c r="R18" s="15">
        <f>'2hBatteryMWh'!R18/200</f>
        <v>358.04219143712254</v>
      </c>
      <c r="S18" s="15">
        <f>'2hBatteryMWh'!S18/200</f>
        <v>367.12393730597137</v>
      </c>
      <c r="T18" s="15">
        <f>'2hBatteryMWh'!T18/200</f>
        <v>369.37573579187512</v>
      </c>
      <c r="U18" s="37">
        <f t="shared" ref="U18:U24" si="0">SUM(E18:T18)</f>
        <v>4403.1536552667076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320.01469130669523</v>
      </c>
      <c r="Q19" s="47">
        <f>'2hBatteryMWh'!Q19/200</f>
        <v>328.09812907108625</v>
      </c>
      <c r="R19" s="47">
        <f>'2hBatteryMWh'!R19/200</f>
        <v>343.84504879186278</v>
      </c>
      <c r="S19" s="47">
        <f>'2hBatteryMWh'!S19/200</f>
        <v>356.61713600779183</v>
      </c>
      <c r="T19" s="47">
        <f>'2hBatteryMWh'!T19/200</f>
        <v>359.45786911455349</v>
      </c>
      <c r="U19" s="37">
        <f t="shared" si="0"/>
        <v>3945.9241242919893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294.82793851731526</v>
      </c>
      <c r="Q20" s="42">
        <f>'2hBatteryMWh'!Q20/200</f>
        <v>304.19171128514051</v>
      </c>
      <c r="R20" s="42">
        <f>'2hBatteryMWh'!R20/200</f>
        <v>323.94358708699548</v>
      </c>
      <c r="S20" s="42">
        <f>'2hBatteryMWh'!S20/200</f>
        <v>337.97020806171224</v>
      </c>
      <c r="T20" s="42">
        <f>'2hBatteryMWh'!T20/200</f>
        <v>339.78295273329729</v>
      </c>
      <c r="U20" s="37">
        <f t="shared" si="0"/>
        <v>3508.5099601844613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259.63005005317802</v>
      </c>
      <c r="Q21" s="47">
        <f>'2hBatteryMWh'!Q21/200</f>
        <v>265.50771309952336</v>
      </c>
      <c r="R21" s="47">
        <f>'2hBatteryMWh'!R21/200</f>
        <v>276.01250781619984</v>
      </c>
      <c r="S21" s="47">
        <f>'2hBatteryMWh'!S21/200</f>
        <v>284.6060605194391</v>
      </c>
      <c r="T21" s="47">
        <f>'2hBatteryMWh'!T21/200</f>
        <v>282.87327751428126</v>
      </c>
      <c r="U21" s="37">
        <f t="shared" si="0"/>
        <v>2970.0077965026217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211.46166534992162</v>
      </c>
      <c r="Q22" s="15">
        <f>'2hBatteryMWh'!Q22/200</f>
        <v>209.51441717943413</v>
      </c>
      <c r="R22" s="15">
        <f>'2hBatteryMWh'!R22/200</f>
        <v>204.05501842891567</v>
      </c>
      <c r="S22" s="15">
        <f>'2hBatteryMWh'!S22/200</f>
        <v>206.2936762538836</v>
      </c>
      <c r="T22" s="15">
        <f>'2hBatteryMWh'!T22/200</f>
        <v>198.18579647158822</v>
      </c>
      <c r="U22" s="37">
        <f t="shared" si="0"/>
        <v>2268.8461361837426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152.78511937739461</v>
      </c>
      <c r="Q23" s="15">
        <f>'2hBatteryMWh'!Q23/200</f>
        <v>153.87793187014029</v>
      </c>
      <c r="R23" s="15">
        <f>'2hBatteryMWh'!R23/200</f>
        <v>151.64153489208545</v>
      </c>
      <c r="S23" s="15">
        <f>'2hBatteryMWh'!S23/200</f>
        <v>149.47316028112985</v>
      </c>
      <c r="T23" s="15">
        <f>'2hBatteryMWh'!T23/200</f>
        <v>140.00859661207187</v>
      </c>
      <c r="U23" s="37">
        <f t="shared" si="0"/>
        <v>1590.3413430328221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288.06155981586681</v>
      </c>
      <c r="Q24" s="47">
        <f>'2hBatteryMWh'!Q24/200</f>
        <v>293.83281470344963</v>
      </c>
      <c r="R24" s="47">
        <f>'2hBatteryMWh'!R24/200</f>
        <v>305.64706307420221</v>
      </c>
      <c r="S24" s="47">
        <f>'2hBatteryMWh'!S24/200</f>
        <v>315.75165269306132</v>
      </c>
      <c r="T24" s="47">
        <f>'2hBatteryMWh'!T24/200</f>
        <v>315.50875720854589</v>
      </c>
      <c r="U24" s="37">
        <f t="shared" si="0"/>
        <v>3438.4053389526257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221.20655196037637</v>
      </c>
      <c r="J28" s="15">
        <f>'2hBatteryMWh'!J28/200</f>
        <v>258.52850315821763</v>
      </c>
      <c r="K28" s="15">
        <f>'2hBatteryMWh'!K28/200</f>
        <v>315.34904126569586</v>
      </c>
      <c r="L28" s="15">
        <f>'2hBatteryMWh'!L28/200</f>
        <v>212.64162683230035</v>
      </c>
      <c r="M28" s="15">
        <f>'2hBatteryMWh'!M28/200</f>
        <v>223.96138235340996</v>
      </c>
      <c r="N28" s="15">
        <f>'2hBatteryMWh'!N28/200</f>
        <v>217.56917989111284</v>
      </c>
      <c r="O28" s="15">
        <f>'2hBatteryMWh'!O28/200</f>
        <v>217.71600765072114</v>
      </c>
      <c r="P28" s="15">
        <f>'2hBatteryMWh'!P28/200</f>
        <v>222.84905342608931</v>
      </c>
      <c r="Q28" s="15">
        <f>'2hBatteryMWh'!Q28/200</f>
        <v>225.02587310661818</v>
      </c>
      <c r="R28" s="15">
        <f>'2hBatteryMWh'!R28/200</f>
        <v>221.91075513690546</v>
      </c>
      <c r="S28" s="15">
        <f>'2hBatteryMWh'!S28/200</f>
        <v>224.88315939174944</v>
      </c>
      <c r="T28" s="15">
        <f>'2hBatteryMWh'!T28/200</f>
        <v>219.57889417984907</v>
      </c>
      <c r="U28" s="37">
        <f>SUM(E28:T28)</f>
        <v>3450.1756512684133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166.44575352201352</v>
      </c>
      <c r="J29" s="15">
        <f>'2hBatteryMWh'!J29/200</f>
        <v>201.81750967746339</v>
      </c>
      <c r="K29" s="15">
        <f>'2hBatteryMWh'!K29/200</f>
        <v>229.2077331664855</v>
      </c>
      <c r="L29" s="15">
        <f>'2hBatteryMWh'!L29/200</f>
        <v>176.2230555068401</v>
      </c>
      <c r="M29" s="15">
        <f>'2hBatteryMWh'!M29/200</f>
        <v>184.57791605973728</v>
      </c>
      <c r="N29" s="15">
        <f>'2hBatteryMWh'!N29/200</f>
        <v>187.36221053295057</v>
      </c>
      <c r="O29" s="15">
        <f>'2hBatteryMWh'!O29/200</f>
        <v>185.23977962899181</v>
      </c>
      <c r="P29" s="15">
        <f>'2hBatteryMWh'!P29/200</f>
        <v>196.12654884537449</v>
      </c>
      <c r="Q29" s="15">
        <f>'2hBatteryMWh'!Q29/200</f>
        <v>194.26348776898871</v>
      </c>
      <c r="R29" s="15">
        <f>'2hBatteryMWh'!R29/200</f>
        <v>196.04859602845789</v>
      </c>
      <c r="S29" s="15">
        <f>'2hBatteryMWh'!S29/200</f>
        <v>197.29875378261448</v>
      </c>
      <c r="T29" s="15">
        <f>'2hBatteryMWh'!T29/200</f>
        <v>198.50890923665153</v>
      </c>
      <c r="U29" s="37">
        <f t="shared" ref="U29:U35" si="2">SUM(E29:T29)</f>
        <v>2771.2072665836013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132.81124172457521</v>
      </c>
      <c r="J30" s="47">
        <f>'2hBatteryMWh'!J30/200</f>
        <v>166.22807897556117</v>
      </c>
      <c r="K30" s="47">
        <f>'2hBatteryMWh'!K30/200</f>
        <v>184.8214006610109</v>
      </c>
      <c r="L30" s="47">
        <f>'2hBatteryMWh'!L30/200</f>
        <v>155.56888011175553</v>
      </c>
      <c r="M30" s="47">
        <f>'2hBatteryMWh'!M30/200</f>
        <v>164.19315401716736</v>
      </c>
      <c r="N30" s="47">
        <f>'2hBatteryMWh'!N30/200</f>
        <v>167.78042631990363</v>
      </c>
      <c r="O30" s="47">
        <f>'2hBatteryMWh'!O30/200</f>
        <v>167.38218796551598</v>
      </c>
      <c r="P30" s="47">
        <f>'2hBatteryMWh'!P30/200</f>
        <v>180.30389231544012</v>
      </c>
      <c r="Q30" s="47">
        <f>'2hBatteryMWh'!Q30/200</f>
        <v>181.55725255398983</v>
      </c>
      <c r="R30" s="47">
        <f>'2hBatteryMWh'!R30/200</f>
        <v>186.81153698760136</v>
      </c>
      <c r="S30" s="47">
        <f>'2hBatteryMWh'!S30/200</f>
        <v>190.16265670603775</v>
      </c>
      <c r="T30" s="47">
        <f>'2hBatteryMWh'!T30/200</f>
        <v>191.67745030407386</v>
      </c>
      <c r="U30" s="37">
        <f t="shared" si="2"/>
        <v>2406.9584997309917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98.505881619923244</v>
      </c>
      <c r="J31" s="42">
        <f>'2hBatteryMWh'!J31/200</f>
        <v>133.56200728012442</v>
      </c>
      <c r="K31" s="42">
        <f>'2hBatteryMWh'!K31/200</f>
        <v>150.44179998671586</v>
      </c>
      <c r="L31" s="42">
        <f>'2hBatteryMWh'!L31/200</f>
        <v>137.9118551097055</v>
      </c>
      <c r="M31" s="42">
        <f>'2hBatteryMWh'!M31/200</f>
        <v>147.5144464298784</v>
      </c>
      <c r="N31" s="42">
        <f>'2hBatteryMWh'!N31/200</f>
        <v>150.67333482777104</v>
      </c>
      <c r="O31" s="42">
        <f>'2hBatteryMWh'!O31/200</f>
        <v>151.15023248323104</v>
      </c>
      <c r="P31" s="42">
        <f>'2hBatteryMWh'!P31/200</f>
        <v>164.57152994174504</v>
      </c>
      <c r="Q31" s="42">
        <f>'2hBatteryMWh'!Q31/200</f>
        <v>166.76622937052724</v>
      </c>
      <c r="R31" s="42">
        <f>'2hBatteryMWh'!R31/200</f>
        <v>174.36575334963243</v>
      </c>
      <c r="S31" s="42">
        <f>'2hBatteryMWh'!S31/200</f>
        <v>178.54690750448765</v>
      </c>
      <c r="T31" s="42">
        <f>'2hBatteryMWh'!T31/200</f>
        <v>179.50456574620949</v>
      </c>
      <c r="U31" s="37">
        <f t="shared" si="2"/>
        <v>2095.0544937021396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75.544034780990444</v>
      </c>
      <c r="J32" s="47">
        <f>'2hBatteryMWh'!J32/200</f>
        <v>98.791954372017969</v>
      </c>
      <c r="K32" s="47">
        <f>'2hBatteryMWh'!K32/200</f>
        <v>111.19048783490184</v>
      </c>
      <c r="L32" s="47">
        <f>'2hBatteryMWh'!L32/200</f>
        <v>114.95379222795307</v>
      </c>
      <c r="M32" s="47">
        <f>'2hBatteryMWh'!M32/200</f>
        <v>128.07281036559442</v>
      </c>
      <c r="N32" s="47">
        <f>'2hBatteryMWh'!N32/200</f>
        <v>134.29195588482855</v>
      </c>
      <c r="O32" s="47">
        <f>'2hBatteryMWh'!O32/200</f>
        <v>135.05480332657365</v>
      </c>
      <c r="P32" s="47">
        <f>'2hBatteryMWh'!P32/200</f>
        <v>144.61076599698842</v>
      </c>
      <c r="Q32" s="47">
        <f>'2hBatteryMWh'!Q32/200</f>
        <v>145.24375692631534</v>
      </c>
      <c r="R32" s="47">
        <f>'2hBatteryMWh'!R32/200</f>
        <v>148.24503786949197</v>
      </c>
      <c r="S32" s="47">
        <f>'2hBatteryMWh'!S32/200</f>
        <v>150.02984340916643</v>
      </c>
      <c r="T32" s="47">
        <f>'2hBatteryMWh'!T32/200</f>
        <v>149.11640831768793</v>
      </c>
      <c r="U32" s="37">
        <f t="shared" si="2"/>
        <v>1747.5244370931835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55.532143333604701</v>
      </c>
      <c r="J33" s="15">
        <f>'2hBatteryMWh'!J33/200</f>
        <v>69.481186625493805</v>
      </c>
      <c r="K33" s="15">
        <f>'2hBatteryMWh'!K33/200</f>
        <v>68.403235466471926</v>
      </c>
      <c r="L33" s="15">
        <f>'2hBatteryMWh'!L33/200</f>
        <v>78.766304813545347</v>
      </c>
      <c r="M33" s="15">
        <f>'2hBatteryMWh'!M33/200</f>
        <v>96.087729153728176</v>
      </c>
      <c r="N33" s="15">
        <f>'2hBatteryMWh'!N33/200</f>
        <v>111.18179065158525</v>
      </c>
      <c r="O33" s="15">
        <f>'2hBatteryMWh'!O33/200</f>
        <v>111.83949048521195</v>
      </c>
      <c r="P33" s="15">
        <f>'2hBatteryMWh'!P33/200</f>
        <v>116.89405893577594</v>
      </c>
      <c r="Q33" s="15">
        <f>'2hBatteryMWh'!Q33/200</f>
        <v>113.74946599175411</v>
      </c>
      <c r="R33" s="15">
        <f>'2hBatteryMWh'!R33/200</f>
        <v>108.77117092092675</v>
      </c>
      <c r="S33" s="15">
        <f>'2hBatteryMWh'!S33/200</f>
        <v>107.92810423652475</v>
      </c>
      <c r="T33" s="15">
        <f>'2hBatteryMWh'!T33/200</f>
        <v>103.68624811096979</v>
      </c>
      <c r="U33" s="37">
        <f t="shared" si="2"/>
        <v>1304.6552821625669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15.289118210509844</v>
      </c>
      <c r="H34" s="15">
        <f>'2hBatteryMWh'!H34/200</f>
        <v>20.771546195009311</v>
      </c>
      <c r="I34" s="15">
        <f>'2hBatteryMWh'!I34/200</f>
        <v>26.03804601029292</v>
      </c>
      <c r="J34" s="15">
        <f>'2hBatteryMWh'!J34/200</f>
        <v>35.135399875542191</v>
      </c>
      <c r="K34" s="15">
        <f>'2hBatteryMWh'!K34/200</f>
        <v>29.08783737106647</v>
      </c>
      <c r="L34" s="15">
        <f>'2hBatteryMWh'!L34/200</f>
        <v>48.272847963617288</v>
      </c>
      <c r="M34" s="15">
        <f>'2hBatteryMWh'!M34/200</f>
        <v>70.947260538244606</v>
      </c>
      <c r="N34" s="15">
        <f>'2hBatteryMWh'!N34/200</f>
        <v>82.09887404840056</v>
      </c>
      <c r="O34" s="15">
        <f>'2hBatteryMWh'!O34/200</f>
        <v>83.154524170211261</v>
      </c>
      <c r="P34" s="15">
        <f>'2hBatteryMWh'!P34/200</f>
        <v>83.208463129920162</v>
      </c>
      <c r="Q34" s="15">
        <f>'2hBatteryMWh'!Q34/200</f>
        <v>82.307127650747077</v>
      </c>
      <c r="R34" s="15">
        <f>'2hBatteryMWh'!R34/200</f>
        <v>79.63616673445253</v>
      </c>
      <c r="S34" s="15">
        <f>'2hBatteryMWh'!S34/200</f>
        <v>77.043765760807872</v>
      </c>
      <c r="T34" s="15">
        <f>'2hBatteryMWh'!T34/200</f>
        <v>72.165394118864256</v>
      </c>
      <c r="U34" s="37">
        <f t="shared" si="2"/>
        <v>854.52934773279696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104.24815251011671</v>
      </c>
      <c r="J35" s="47">
        <f>'2hBatteryMWh'!J35/200</f>
        <v>133.07250208799999</v>
      </c>
      <c r="K35" s="47">
        <f>'2hBatteryMWh'!K35/200</f>
        <v>147.00562260580062</v>
      </c>
      <c r="L35" s="47">
        <f>'2hBatteryMWh'!L35/200</f>
        <v>133.81564011728526</v>
      </c>
      <c r="M35" s="47">
        <f>'2hBatteryMWh'!M35/200</f>
        <v>144.92521029362172</v>
      </c>
      <c r="N35" s="47">
        <f>'2hBatteryMWh'!N35/200</f>
        <v>150.36337875399263</v>
      </c>
      <c r="O35" s="47">
        <f>'2hBatteryMWh'!O35/200</f>
        <v>150.47356199902049</v>
      </c>
      <c r="P35" s="47">
        <f>'2hBatteryMWh'!P35/200</f>
        <v>161.39711476490444</v>
      </c>
      <c r="Q35" s="47">
        <f>'2hBatteryMWh'!Q35/200</f>
        <v>161.69083975292989</v>
      </c>
      <c r="R35" s="47">
        <f>'2hBatteryMWh'!R35/200</f>
        <v>165.1339687349724</v>
      </c>
      <c r="S35" s="47">
        <f>'2hBatteryMWh'!S35/200</f>
        <v>167.43410835844142</v>
      </c>
      <c r="T35" s="47">
        <f>'2hBatteryMWh'!T35/200</f>
        <v>167.30530780101833</v>
      </c>
      <c r="U35" s="37">
        <f t="shared" si="2"/>
        <v>2066.171296010466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8" workbookViewId="0">
      <selection activeCell="F259" sqref="F259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Yallourn Portland Snowy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Yallourn Portland Snowy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9750533.4899814688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Yallourn Portland Snowy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4708747.0747562461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Yallourn Portland Snowy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1953824.6706316678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Yallourn Portland Snowy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854.74924914786493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Yallourn Portland Snowy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-2202318.1628548801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Yallourn Portland Snowy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-5590296.4412127826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Yallourn Portland Snowy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-13662184.279623836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Yallourn Portland Snowy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-195240.07009138132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Yallourn Portland Snowy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12785669.496732466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Yallourn Portland Snowy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6467403.5844516652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Yallourn Portland Snowy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2804826.1596086677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Yallourn Portland Snowy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26387.928873584799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Yallourn Portland Snowy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-3113739.6324550672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Yallourn Portland Snowy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-7882049.7261703322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Yallourn Portland Snowy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-22729497.623312559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Yallourn Portland Snowy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-265211.79838427837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Yallourn Portland Snowy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18323924.201351151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Yallourn Portland Snowy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8132219.1052761376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Yallourn Portland Snowy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3495784.1914981185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Yallourn Portland Snowy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68187.868106990514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Yallourn Portland Snowy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-3664205.5273053879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Yallourn Portland Snowy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-9168248.7707962245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Yallourn Portland Snowy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-16434156.496391505</v>
      </c>
      <c r="H27" s="73" cm="1">
        <f t="array" ref="H27">INDEX(SwapSold!$E$28:$T$35,Summary!K27,Summary!L27)</f>
        <v>-23394598.530843094</v>
      </c>
      <c r="I27" s="20" cm="1">
        <f t="array" ref="I27">INDEX(DualFuelCM!$E$28:$T$35,Summary!K27,Summary!L27)</f>
        <v>1217973.9946507066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Yallourn Portland Snowy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-178129.26206842749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Yallourn Portland Snowy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15855962.597074859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Yallourn Portland Snowy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7062673.661484845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Yallourn Portland Snowy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3036082.2476519328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Yallourn Portland Snowy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76395.293456319516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Yallourn Portland Snowy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-3212671.9827076159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Yallourn Portland Snowy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-8060132.9692224255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Yallourn Portland Snowy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-19314588.639085375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Yallourn Portland Snowy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-174548.09473884024</v>
      </c>
      <c r="I36" s="20" cm="1">
        <f t="array" ref="I36">INDEX(DualFuelCM!$E$28:$T$35,Summary!K36,Summary!L36)</f>
        <v>5413425.0986614069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Yallourn Portland Snowy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17860497.031073336</v>
      </c>
      <c r="H37" s="73" cm="1">
        <f t="array" ref="H37">INDEX(SwapSold!$E$28:$T$35,Summary!K37,Summary!L37)</f>
        <v>18986411.805251181</v>
      </c>
      <c r="I37" s="20" cm="1">
        <f t="array" ref="I37">INDEX(DualFuelCM!$E$28:$T$35,Summary!K37,Summary!L37)</f>
        <v>12416417.495090801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Yallourn Portland Snowy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6417285.7733485429</v>
      </c>
      <c r="H38" s="73" cm="1">
        <f t="array" ref="H38">INDEX(SwapSold!$E$28:$T$35,Summary!K38,Summary!L38)</f>
        <v>7833662.3699344173</v>
      </c>
      <c r="I38" s="20" cm="1">
        <f t="array" ref="I38">INDEX(DualFuelCM!$E$28:$T$35,Summary!K38,Summary!L38)</f>
        <v>8429347.8424704447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Yallourn Portland Snowy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1140654.1441268765</v>
      </c>
      <c r="H39" s="73" cm="1">
        <f t="array" ref="H39">INDEX(SwapSold!$E$28:$T$35,Summary!K39,Summary!L39)</f>
        <v>3389498.6599297165</v>
      </c>
      <c r="I39" s="20" cm="1">
        <f t="array" ref="I39">INDEX(DualFuelCM!$E$28:$T$35,Summary!K39,Summary!L39)</f>
        <v>6816631.9923396185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Yallourn Portland Snowy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-2195834.406320299</v>
      </c>
      <c r="H40" s="73" cm="1">
        <f t="array" ref="H40">INDEX(SwapSold!$E$28:$T$35,Summary!K40,Summary!L40)</f>
        <v>-25499.995894681226</v>
      </c>
      <c r="I40" s="20" cm="1">
        <f t="array" ref="I40">INDEX(DualFuelCM!$E$28:$T$35,Summary!K40,Summary!L40)</f>
        <v>5802433.8512245435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Yallourn Portland Snowy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-5000816.0483356267</v>
      </c>
      <c r="H41" s="73" cm="1">
        <f t="array" ref="H41">INDEX(SwapSold!$E$28:$T$35,Summary!K41,Summary!L41)</f>
        <v>-3608942.6509745643</v>
      </c>
      <c r="I41" s="20" cm="1">
        <f t="array" ref="I41">INDEX(DualFuelCM!$E$28:$T$35,Summary!K41,Summary!L41)</f>
        <v>4955061.4288612911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Yallourn Portland Snowy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-6896357.0562213697</v>
      </c>
      <c r="H42" s="73" cm="1">
        <f t="array" ref="H42">INDEX(SwapSold!$E$28:$T$35,Summary!K42,Summary!L42)</f>
        <v>-9071820.0901747048</v>
      </c>
      <c r="I42" s="20" cm="1">
        <f t="array" ref="I42">INDEX(DualFuelCM!$E$28:$T$35,Summary!K42,Summary!L42)</f>
        <v>3827295.6426779125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Yallourn Portland Snowy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-13196633.102378299</v>
      </c>
      <c r="H43" s="73" cm="1">
        <f t="array" ref="H43">INDEX(SwapSold!$E$28:$T$35,Summary!K43,Summary!L43)</f>
        <v>-22672289.718720146</v>
      </c>
      <c r="I43" s="20" cm="1">
        <f t="array" ref="I43">INDEX(DualFuelCM!$E$28:$T$35,Summary!K43,Summary!L43)</f>
        <v>1548178.6571150774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Yallourn Portland Snowy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-1603081.1115662763</v>
      </c>
      <c r="H44" s="73" cm="1">
        <f t="array" ref="H44">INDEX(SwapSold!$E$28:$T$35,Summary!K44,Summary!L44)</f>
        <v>-239984.14099833134</v>
      </c>
      <c r="I44" s="20" cm="1">
        <f t="array" ref="I44">INDEX(DualFuelCM!$E$28:$T$35,Summary!K44,Summary!L44)</f>
        <v>5916532.6700934255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Yallourn Portland Snowy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22603567.045408539</v>
      </c>
      <c r="H45" s="73" cm="1">
        <f t="array" ref="H45">INDEX(SwapSold!$E$28:$T$35,Summary!K45,Summary!L45)</f>
        <v>19876817.904777888</v>
      </c>
      <c r="I45" s="20" cm="1">
        <f t="array" ref="I45">INDEX(DualFuelCM!$E$28:$T$35,Summary!K45,Summary!L45)</f>
        <v>14098877.716029968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Yallourn Portland Snowy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10263715.260099705</v>
      </c>
      <c r="H46" s="73" cm="1">
        <f t="array" ref="H46">INDEX(SwapSold!$E$28:$T$35,Summary!K46,Summary!L46)</f>
        <v>9355043.6550688781</v>
      </c>
      <c r="I46" s="20" cm="1">
        <f t="array" ref="I46">INDEX(DualFuelCM!$E$28:$T$35,Summary!K46,Summary!L46)</f>
        <v>9383647.4896316603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Yallourn Portland Snowy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3925473.1697908835</v>
      </c>
      <c r="H47" s="73" cm="1">
        <f t="array" ref="H47">INDEX(SwapSold!$E$28:$T$35,Summary!K47,Summary!L47)</f>
        <v>4182273.4994420833</v>
      </c>
      <c r="I47" s="20" cm="1">
        <f t="array" ref="I47">INDEX(DualFuelCM!$E$28:$T$35,Summary!K47,Summary!L47)</f>
        <v>7370247.8194828583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Yallourn Portland Snowy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277889.49562171643</v>
      </c>
      <c r="H48" s="73" cm="1">
        <f t="array" ref="H48">INDEX(SwapSold!$E$28:$T$35,Summary!K48,Summary!L48)</f>
        <v>202639.53838708528</v>
      </c>
      <c r="I48" s="20" cm="1">
        <f t="array" ref="I48">INDEX(DualFuelCM!$E$28:$T$35,Summary!K48,Summary!L48)</f>
        <v>6286092.4736434128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Yallourn Portland Snowy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-2497089.6786776213</v>
      </c>
      <c r="H49" s="73" cm="1">
        <f t="array" ref="H49">INDEX(SwapSold!$E$28:$T$35,Summary!K49,Summary!L49)</f>
        <v>-4222091.7767694248</v>
      </c>
      <c r="I49" s="20" cm="1">
        <f t="array" ref="I49">INDEX(DualFuelCM!$E$28:$T$35,Summary!K49,Summary!L49)</f>
        <v>5346485.0552307367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Yallourn Portland Snowy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-5600933.3655107552</v>
      </c>
      <c r="H50" s="73" cm="1">
        <f t="array" ref="H50">INDEX(SwapSold!$E$28:$T$35,Summary!K50,Summary!L50)</f>
        <v>-11090065.845457561</v>
      </c>
      <c r="I50" s="20" cm="1">
        <f t="array" ref="I50">INDEX(DualFuelCM!$E$28:$T$35,Summary!K50,Summary!L50)</f>
        <v>4096731.1424188195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Yallourn Portland Snowy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-11088438.254382227</v>
      </c>
      <c r="H51" s="73" cm="1">
        <f t="array" ref="H51">INDEX(SwapSold!$E$28:$T$35,Summary!K51,Summary!L51)</f>
        <v>-23895525.229636088</v>
      </c>
      <c r="I51" s="20" cm="1">
        <f t="array" ref="I51">INDEX(DualFuelCM!$E$28:$T$35,Summary!K51,Summary!L51)</f>
        <v>2367516.4058497604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Yallourn Portland Snowy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1011189.134408065</v>
      </c>
      <c r="H52" s="73" cm="1">
        <f t="array" ref="H52">INDEX(SwapSold!$E$28:$T$35,Summary!K52,Summary!L52)</f>
        <v>-200126.61451607538</v>
      </c>
      <c r="I52" s="20" cm="1">
        <f t="array" ref="I52">INDEX(DualFuelCM!$E$28:$T$35,Summary!K52,Summary!L52)</f>
        <v>6429539.7875936627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Yallourn Portland Snowy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29923644.00792196</v>
      </c>
      <c r="H53" s="73" cm="1">
        <f t="array" ref="H53">INDEX(SwapSold!$E$28:$T$35,Summary!K53,Summary!L53)</f>
        <v>30993512.62468186</v>
      </c>
      <c r="I53" s="20" cm="1">
        <f t="array" ref="I53">INDEX(DualFuelCM!$E$28:$T$35,Summary!K53,Summary!L53)</f>
        <v>16064663.618170943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Yallourn Portland Snowy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13650339.606406761</v>
      </c>
      <c r="H54" s="73" cm="1">
        <f t="array" ref="H54">INDEX(SwapSold!$E$28:$T$35,Summary!K54,Summary!L54)</f>
        <v>13456490.846447457</v>
      </c>
      <c r="I54" s="20" cm="1">
        <f t="array" ref="I54">INDEX(DualFuelCM!$E$28:$T$35,Summary!K54,Summary!L54)</f>
        <v>10093742.454897342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Yallourn Portland Snowy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5614779.3928979393</v>
      </c>
      <c r="H55" s="73" cm="1">
        <f t="array" ref="H55">INDEX(SwapSold!$E$28:$T$35,Summary!K55,Summary!L55)</f>
        <v>5773102.2983742068</v>
      </c>
      <c r="I55" s="20" cm="1">
        <f t="array" ref="I55">INDEX(DualFuelCM!$E$28:$T$35,Summary!K55,Summary!L55)</f>
        <v>7706483.9295462221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Yallourn Portland Snowy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785291.4457149338</v>
      </c>
      <c r="H56" s="73" cm="1">
        <f t="array" ref="H56">INDEX(SwapSold!$E$28:$T$35,Summary!K56,Summary!L56)</f>
        <v>353492.37758759136</v>
      </c>
      <c r="I56" s="20" cm="1">
        <f t="array" ref="I56">INDEX(DualFuelCM!$E$28:$T$35,Summary!K56,Summary!L56)</f>
        <v>6421069.9187450344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Yallourn Portland Snowy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-3219626.6098916573</v>
      </c>
      <c r="H57" s="73" cm="1">
        <f t="array" ref="H57">INDEX(SwapSold!$E$28:$T$35,Summary!K57,Summary!L57)</f>
        <v>-5560680.4390712529</v>
      </c>
      <c r="I57" s="20" cm="1">
        <f t="array" ref="I57">INDEX(DualFuelCM!$E$28:$T$35,Summary!K57,Summary!L57)</f>
        <v>5270029.1558592645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Yallourn Portland Snowy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-8160986.6204971271</v>
      </c>
      <c r="H58" s="73" cm="1">
        <f t="array" ref="H58">INDEX(SwapSold!$E$28:$T$35,Summary!K58,Summary!L58)</f>
        <v>-14666064.697114522</v>
      </c>
      <c r="I58" s="20" cm="1">
        <f t="array" ref="I58">INDEX(DualFuelCM!$E$28:$T$35,Summary!K58,Summary!L58)</f>
        <v>3768278.3762892834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Yallourn Portland Snowy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-15310330.038392033</v>
      </c>
      <c r="H59" s="73" cm="1">
        <f t="array" ref="H59">INDEX(SwapSold!$E$28:$T$35,Summary!K59,Summary!L59)</f>
        <v>-41178075.259374492</v>
      </c>
      <c r="I59" s="20" cm="1">
        <f t="array" ref="I59">INDEX(DualFuelCM!$E$28:$T$35,Summary!K59,Summary!L59)</f>
        <v>1634568.3214758704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Yallourn Portland Snowy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1497750.4334327641</v>
      </c>
      <c r="H60" s="73" cm="1">
        <f t="array" ref="H60">INDEX(SwapSold!$E$28:$T$35,Summary!K60,Summary!L60)</f>
        <v>-84024.393937082481</v>
      </c>
      <c r="I60" s="20" cm="1">
        <f t="array" ref="I60">INDEX(DualFuelCM!$E$28:$T$35,Summary!K60,Summary!L60)</f>
        <v>6547573.263696271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Yallourn Portland Snowy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25015652.110961117</v>
      </c>
      <c r="H61" s="73" cm="1">
        <f t="array" ref="H61">INDEX(SwapSold!$E$28:$T$35,Summary!K61,Summary!L61)</f>
        <v>21894083.372030202</v>
      </c>
      <c r="I61" s="20" cm="1">
        <f t="array" ref="I61">INDEX(DualFuelCM!$E$28:$T$35,Summary!K61,Summary!L61)</f>
        <v>16481376.654074209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Yallourn Portland Snowy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13565417.043759122</v>
      </c>
      <c r="H62" s="73" cm="1">
        <f t="array" ref="H62">INDEX(SwapSold!$E$28:$T$35,Summary!K62,Summary!L62)</f>
        <v>9669622.7216113023</v>
      </c>
      <c r="I62" s="20" cm="1">
        <f t="array" ref="I62">INDEX(DualFuelCM!$E$28:$T$35,Summary!K62,Summary!L62)</f>
        <v>10326262.714103114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Yallourn Portland Snowy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7632047.4680298595</v>
      </c>
      <c r="H63" s="73" cm="1">
        <f t="array" ref="H63">INDEX(SwapSold!$E$28:$T$35,Summary!K63,Summary!L63)</f>
        <v>4250724.5622046115</v>
      </c>
      <c r="I63" s="20" cm="1">
        <f t="array" ref="I63">INDEX(DualFuelCM!$E$28:$T$35,Summary!K63,Summary!L63)</f>
        <v>8362294.7730950499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Yallourn Portland Snowy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4300717.7146354849</v>
      </c>
      <c r="H64" s="73" cm="1">
        <f t="array" ref="H64">INDEX(SwapSold!$E$28:$T$35,Summary!K64,Summary!L64)</f>
        <v>130979.77900625819</v>
      </c>
      <c r="I64" s="20" cm="1">
        <f t="array" ref="I64">INDEX(DualFuelCM!$E$28:$T$35,Summary!K64,Summary!L64)</f>
        <v>7310504.7003346952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Yallourn Portland Snowy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1229250.1366613135</v>
      </c>
      <c r="H65" s="73" cm="1">
        <f t="array" ref="H65">INDEX(SwapSold!$E$28:$T$35,Summary!K65,Summary!L65)</f>
        <v>-4069967.1789883841</v>
      </c>
      <c r="I65" s="20" cm="1">
        <f t="array" ref="I65">INDEX(DualFuelCM!$E$28:$T$35,Summary!K65,Summary!L65)</f>
        <v>6287184.7048117639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Yallourn Portland Snowy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-2154423.0213139085</v>
      </c>
      <c r="H66" s="73" cm="1">
        <f t="array" ref="H66">INDEX(SwapSold!$E$28:$T$35,Summary!K66,Summary!L66)</f>
        <v>-10425632.586430395</v>
      </c>
      <c r="I66" s="20" cm="1">
        <f t="array" ref="I66">INDEX(DualFuelCM!$E$28:$T$35,Summary!K66,Summary!L66)</f>
        <v>5089245.8012198173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Yallourn Portland Snowy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-7324057.2042398183</v>
      </c>
      <c r="H67" s="73" cm="1">
        <f t="array" ref="H67">INDEX(SwapSold!$E$28:$T$35,Summary!K67,Summary!L67)</f>
        <v>-24639188.691930879</v>
      </c>
      <c r="I67" s="20" cm="1">
        <f t="array" ref="I67">INDEX(DualFuelCM!$E$28:$T$35,Summary!K67,Summary!L67)</f>
        <v>2604798.1946441699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Yallourn Portland Snowy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4692277.2887128238</v>
      </c>
      <c r="H68" s="73" cm="1">
        <f t="array" ref="H68">INDEX(SwapSold!$E$28:$T$35,Summary!K68,Summary!L68)</f>
        <v>-53008.348379301198</v>
      </c>
      <c r="I68" s="20" cm="1">
        <f t="array" ref="I68">INDEX(DualFuelCM!$E$28:$T$35,Summary!K68,Summary!L68)</f>
        <v>7434003.6324844779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Yallourn Portland Snowy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25489985.654305037</v>
      </c>
      <c r="H69" s="73" cm="1">
        <f t="array" ref="H69">INDEX(SwapSold!$E$28:$T$35,Summary!K69,Summary!L69)</f>
        <v>25071805.701623801</v>
      </c>
      <c r="I69" s="20" cm="1">
        <f t="array" ref="I69">INDEX(DualFuelCM!$E$28:$T$35,Summary!K69,Summary!L69)</f>
        <v>13468891.153899422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Yallourn Portland Snowy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15550852.252897575</v>
      </c>
      <c r="H70" s="73" cm="1">
        <f t="array" ref="H70">INDEX(SwapSold!$E$28:$T$35,Summary!K70,Summary!L70)</f>
        <v>10684321.740222106</v>
      </c>
      <c r="I70" s="20" cm="1">
        <f t="array" ref="I70">INDEX(DualFuelCM!$E$28:$T$35,Summary!K70,Summary!L70)</f>
        <v>10563854.110815356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Yallourn Portland Snowy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9325173.642348066</v>
      </c>
      <c r="H71" s="73" cm="1">
        <f t="array" ref="H71">INDEX(SwapSold!$E$28:$T$35,Summary!K71,Summary!L71)</f>
        <v>4646956.0733347777</v>
      </c>
      <c r="I71" s="20" cm="1">
        <f t="array" ref="I71">INDEX(DualFuelCM!$E$28:$T$35,Summary!K71,Summary!L71)</f>
        <v>8597932.3377435002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Yallourn Portland Snowy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5472863.3182812687</v>
      </c>
      <c r="H72" s="73" cm="1">
        <f t="array" ref="H72">INDEX(SwapSold!$E$28:$T$35,Summary!K72,Summary!L72)</f>
        <v>164686.00103928294</v>
      </c>
      <c r="I72" s="20" cm="1">
        <f t="array" ref="I72">INDEX(DualFuelCM!$E$28:$T$35,Summary!K72,Summary!L72)</f>
        <v>7471995.3421602659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Yallourn Portland Snowy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2269130.6378659122</v>
      </c>
      <c r="H73" s="73" cm="1">
        <f t="array" ref="H73">INDEX(SwapSold!$E$28:$T$35,Summary!K73,Summary!L73)</f>
        <v>-4502996.8691215888</v>
      </c>
      <c r="I73" s="20" cm="1">
        <f t="array" ref="I73">INDEX(DualFuelCM!$E$28:$T$35,Summary!K73,Summary!L73)</f>
        <v>6417551.6875602491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Yallourn Portland Snowy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-1678919.2565116549</v>
      </c>
      <c r="H74" s="73" cm="1">
        <f t="array" ref="H74">INDEX(SwapSold!$E$28:$T$35,Summary!K74,Summary!L74)</f>
        <v>-11406312.524312982</v>
      </c>
      <c r="I74" s="20" cm="1">
        <f t="array" ref="I74">INDEX(DualFuelCM!$E$28:$T$35,Summary!K74,Summary!L74)</f>
        <v>5075989.1941144317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Yallourn Portland Snowy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-5879518.6250071367</v>
      </c>
      <c r="H75" s="73" cm="1">
        <f t="array" ref="H75">INDEX(SwapSold!$E$28:$T$35,Summary!K75,Summary!L75)</f>
        <v>-24638864.79784679</v>
      </c>
      <c r="I75" s="20" cm="1">
        <f t="array" ref="I75">INDEX(DualFuelCM!$E$28:$T$35,Summary!K75,Summary!L75)</f>
        <v>3072012.7766597252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Yallourn Portland Snowy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5999331.2308325907</v>
      </c>
      <c r="H76" s="73" cm="1">
        <f t="array" ref="H76">INDEX(SwapSold!$E$28:$T$35,Summary!K76,Summary!L76)</f>
        <v>-31055.938853899421</v>
      </c>
      <c r="I76" s="20" cm="1">
        <f t="array" ref="I76">INDEX(DualFuelCM!$E$28:$T$35,Summary!K76,Summary!L76)</f>
        <v>7579781.5922132619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Yallourn Portland Snowy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24095114.00304465</v>
      </c>
      <c r="H77" s="73" cm="1">
        <f t="array" ref="H77">INDEX(SwapSold!$E$28:$T$35,Summary!K77,Summary!L77)</f>
        <v>24781505.10888464</v>
      </c>
      <c r="I77" s="20" cm="1">
        <f t="array" ref="I77">INDEX(DualFuelCM!$E$28:$T$35,Summary!K77,Summary!L77)</f>
        <v>14265238.798902022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Yallourn Portland Snowy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10737752.161471687</v>
      </c>
      <c r="H78" s="73" cm="1">
        <f t="array" ref="H78">INDEX(SwapSold!$E$28:$T$35,Summary!K78,Summary!L78)</f>
        <v>10969570.65811309</v>
      </c>
      <c r="I78" s="20" cm="1">
        <f t="array" ref="I78">INDEX(DualFuelCM!$E$28:$T$35,Summary!K78,Summary!L78)</f>
        <v>9580728.7157731801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Yallourn Portland Snowy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5396858.4496528786</v>
      </c>
      <c r="H79" s="73" cm="1">
        <f t="array" ref="H79">INDEX(SwapSold!$E$28:$T$35,Summary!K79,Summary!L79)</f>
        <v>4948207.2900263509</v>
      </c>
      <c r="I79" s="20" cm="1">
        <f t="array" ref="I79">INDEX(DualFuelCM!$E$28:$T$35,Summary!K79,Summary!L79)</f>
        <v>7682694.1796355508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Yallourn Portland Snowy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1732609.8329474849</v>
      </c>
      <c r="H80" s="73" cm="1">
        <f t="array" ref="H80">INDEX(SwapSold!$E$28:$T$35,Summary!K80,Summary!L80)</f>
        <v>-13184.813413614564</v>
      </c>
      <c r="I80" s="20" cm="1">
        <f t="array" ref="I80">INDEX(DualFuelCM!$E$28:$T$35,Summary!K80,Summary!L80)</f>
        <v>6689770.6226054123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Yallourn Portland Snowy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-1343850.6707616453</v>
      </c>
      <c r="H81" s="73" cm="1">
        <f t="array" ref="H81">INDEX(SwapSold!$E$28:$T$35,Summary!K81,Summary!L81)</f>
        <v>-5378947.5888453545</v>
      </c>
      <c r="I81" s="20" cm="1">
        <f t="array" ref="I81">INDEX(DualFuelCM!$E$28:$T$35,Summary!K81,Summary!L81)</f>
        <v>5790972.7178080967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Yallourn Portland Snowy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-4623881.9833846977</v>
      </c>
      <c r="H82" s="73" cm="1">
        <f t="array" ref="H82">INDEX(SwapSold!$E$28:$T$35,Summary!K82,Summary!L82)</f>
        <v>-13222908.53674973</v>
      </c>
      <c r="I82" s="20" cm="1">
        <f t="array" ref="I82">INDEX(DualFuelCM!$E$28:$T$35,Summary!K82,Summary!L82)</f>
        <v>4635122.8780736662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Yallourn Portland Snowy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-9129925.3925778903</v>
      </c>
      <c r="H83" s="73" cm="1">
        <f t="array" ref="H83">INDEX(SwapSold!$E$28:$T$35,Summary!K83,Summary!L83)</f>
        <v>-30430515.631598715</v>
      </c>
      <c r="I83" s="20" cm="1">
        <f t="array" ref="I83">INDEX(DualFuelCM!$E$28:$T$35,Summary!K83,Summary!L83)</f>
        <v>2583042.168434782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Yallourn Portland Snowy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2238589.9667246663</v>
      </c>
      <c r="H84" s="73" cm="1">
        <f t="array" ref="H84">INDEX(SwapSold!$E$28:$T$35,Summary!K84,Summary!L84)</f>
        <v>-414842.08716282604</v>
      </c>
      <c r="I84" s="20" cm="1">
        <f t="array" ref="I84">INDEX(DualFuelCM!$E$28:$T$35,Summary!K84,Summary!L84)</f>
        <v>6818532.870972584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Yallourn Portland Snowy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20287394.831542287</v>
      </c>
      <c r="H85" s="73" cm="1">
        <f t="array" ref="H85">INDEX(SwapSold!$E$28:$T$35,Summary!K85,Summary!L85)</f>
        <v>23935028.945112605</v>
      </c>
      <c r="I85" s="20" cm="1">
        <f t="array" ref="I85">INDEX(DualFuelCM!$E$28:$T$35,Summary!K85,Summary!L85)</f>
        <v>13741214.622265812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Yallourn Portland Snowy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9833374.9162877277</v>
      </c>
      <c r="H86" s="73" cm="1">
        <f t="array" ref="H86">INDEX(SwapSold!$E$28:$T$35,Summary!K86,Summary!L86)</f>
        <v>11626945.318665687</v>
      </c>
      <c r="I86" s="20" cm="1">
        <f t="array" ref="I86">INDEX(DualFuelCM!$E$28:$T$35,Summary!K86,Summary!L86)</f>
        <v>9529178.7869053558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Yallourn Portland Snowy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4993203.0068540424</v>
      </c>
      <c r="H87" s="73" cm="1">
        <f t="array" ref="H87">INDEX(SwapSold!$E$28:$T$35,Summary!K87,Summary!L87)</f>
        <v>5131551.6198887164</v>
      </c>
      <c r="I87" s="20" cm="1">
        <f t="array" ref="I87">INDEX(DualFuelCM!$E$28:$T$35,Summary!K87,Summary!L87)</f>
        <v>7825048.1585579114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Yallourn Portland Snowy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1385829.1547793772</v>
      </c>
      <c r="H88" s="73" cm="1">
        <f t="array" ref="H88">INDEX(SwapSold!$E$28:$T$35,Summary!K88,Summary!L88)</f>
        <v>106790.83944164756</v>
      </c>
      <c r="I88" s="20" cm="1">
        <f t="array" ref="I88">INDEX(DualFuelCM!$E$28:$T$35,Summary!K88,Summary!L88)</f>
        <v>6742478.0095396331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Yallourn Portland Snowy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-1719706.3247595595</v>
      </c>
      <c r="H89" s="73" cm="1">
        <f t="array" ref="H89">INDEX(SwapSold!$E$28:$T$35,Summary!K89,Summary!L89)</f>
        <v>-4929865.0594767537</v>
      </c>
      <c r="I89" s="20" cm="1">
        <f t="array" ref="I89">INDEX(DualFuelCM!$E$28:$T$35,Summary!K89,Summary!L89)</f>
        <v>5804385.7753483718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Yallourn Portland Snowy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-5147354.5249439683</v>
      </c>
      <c r="H90" s="73" cm="1">
        <f t="array" ref="H90">INDEX(SwapSold!$E$28:$T$35,Summary!K90,Summary!L90)</f>
        <v>-12462529.274739167</v>
      </c>
      <c r="I90" s="20" cm="1">
        <f t="array" ref="I90">INDEX(DualFuelCM!$E$28:$T$35,Summary!K90,Summary!L90)</f>
        <v>4604237.0981337726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Yallourn Portland Snowy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-9065895.1353736147</v>
      </c>
      <c r="H91" s="73" cm="1">
        <f t="array" ref="H91">INDEX(SwapSold!$E$28:$T$35,Summary!K91,Summary!L91)</f>
        <v>-30093784.333201606</v>
      </c>
      <c r="I91" s="20" cm="1">
        <f t="array" ref="I91">INDEX(DualFuelCM!$E$28:$T$35,Summary!K91,Summary!L91)</f>
        <v>2985006.7345189806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Yallourn Portland Snowy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1775168.2421861335</v>
      </c>
      <c r="H92" s="73" cm="1">
        <f t="array" ref="H92">INDEX(SwapSold!$E$28:$T$35,Summary!K92,Summary!L92)</f>
        <v>-45966.288115238727</v>
      </c>
      <c r="I92" s="20" cm="1">
        <f t="array" ref="I92">INDEX(DualFuelCM!$E$28:$T$35,Summary!K92,Summary!L92)</f>
        <v>6870505.6369695757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Yallourn Portland Snowy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21750762.056796286</v>
      </c>
      <c r="H93" s="73" cm="1">
        <f t="array" ref="H93">INDEX(SwapSold!$E$28:$T$35,Summary!K93,Summary!L93)</f>
        <v>30851338.41872222</v>
      </c>
      <c r="I93" s="20" cm="1">
        <f t="array" ref="I93">INDEX(DualFuelCM!$E$28:$T$35,Summary!K93,Summary!L93)</f>
        <v>14316352.50752675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Yallourn Portland Snowy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12351625.089272531</v>
      </c>
      <c r="H94" s="73" cm="1">
        <f t="array" ref="H94">INDEX(SwapSold!$E$28:$T$35,Summary!K94,Summary!L94)</f>
        <v>13641112.454723204</v>
      </c>
      <c r="I94" s="20" cm="1">
        <f t="array" ref="I94">INDEX(DualFuelCM!$E$28:$T$35,Summary!K94,Summary!L94)</f>
        <v>10269384.969127247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Yallourn Portland Snowy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7884515.3905165717</v>
      </c>
      <c r="H95" s="73" cm="1">
        <f t="array" ref="H95">INDEX(SwapSold!$E$28:$T$35,Summary!K95,Summary!L95)</f>
        <v>5812786.2283245334</v>
      </c>
      <c r="I95" s="20" cm="1">
        <f t="array" ref="I95">INDEX(DualFuelCM!$E$28:$T$35,Summary!K95,Summary!L95)</f>
        <v>8579652.7234728448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Yallourn Portland Snowy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4267860.1253635623</v>
      </c>
      <c r="H96" s="73" cm="1">
        <f t="array" ref="H96">INDEX(SwapSold!$E$28:$T$35,Summary!K96,Summary!L96)</f>
        <v>111990.34859822143</v>
      </c>
      <c r="I96" s="20" cm="1">
        <f t="array" ref="I96">INDEX(DualFuelCM!$E$28:$T$35,Summary!K96,Summary!L96)</f>
        <v>7472264.809195471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Yallourn Portland Snowy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220478.98929203409</v>
      </c>
      <c r="H97" s="73" cm="1">
        <f t="array" ref="H97">INDEX(SwapSold!$E$28:$T$35,Summary!K97,Summary!L97)</f>
        <v>-5327586.9639054155</v>
      </c>
      <c r="I97" s="20" cm="1">
        <f t="array" ref="I97">INDEX(DualFuelCM!$E$28:$T$35,Summary!K97,Summary!L97)</f>
        <v>6326065.5765940864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Yallourn Portland Snowy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-4238922.7199029662</v>
      </c>
      <c r="H98" s="73" cm="1">
        <f t="array" ref="H98">INDEX(SwapSold!$E$28:$T$35,Summary!K98,Summary!L98)</f>
        <v>-12629593.274325605</v>
      </c>
      <c r="I98" s="20" cm="1">
        <f t="array" ref="I98">INDEX(DualFuelCM!$E$28:$T$35,Summary!K98,Summary!L98)</f>
        <v>4898259.2535399627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Yallourn Portland Snowy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-9479052.8978998065</v>
      </c>
      <c r="H99" s="73" cm="1">
        <f t="array" ref="H99">INDEX(SwapSold!$E$28:$T$35,Summary!K99,Summary!L99)</f>
        <v>-27611364.100369256</v>
      </c>
      <c r="I99" s="20" cm="1">
        <f t="array" ref="I99">INDEX(DualFuelCM!$E$28:$T$35,Summary!K99,Summary!L99)</f>
        <v>3040281.25467704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Yallourn Portland Snowy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4101450.8443706362</v>
      </c>
      <c r="H100" s="73" cm="1">
        <f t="array" ref="H100">INDEX(SwapSold!$E$28:$T$35,Summary!K100,Summary!L100)</f>
        <v>237679.8311926836</v>
      </c>
      <c r="I100" s="20" cm="1">
        <f t="array" ref="I100">INDEX(DualFuelCM!$E$28:$T$35,Summary!K100,Summary!L100)</f>
        <v>7500860.5933993179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Yallourn Portland Snowy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22987433.659248799</v>
      </c>
      <c r="H101" s="73" cm="1">
        <f t="array" ref="H101">INDEX(SwapSold!$E$28:$T$35,Summary!K101,Summary!L101)</f>
        <v>25705178.041462597</v>
      </c>
      <c r="I101" s="20" cm="1">
        <f t="array" ref="I101">INDEX(DualFuelCM!$E$28:$T$35,Summary!K101,Summary!L101)</f>
        <v>14719036.5119419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Yallourn Portland Snowy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11916472.720518691</v>
      </c>
      <c r="H102" s="73" cm="1">
        <f t="array" ref="H102">INDEX(SwapSold!$E$28:$T$35,Summary!K102,Summary!L102)</f>
        <v>14477430.040098108</v>
      </c>
      <c r="I102" s="20" cm="1">
        <f t="array" ref="I102">INDEX(DualFuelCM!$E$28:$T$35,Summary!K102,Summary!L102)</f>
        <v>10356775.623885861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Yallourn Portland Snowy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8061069.3683390012</v>
      </c>
      <c r="H103" s="73" cm="1">
        <f t="array" ref="H103">INDEX(SwapSold!$E$28:$T$35,Summary!K103,Summary!L103)</f>
        <v>6133663.5615476752</v>
      </c>
      <c r="I103" s="20" cm="1">
        <f t="array" ref="I103">INDEX(DualFuelCM!$E$28:$T$35,Summary!K103,Summary!L103)</f>
        <v>8796371.1764510367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Yallourn Portland Snowy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4623758.0295267887</v>
      </c>
      <c r="H104" s="73" cm="1">
        <f t="array" ref="H104">INDEX(SwapSold!$E$28:$T$35,Summary!K104,Summary!L104)</f>
        <v>-96995.850622418919</v>
      </c>
      <c r="I104" s="20" cm="1">
        <f t="array" ref="I104">INDEX(DualFuelCM!$E$28:$T$35,Summary!K104,Summary!L104)</f>
        <v>7709584.8884464232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Yallourn Portland Snowy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147841.41464466933</v>
      </c>
      <c r="H105" s="73" cm="1">
        <f t="array" ref="H105">INDEX(SwapSold!$E$28:$T$35,Summary!K105,Summary!L105)</f>
        <v>-5465348.1518273223</v>
      </c>
      <c r="I105" s="20" cm="1">
        <f t="array" ref="I105">INDEX(DualFuelCM!$E$28:$T$35,Summary!K105,Summary!L105)</f>
        <v>6469278.8982442142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Yallourn Portland Snowy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-5283324.0321455961</v>
      </c>
      <c r="H106" s="73" cm="1">
        <f t="array" ref="H106">INDEX(SwapSold!$E$28:$T$35,Summary!K106,Summary!L106)</f>
        <v>-12119347.168683037</v>
      </c>
      <c r="I106" s="20" cm="1">
        <f t="array" ref="I106">INDEX(DualFuelCM!$E$28:$T$35,Summary!K106,Summary!L106)</f>
        <v>4853153.5538650565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Yallourn Portland Snowy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-10019705.837213514</v>
      </c>
      <c r="H107" s="73" cm="1">
        <f t="array" ref="H107">INDEX(SwapSold!$E$28:$T$35,Summary!K107,Summary!L107)</f>
        <v>-27694853.878778115</v>
      </c>
      <c r="I107" s="20" cm="1">
        <f t="array" ref="I107">INDEX(DualFuelCM!$E$28:$T$35,Summary!K107,Summary!L107)</f>
        <v>3062027.2031706544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Yallourn Portland Snowy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4051321.1195303844</v>
      </c>
      <c r="H108" s="73" cm="1">
        <f t="array" ref="H108">INDEX(SwapSold!$E$28:$T$35,Summary!K108,Summary!L108)</f>
        <v>423549.63590043504</v>
      </c>
      <c r="I108" s="20" cm="1">
        <f t="array" ref="I108">INDEX(DualFuelCM!$E$28:$T$35,Summary!K108,Summary!L108)</f>
        <v>7651138.8130562697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Yallourn Portland Snowy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22509158.463781439</v>
      </c>
      <c r="H109" s="73" cm="1">
        <f t="array" ref="H109">INDEX(SwapSold!$E$28:$T$35,Summary!K109,Summary!L109)</f>
        <v>30002201.269545309</v>
      </c>
      <c r="I109" s="20" cm="1">
        <f t="array" ref="I109">INDEX(DualFuelCM!$E$28:$T$35,Summary!K109,Summary!L109)</f>
        <v>14784076.737386046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Yallourn Portland Snowy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12341313.843085183</v>
      </c>
      <c r="H110" s="73" cm="1">
        <f t="array" ref="H110">INDEX(SwapSold!$E$28:$T$35,Summary!K110,Summary!L110)</f>
        <v>17349722.605056576</v>
      </c>
      <c r="I110" s="20" cm="1">
        <f t="array" ref="I110">INDEX(DualFuelCM!$E$28:$T$35,Summary!K110,Summary!L110)</f>
        <v>10645499.698389245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Yallourn Portland Snowy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9297226.1746516228</v>
      </c>
      <c r="H111" s="73" cm="1">
        <f t="array" ref="H111">INDEX(SwapSold!$E$28:$T$35,Summary!K111,Summary!L111)</f>
        <v>6785620.9515489843</v>
      </c>
      <c r="I111" s="20" cm="1">
        <f t="array" ref="I111">INDEX(DualFuelCM!$E$28:$T$35,Summary!K111,Summary!L111)</f>
        <v>9218548.9899664447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Yallourn Portland Snowy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6302399.4212590316</v>
      </c>
      <c r="H112" s="73" cm="1">
        <f t="array" ref="H112">INDEX(SwapSold!$E$28:$T$35,Summary!K112,Summary!L112)</f>
        <v>-42626.733519232956</v>
      </c>
      <c r="I112" s="20" cm="1">
        <f t="array" ref="I112">INDEX(DualFuelCM!$E$28:$T$35,Summary!K112,Summary!L112)</f>
        <v>8210186.1788534112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Yallourn Portland Snowy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646276.99392458715</v>
      </c>
      <c r="H113" s="73" cm="1">
        <f t="array" ref="H113">INDEX(SwapSold!$E$28:$T$35,Summary!K113,Summary!L113)</f>
        <v>-4781608.9964467343</v>
      </c>
      <c r="I113" s="20" cm="1">
        <f t="array" ref="I113">INDEX(DualFuelCM!$E$28:$T$35,Summary!K113,Summary!L113)</f>
        <v>6725235.4804377742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Yallourn Portland Snowy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-6808368.5865240907</v>
      </c>
      <c r="H114" s="73" cm="1">
        <f t="array" ref="H114">INDEX(SwapSold!$E$28:$T$35,Summary!K114,Summary!L114)</f>
        <v>-10624904.012453537</v>
      </c>
      <c r="I114" s="20" cm="1">
        <f t="array" ref="I114">INDEX(DualFuelCM!$E$28:$T$35,Summary!K114,Summary!L114)</f>
        <v>4726693.0419597887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Yallourn Portland Snowy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-10934085.102393853</v>
      </c>
      <c r="H115" s="73" cm="1">
        <f t="array" ref="H115">INDEX(SwapSold!$E$28:$T$35,Summary!K115,Summary!L115)</f>
        <v>-26099618.035113871</v>
      </c>
      <c r="I115" s="20" cm="1">
        <f t="array" ref="I115">INDEX(DualFuelCM!$E$28:$T$35,Summary!K115,Summary!L115)</f>
        <v>3017524.9909257456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Yallourn Portland Snowy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4736487.9892357504</v>
      </c>
      <c r="H116" s="73" cm="1">
        <f t="array" ref="H116">INDEX(SwapSold!$E$28:$T$35,Summary!K116,Summary!L116)</f>
        <v>1318024.9078009438</v>
      </c>
      <c r="I116" s="20" cm="1">
        <f t="array" ref="I116">INDEX(DualFuelCM!$E$28:$T$35,Summary!K116,Summary!L116)</f>
        <v>7958771.0778452791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Yallourn Portland Snowy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23029239.312015601</v>
      </c>
      <c r="H117" s="73" cm="1">
        <f t="array" ref="H117">INDEX(SwapSold!$E$28:$T$35,Summary!K117,Summary!L117)</f>
        <v>34546964.615007319</v>
      </c>
      <c r="I117" s="20" cm="1">
        <f t="array" ref="I117">INDEX(DualFuelCM!$E$28:$T$35,Summary!K117,Summary!L117)</f>
        <v>15264784.625428459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Yallourn Portland Snowy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12651360.91920086</v>
      </c>
      <c r="H118" s="73" cm="1">
        <f t="array" ref="H118">INDEX(SwapSold!$E$28:$T$35,Summary!K118,Summary!L118)</f>
        <v>18633132.60673701</v>
      </c>
      <c r="I118" s="20" cm="1">
        <f t="array" ref="I118">INDEX(DualFuelCM!$E$28:$T$35,Summary!K118,Summary!L118)</f>
        <v>10915522.96721022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Yallourn Portland Snowy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10031753.318548389</v>
      </c>
      <c r="H119" s="73" cm="1">
        <f t="array" ref="H119">INDEX(SwapSold!$E$28:$T$35,Summary!K119,Summary!L119)</f>
        <v>7301356.7498912485</v>
      </c>
      <c r="I119" s="20" cm="1">
        <f t="array" ref="I119">INDEX(DualFuelCM!$E$28:$T$35,Summary!K119,Summary!L119)</f>
        <v>9560970.9969659895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Yallourn Portland Snowy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7258152.6815771004</v>
      </c>
      <c r="H120" s="73" cm="1">
        <f t="array" ref="H120">INDEX(SwapSold!$E$28:$T$35,Summary!K120,Summary!L120)</f>
        <v>-123153.92375132356</v>
      </c>
      <c r="I120" s="20" cm="1">
        <f t="array" ref="I120">INDEX(DualFuelCM!$E$28:$T$35,Summary!K120,Summary!L120)</f>
        <v>8565683.784773631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Yallourn Portland Snowy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876675.21644786303</v>
      </c>
      <c r="H121" s="73" cm="1">
        <f t="array" ref="H121">INDEX(SwapSold!$E$28:$T$35,Summary!K121,Summary!L121)</f>
        <v>-4818951.0230886787</v>
      </c>
      <c r="I121" s="20" cm="1">
        <f t="array" ref="I121">INDEX(DualFuelCM!$E$28:$T$35,Summary!K121,Summary!L121)</f>
        <v>6934623.3302859496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Yallourn Portland Snowy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-7371532.3619343312</v>
      </c>
      <c r="H122" s="73" cm="1">
        <f t="array" ref="H122">INDEX(SwapSold!$E$28:$T$35,Summary!K122,Summary!L122)</f>
        <v>-10209011.142308701</v>
      </c>
      <c r="I122" s="20" cm="1">
        <f t="array" ref="I122">INDEX(DualFuelCM!$E$28:$T$35,Summary!K122,Summary!L122)</f>
        <v>4778548.9014533442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Yallourn Portland Snowy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-12017731.303988758</v>
      </c>
      <c r="H123" s="73" cm="1">
        <f t="array" ref="H123">INDEX(SwapSold!$E$28:$T$35,Summary!K123,Summary!L123)</f>
        <v>-21583705.890310701</v>
      </c>
      <c r="I123" s="20" cm="1">
        <f t="array" ref="I123">INDEX(DualFuelCM!$E$28:$T$35,Summary!K123,Summary!L123)</f>
        <v>2974376.3602890028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Yallourn Portland Snowy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5157773.045269195</v>
      </c>
      <c r="H124" s="73" cm="1">
        <f t="array" ref="H124">INDEX(SwapSold!$E$28:$T$35,Summary!K124,Summary!L124)</f>
        <v>1720635.697137604</v>
      </c>
      <c r="I124" s="20" cm="1">
        <f t="array" ref="I124">INDEX(DualFuelCM!$E$28:$T$35,Summary!K124,Summary!L124)</f>
        <v>8221885.3862348478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Yallourn Portland Snowy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20348506.95068169</v>
      </c>
      <c r="H125" s="73" cm="1">
        <f t="array" ref="H125">INDEX(SwapSold!$E$28:$T$35,Summary!K125,Summary!L125)</f>
        <v>34900737.123294078</v>
      </c>
      <c r="I125" s="20" cm="1">
        <f t="array" ref="I125">INDEX(DualFuelCM!$E$28:$T$35,Summary!K125,Summary!L125)</f>
        <v>14904737.807005905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Yallourn Portland Snowy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12030731.06739521</v>
      </c>
      <c r="H126" s="73" cm="1">
        <f t="array" ref="H126">INDEX(SwapSold!$E$28:$T$35,Summary!K126,Summary!L126)</f>
        <v>20391874.388510413</v>
      </c>
      <c r="I126" s="20" cm="1">
        <f t="array" ref="I126">INDEX(DualFuelCM!$E$28:$T$35,Summary!K126,Summary!L126)</f>
        <v>10982474.630103087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Yallourn Portland Snowy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9491515.0742323473</v>
      </c>
      <c r="H127" s="73" cm="1">
        <f t="array" ref="H127">INDEX(SwapSold!$E$28:$T$35,Summary!K127,Summary!L127)</f>
        <v>7956782.5866478486</v>
      </c>
      <c r="I127" s="20" cm="1">
        <f t="array" ref="I127">INDEX(DualFuelCM!$E$28:$T$35,Summary!K127,Summary!L127)</f>
        <v>9637131.5739587788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Yallourn Portland Snowy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6563223.219986734</v>
      </c>
      <c r="H128" s="73" cm="1">
        <f t="array" ref="H128">INDEX(SwapSold!$E$28:$T$35,Summary!K128,Summary!L128)</f>
        <v>-123809.49132754722</v>
      </c>
      <c r="I128" s="20" cm="1">
        <f t="array" ref="I128">INDEX(DualFuelCM!$E$28:$T$35,Summary!K128,Summary!L128)</f>
        <v>8611626.880552344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Yallourn Portland Snowy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-230646.50083833589</v>
      </c>
      <c r="H129" s="73" cm="1">
        <f t="array" ref="H129">INDEX(SwapSold!$E$28:$T$35,Summary!K129,Summary!L129)</f>
        <v>-5029737.633041325</v>
      </c>
      <c r="I129" s="20" cm="1">
        <f t="array" ref="I129">INDEX(DualFuelCM!$E$28:$T$35,Summary!K129,Summary!L129)</f>
        <v>6892402.8749943087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Yallourn Portland Snowy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-9263442.6530021783</v>
      </c>
      <c r="H130" s="73" cm="1">
        <f t="array" ref="H130">INDEX(SwapSold!$E$28:$T$35,Summary!K130,Summary!L130)</f>
        <v>-10454903.496571621</v>
      </c>
      <c r="I130" s="20" cm="1">
        <f t="array" ref="I130">INDEX(DualFuelCM!$E$28:$T$35,Summary!K130,Summary!L130)</f>
        <v>4590739.4604158895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Yallourn Portland Snowy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-14309434.017315369</v>
      </c>
      <c r="H131" s="73" cm="1">
        <f t="array" ref="H131">INDEX(SwapSold!$E$28:$T$35,Summary!K131,Summary!L131)</f>
        <v>-23802089.680127416</v>
      </c>
      <c r="I131" s="20" cm="1">
        <f t="array" ref="I131">INDEX(DualFuelCM!$E$28:$T$35,Summary!K131,Summary!L131)</f>
        <v>2786040.3781986441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Yallourn Portland Snowy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4251943.3538972447</v>
      </c>
      <c r="H132" s="73" cm="1">
        <f t="array" ref="H132">INDEX(SwapSold!$E$28:$T$35,Summary!K132,Summary!L132)</f>
        <v>1985058.7825436636</v>
      </c>
      <c r="I132" s="20" cm="1">
        <f t="array" ref="I132">INDEX(DualFuelCM!$E$28:$T$35,Summary!K132,Summary!L132)</f>
        <v>8215560.609095959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Yallourn Portland Snowy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9750533.4899814688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Yallourn Portland Snowy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4708747.0747562461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Yallourn Portland Snowy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1953824.6706316678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Yallourn Portland Snowy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854.74924914786493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Yallourn Portland Snowy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-2202318.1628548801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Yallourn Portland Snowy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-5590296.4412127826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Yallourn Portland Snowy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-13662184.279623836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Yallourn Portland Snowy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-195240.07009138132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Yallourn Portland Snowy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12785669.496732466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Yallourn Portland Snowy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6467403.5844516652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Yallourn Portland Snowy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2804826.1596086677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Yallourn Portland Snowy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26387.928873584799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Yallourn Portland Snowy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-3113739.6324550672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Yallourn Portland Snowy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-7882049.7261703322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Yallourn Portland Snowy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-22729497.623312559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Yallourn Portland Snowy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-265211.79838427837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Yallourn Portland Snowy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18323924.201351151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Yallourn Portland Snowy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8132219.1052761376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Yallourn Portland Snowy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3495784.1914981185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Yallourn Portland Snowy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68187.868106990514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Yallourn Portland Snowy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-3664205.5273053879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Yallourn Portland Snowy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-9168248.7707962245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Yallourn Portland Snowy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-16434156.496391505</v>
      </c>
      <c r="H155" s="73" cm="1">
        <f t="array" ref="H155">INDEX(SwapSold!$E$28:$T$35,Summary!K155,Summary!L155)</f>
        <v>-23394598.530843094</v>
      </c>
      <c r="I155" s="20" cm="1">
        <f t="array" ref="I155">INDEX('2hBatteryCM'!$E$28:$T$35,Summary!K155,Summary!L155)</f>
        <v>867870.34688859864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Yallourn Portland Snowy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-178129.26206842749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Yallourn Portland Snowy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15855962.597074859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Yallourn Portland Snowy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7062673.661484845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Yallourn Portland Snowy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3036082.2476519328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Yallourn Portland Snowy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76395.293456319516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Yallourn Portland Snowy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-3212671.9827076159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Yallourn Portland Snowy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-8060132.9692224255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Yallourn Portland Snowy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-19314588.639085375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Yallourn Portland Snowy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-174548.09473884024</v>
      </c>
      <c r="I164" s="20" cm="1">
        <f t="array" ref="I164">INDEX('2hBatteryCM'!$E$28:$T$35,Summary!K164,Summary!L164)</f>
        <v>4294552.5266935024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Yallourn Portland Snowy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17860497.031073336</v>
      </c>
      <c r="H165" s="73" cm="1">
        <f t="array" ref="H165">INDEX(SwapSold!$E$28:$T$35,Summary!K165,Summary!L165)</f>
        <v>18986411.805251181</v>
      </c>
      <c r="I165" s="20" cm="1">
        <f t="array" ref="I165">INDEX('2hBatteryCM'!$E$28:$T$35,Summary!K165,Summary!L165)</f>
        <v>11105800.414434144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Yallourn Portland Snowy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6417285.7733485429</v>
      </c>
      <c r="H166" s="73" cm="1">
        <f t="array" ref="H166">INDEX(SwapSold!$E$28:$T$35,Summary!K166,Summary!L166)</f>
        <v>7833662.3699344173</v>
      </c>
      <c r="I166" s="20" cm="1">
        <f t="array" ref="I166">INDEX('2hBatteryCM'!$E$28:$T$35,Summary!K166,Summary!L166)</f>
        <v>7550199.5876994841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Yallourn Portland Snowy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1140654.1441268765</v>
      </c>
      <c r="H167" s="73" cm="1">
        <f t="array" ref="H167">INDEX(SwapSold!$E$28:$T$35,Summary!K167,Summary!L167)</f>
        <v>3389498.6599297165</v>
      </c>
      <c r="I167" s="20" cm="1">
        <f t="array" ref="I167">INDEX('2hBatteryCM'!$E$28:$T$35,Summary!K167,Summary!L167)</f>
        <v>6066787.0879940121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Yallourn Portland Snowy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-2195834.406320299</v>
      </c>
      <c r="H168" s="73" cm="1">
        <f t="array" ref="H168">INDEX(SwapSold!$E$28:$T$35,Summary!K168,Summary!L168)</f>
        <v>-25499.995894681226</v>
      </c>
      <c r="I168" s="20" cm="1">
        <f t="array" ref="I168">INDEX('2hBatteryCM'!$E$28:$T$35,Summary!K168,Summary!L168)</f>
        <v>5098863.9923250647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Yallourn Portland Snowy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-5000816.0483356267</v>
      </c>
      <c r="H169" s="73" cm="1">
        <f t="array" ref="H169">INDEX(SwapSold!$E$28:$T$35,Summary!K169,Summary!L169)</f>
        <v>-3608942.6509745643</v>
      </c>
      <c r="I169" s="20" cm="1">
        <f t="array" ref="I169">INDEX('2hBatteryCM'!$E$28:$T$35,Summary!K169,Summary!L169)</f>
        <v>4181690.1391606722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Yallourn Portland Snowy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-6896357.0562213697</v>
      </c>
      <c r="H170" s="73" cm="1">
        <f t="array" ref="H170">INDEX(SwapSold!$E$28:$T$35,Summary!K170,Summary!L170)</f>
        <v>-9071820.0901747048</v>
      </c>
      <c r="I170" s="20" cm="1">
        <f t="array" ref="I170">INDEX('2hBatteryCM'!$E$28:$T$35,Summary!K170,Summary!L170)</f>
        <v>3141899.6938131228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Yallourn Portland Snowy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-13196633.102378299</v>
      </c>
      <c r="H171" s="73" cm="1">
        <f t="array" ref="H171">INDEX(SwapSold!$E$28:$T$35,Summary!K171,Summary!L171)</f>
        <v>-22672289.718720146</v>
      </c>
      <c r="I171" s="20" cm="1">
        <f t="array" ref="I171">INDEX('2hBatteryCM'!$E$28:$T$35,Summary!K171,Summary!L171)</f>
        <v>1229383.0385288091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Yallourn Portland Snowy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-1603081.1115662763</v>
      </c>
      <c r="H172" s="73" cm="1">
        <f t="array" ref="H172">INDEX(SwapSold!$E$28:$T$35,Summary!K172,Summary!L172)</f>
        <v>-239984.14099833134</v>
      </c>
      <c r="I172" s="20" cm="1">
        <f t="array" ref="I172">INDEX('2hBatteryCM'!$E$28:$T$35,Summary!K172,Summary!L172)</f>
        <v>5168770.102109734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Yallourn Portland Snowy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22603567.045408539</v>
      </c>
      <c r="H173" s="73" cm="1">
        <f t="array" ref="H173">INDEX(SwapSold!$E$28:$T$35,Summary!K173,Summary!L173)</f>
        <v>19876817.904777888</v>
      </c>
      <c r="I173" s="20" cm="1">
        <f t="array" ref="I173">INDEX('2hBatteryCM'!$E$28:$T$35,Summary!K173,Summary!L173)</f>
        <v>13560190.933716962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Yallourn Portland Snowy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10263715.260099705</v>
      </c>
      <c r="H174" s="73" cm="1">
        <f t="array" ref="H174">INDEX(SwapSold!$E$28:$T$35,Summary!K174,Summary!L174)</f>
        <v>9355043.6550688781</v>
      </c>
      <c r="I174" s="20" cm="1">
        <f t="array" ref="I174">INDEX('2hBatteryCM'!$E$28:$T$35,Summary!K174,Summary!L174)</f>
        <v>9106035.8124565072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Yallourn Portland Snowy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3925473.1697908835</v>
      </c>
      <c r="H175" s="73" cm="1">
        <f t="array" ref="H175">INDEX(SwapSold!$E$28:$T$35,Summary!K175,Summary!L175)</f>
        <v>4182273.4994420833</v>
      </c>
      <c r="I175" s="20" cm="1">
        <f t="array" ref="I175">INDEX('2hBatteryCM'!$E$28:$T$35,Summary!K175,Summary!L175)</f>
        <v>7281177.6402021488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Yallourn Portland Snowy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277889.49562171643</v>
      </c>
      <c r="H176" s="73" cm="1">
        <f t="array" ref="H176">INDEX(SwapSold!$E$28:$T$35,Summary!K176,Summary!L176)</f>
        <v>202639.53838708528</v>
      </c>
      <c r="I176" s="20" cm="1">
        <f t="array" ref="I176">INDEX('2hBatteryCM'!$E$28:$T$35,Summary!K176,Summary!L176)</f>
        <v>6142628.2465673462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Yallourn Portland Snowy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-2497089.6786776213</v>
      </c>
      <c r="H177" s="73" cm="1">
        <f t="array" ref="H177">INDEX(SwapSold!$E$28:$T$35,Summary!K177,Summary!L177)</f>
        <v>-4222091.7767694248</v>
      </c>
      <c r="I177" s="20" cm="1">
        <f t="array" ref="I177">INDEX('2hBatteryCM'!$E$28:$T$35,Summary!K177,Summary!L177)</f>
        <v>5036865.1008844562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Yallourn Portland Snowy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-5600933.3655107552</v>
      </c>
      <c r="H178" s="73" cm="1">
        <f t="array" ref="H178">INDEX(SwapSold!$E$28:$T$35,Summary!K178,Summary!L178)</f>
        <v>-11090065.845457561</v>
      </c>
      <c r="I178" s="20" cm="1">
        <f t="array" ref="I178">INDEX('2hBatteryCM'!$E$28:$T$35,Summary!K178,Summary!L178)</f>
        <v>3724353.5814105631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Yallourn Portland Snowy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-11088438.254382227</v>
      </c>
      <c r="H179" s="73" cm="1">
        <f t="array" ref="H179">INDEX(SwapSold!$E$28:$T$35,Summary!K179,Summary!L179)</f>
        <v>-23895525.229636088</v>
      </c>
      <c r="I179" s="20" cm="1">
        <f t="array" ref="I179">INDEX('2hBatteryCM'!$E$28:$T$35,Summary!K179,Summary!L179)</f>
        <v>1972480.8296472551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Yallourn Portland Snowy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1011189.134408065</v>
      </c>
      <c r="H180" s="73" cm="1">
        <f t="array" ref="H180">INDEX(SwapSold!$E$28:$T$35,Summary!K180,Summary!L180)</f>
        <v>-200126.61451607538</v>
      </c>
      <c r="I180" s="20" cm="1">
        <f t="array" ref="I180">INDEX('2hBatteryCM'!$E$28:$T$35,Summary!K180,Summary!L180)</f>
        <v>6207742.8487897292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Yallourn Portland Snowy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29923644.00792196</v>
      </c>
      <c r="H181" s="73" cm="1">
        <f t="array" ref="H181">INDEX(SwapSold!$E$28:$T$35,Summary!K181,Summary!L181)</f>
        <v>30993512.62468186</v>
      </c>
      <c r="I181" s="20" cm="1">
        <f t="array" ref="I181">INDEX('2hBatteryCM'!$E$28:$T$35,Summary!K181,Summary!L181)</f>
        <v>16122663.669011889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Yallourn Portland Snowy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13650339.606406761</v>
      </c>
      <c r="H182" s="73" cm="1">
        <f t="array" ref="H182">INDEX(SwapSold!$E$28:$T$35,Summary!K182,Summary!L182)</f>
        <v>13456490.846447457</v>
      </c>
      <c r="I182" s="20" cm="1">
        <f t="array" ref="I182">INDEX('2hBatteryCM'!$E$28:$T$35,Summary!K182,Summary!L182)</f>
        <v>10410725.398491114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Yallourn Portland Snowy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5614779.3928979393</v>
      </c>
      <c r="H183" s="73" cm="1">
        <f t="array" ref="H183">INDEX(SwapSold!$E$28:$T$35,Summary!K183,Summary!L183)</f>
        <v>5773102.2983742068</v>
      </c>
      <c r="I183" s="20" cm="1">
        <f t="array" ref="I183">INDEX('2hBatteryCM'!$E$28:$T$35,Summary!K183,Summary!L183)</f>
        <v>8134658.9645036869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Yallourn Portland Snowy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785291.4457149338</v>
      </c>
      <c r="H184" s="73" cm="1">
        <f t="array" ref="H184">INDEX(SwapSold!$E$28:$T$35,Summary!K184,Summary!L184)</f>
        <v>353492.37758759136</v>
      </c>
      <c r="I184" s="20" cm="1">
        <f t="array" ref="I184">INDEX('2hBatteryCM'!$E$28:$T$35,Summary!K184,Summary!L184)</f>
        <v>6699468.3422775017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Yallourn Portland Snowy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-3219626.6098916573</v>
      </c>
      <c r="H185" s="73" cm="1">
        <f t="array" ref="H185">INDEX(SwapSold!$E$28:$T$35,Summary!K185,Summary!L185)</f>
        <v>-5560680.4390712529</v>
      </c>
      <c r="I185" s="20" cm="1">
        <f t="array" ref="I185">INDEX('2hBatteryCM'!$E$28:$T$35,Summary!K185,Summary!L185)</f>
        <v>5341413.7957609873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Yallourn Portland Snowy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-8160986.6204971271</v>
      </c>
      <c r="H186" s="73" cm="1">
        <f t="array" ref="H186">INDEX(SwapSold!$E$28:$T$35,Summary!K186,Summary!L186)</f>
        <v>-14666064.697114522</v>
      </c>
      <c r="I186" s="20" cm="1">
        <f t="array" ref="I186">INDEX('2hBatteryCM'!$E$28:$T$35,Summary!K186,Summary!L186)</f>
        <v>3664570.6175953993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Yallourn Portland Snowy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-15310330.038392033</v>
      </c>
      <c r="H187" s="73" cm="1">
        <f t="array" ref="H187">INDEX(SwapSold!$E$28:$T$35,Summary!K187,Summary!L187)</f>
        <v>-41178075.259374492</v>
      </c>
      <c r="I187" s="20" cm="1">
        <f t="array" ref="I187">INDEX('2hBatteryCM'!$E$28:$T$35,Summary!K187,Summary!L187)</f>
        <v>1483413.038491139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Yallourn Portland Snowy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1497750.4334327641</v>
      </c>
      <c r="H188" s="73" cm="1">
        <f t="array" ref="H188">INDEX(SwapSold!$E$28:$T$35,Summary!K188,Summary!L188)</f>
        <v>-84024.393937082481</v>
      </c>
      <c r="I188" s="20" cm="1">
        <f t="array" ref="I188">INDEX('2hBatteryCM'!$E$28:$T$35,Summary!K188,Summary!L188)</f>
        <v>6753710.2556069531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Yallourn Portland Snowy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25015652.110961117</v>
      </c>
      <c r="H189" s="73" cm="1">
        <f t="array" ref="H189">INDEX(SwapSold!$E$28:$T$35,Summary!K189,Summary!L189)</f>
        <v>21894083.372030202</v>
      </c>
      <c r="I189" s="20" cm="1">
        <f t="array" ref="I189">INDEX('2hBatteryCM'!$E$28:$T$35,Summary!K189,Summary!L189)</f>
        <v>12359440.691834878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Yallourn Portland Snowy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13565417.043759122</v>
      </c>
      <c r="H190" s="73" cm="1">
        <f t="array" ref="H190">INDEX(SwapSold!$E$28:$T$35,Summary!K190,Summary!L190)</f>
        <v>9669622.7216113023</v>
      </c>
      <c r="I190" s="20" cm="1">
        <f t="array" ref="I190">INDEX('2hBatteryCM'!$E$28:$T$35,Summary!K190,Summary!L190)</f>
        <v>8190105.2666728431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Yallourn Portland Snowy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7632047.4680298595</v>
      </c>
      <c r="H191" s="73" cm="1">
        <f t="array" ref="H191">INDEX(SwapSold!$E$28:$T$35,Summary!K191,Summary!L191)</f>
        <v>4250724.5622046115</v>
      </c>
      <c r="I191" s="20" cm="1">
        <f t="array" ref="I191">INDEX('2hBatteryCM'!$E$28:$T$35,Summary!K191,Summary!L191)</f>
        <v>6915578.1529451068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Yallourn Portland Snowy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4300717.7146354849</v>
      </c>
      <c r="H192" s="73" cm="1">
        <f t="array" ref="H192">INDEX(SwapSold!$E$28:$T$35,Summary!K192,Summary!L192)</f>
        <v>130979.77900625819</v>
      </c>
      <c r="I192" s="20" cm="1">
        <f t="array" ref="I192">INDEX('2hBatteryCM'!$E$28:$T$35,Summary!K192,Summary!L192)</f>
        <v>6049430.0693834759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Yallourn Portland Snowy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1229250.1366613135</v>
      </c>
      <c r="H193" s="73" cm="1">
        <f t="array" ref="H193">INDEX(SwapSold!$E$28:$T$35,Summary!K193,Summary!L193)</f>
        <v>-4069967.1789883841</v>
      </c>
      <c r="I193" s="20" cm="1">
        <f t="array" ref="I193">INDEX('2hBatteryCM'!$E$28:$T$35,Summary!K193,Summary!L193)</f>
        <v>5187638.3684411049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Yallourn Portland Snowy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-2154423.0213139085</v>
      </c>
      <c r="H194" s="73" cm="1">
        <f t="array" ref="H194">INDEX(SwapSold!$E$28:$T$35,Summary!K194,Summary!L194)</f>
        <v>-10425632.586430395</v>
      </c>
      <c r="I194" s="20" cm="1">
        <f t="array" ref="I194">INDEX('2hBatteryCM'!$E$28:$T$35,Summary!K194,Summary!L194)</f>
        <v>3989338.1197859431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Yallourn Portland Snowy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-7324057.2042398183</v>
      </c>
      <c r="H195" s="73" cm="1">
        <f t="array" ref="H195">INDEX(SwapSold!$E$28:$T$35,Summary!K195,Summary!L195)</f>
        <v>-24639188.691930879</v>
      </c>
      <c r="I195" s="20" cm="1">
        <f t="array" ref="I195">INDEX('2hBatteryCM'!$E$28:$T$35,Summary!K195,Summary!L195)</f>
        <v>2127538.7391095068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Yallourn Portland Snowy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4692277.2887128238</v>
      </c>
      <c r="H196" s="73" cm="1">
        <f t="array" ref="H196">INDEX(SwapSold!$E$28:$T$35,Summary!K196,Summary!L196)</f>
        <v>-53008.348379301198</v>
      </c>
      <c r="I196" s="20" cm="1">
        <f t="array" ref="I196">INDEX('2hBatteryCM'!$E$28:$T$35,Summary!K196,Summary!L196)</f>
        <v>6060654.699118224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Yallourn Portland Snowy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25489985.654305037</v>
      </c>
      <c r="H197" s="73" cm="1">
        <f t="array" ref="H197">INDEX(SwapSold!$E$28:$T$35,Summary!K197,Summary!L197)</f>
        <v>25071805.701623801</v>
      </c>
      <c r="I197" s="20" cm="1">
        <f t="array" ref="I197">INDEX('2hBatteryCM'!$E$28:$T$35,Summary!K197,Summary!L197)</f>
        <v>11579770.929692846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Yallourn Portland Snowy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15550852.252897575</v>
      </c>
      <c r="H198" s="73" cm="1">
        <f t="array" ref="H198">INDEX(SwapSold!$E$28:$T$35,Summary!K198,Summary!L198)</f>
        <v>10684321.740222106</v>
      </c>
      <c r="I198" s="20" cm="1">
        <f t="array" ref="I198">INDEX('2hBatteryCM'!$E$28:$T$35,Summary!K198,Summary!L198)</f>
        <v>8678307.2786297966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Yallourn Portland Snowy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9325173.642348066</v>
      </c>
      <c r="H199" s="73" cm="1">
        <f t="array" ref="H199">INDEX(SwapSold!$E$28:$T$35,Summary!K199,Summary!L199)</f>
        <v>4646956.0733347777</v>
      </c>
      <c r="I199" s="20" cm="1">
        <f t="array" ref="I199">INDEX('2hBatteryCM'!$E$28:$T$35,Summary!K199,Summary!L199)</f>
        <v>7397746.2365463199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Yallourn Portland Snowy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5472863.3182812687</v>
      </c>
      <c r="H200" s="73" cm="1">
        <f t="array" ref="H200">INDEX(SwapSold!$E$28:$T$35,Summary!K200,Summary!L200)</f>
        <v>164686.00103928294</v>
      </c>
      <c r="I200" s="20" cm="1">
        <f t="array" ref="I200">INDEX('2hBatteryCM'!$E$28:$T$35,Summary!K200,Summary!L200)</f>
        <v>6479265.1279944824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Yallourn Portland Snowy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2269130.6378659122</v>
      </c>
      <c r="H201" s="73" cm="1">
        <f t="array" ref="H201">INDEX(SwapSold!$E$28:$T$35,Summary!K201,Summary!L201)</f>
        <v>-4502996.8691215888</v>
      </c>
      <c r="I201" s="20" cm="1">
        <f t="array" ref="I201">INDEX('2hBatteryCM'!$E$28:$T$35,Summary!K201,Summary!L201)</f>
        <v>5606368.1439616494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Yallourn Portland Snowy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-1678919.2565116549</v>
      </c>
      <c r="H202" s="73" cm="1">
        <f t="array" ref="H202">INDEX(SwapSold!$E$28:$T$35,Summary!K202,Summary!L202)</f>
        <v>-11406312.524312982</v>
      </c>
      <c r="I202" s="20" cm="1">
        <f t="array" ref="I202">INDEX('2hBatteryCM'!$E$28:$T$35,Summary!K202,Summary!L202)</f>
        <v>4415354.9882610748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Yallourn Portland Snowy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-5879518.6250071367</v>
      </c>
      <c r="H203" s="73" cm="1">
        <f t="array" ref="H203">INDEX(SwapSold!$E$28:$T$35,Summary!K203,Summary!L203)</f>
        <v>-24638864.79784679</v>
      </c>
      <c r="I203" s="20" cm="1">
        <f t="array" ref="I203">INDEX('2hBatteryCM'!$E$28:$T$35,Summary!K203,Summary!L203)</f>
        <v>2801386.9828710202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Yallourn Portland Snowy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5999331.2308325907</v>
      </c>
      <c r="H204" s="73" cm="1">
        <f t="array" ref="H204">INDEX(SwapSold!$E$28:$T$35,Summary!K204,Summary!L204)</f>
        <v>-31055.938853899421</v>
      </c>
      <c r="I204" s="20" cm="1">
        <f t="array" ref="I204">INDEX('2hBatteryCM'!$E$28:$T$35,Summary!K204,Summary!L204)</f>
        <v>6507776.6209903061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Yallourn Portland Snowy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24095114.00304465</v>
      </c>
      <c r="H205" s="73" cm="1">
        <f t="array" ref="H205">INDEX(SwapSold!$E$28:$T$35,Summary!K205,Summary!L205)</f>
        <v>24781505.10888464</v>
      </c>
      <c r="I205" s="20" cm="1">
        <f t="array" ref="I205">INDEX('2hBatteryCM'!$E$28:$T$35,Summary!K205,Summary!L205)</f>
        <v>12404943.371909535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Yallourn Portland Snowy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10737752.161471687</v>
      </c>
      <c r="H206" s="73" cm="1">
        <f t="array" ref="H206">INDEX(SwapSold!$E$28:$T$35,Summary!K206,Summary!L206)</f>
        <v>10969570.65811309</v>
      </c>
      <c r="I206" s="20" cm="1">
        <f t="array" ref="I206">INDEX('2hBatteryCM'!$E$28:$T$35,Summary!K206,Summary!L206)</f>
        <v>8828249.6012118272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Yallourn Portland Snowy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5396858.4496528786</v>
      </c>
      <c r="H207" s="73" cm="1">
        <f t="array" ref="H207">INDEX(SwapSold!$E$28:$T$35,Summary!K207,Summary!L207)</f>
        <v>4948207.2900263509</v>
      </c>
      <c r="I207" s="20" cm="1">
        <f t="array" ref="I207">INDEX('2hBatteryCM'!$E$28:$T$35,Summary!K207,Summary!L207)</f>
        <v>7496799.8365384704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Yallourn Portland Snowy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1732609.8329474849</v>
      </c>
      <c r="H208" s="73" cm="1">
        <f t="array" ref="H208">INDEX(SwapSold!$E$28:$T$35,Summary!K208,Summary!L208)</f>
        <v>-13184.813413614564</v>
      </c>
      <c r="I208" s="20" cm="1">
        <f t="array" ref="I208">INDEX('2hBatteryCM'!$E$28:$T$35,Summary!K208,Summary!L208)</f>
        <v>6513797.19926963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Yallourn Portland Snowy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-1343850.6707616453</v>
      </c>
      <c r="H209" s="73" cm="1">
        <f t="array" ref="H209">INDEX(SwapSold!$E$28:$T$35,Summary!K209,Summary!L209)</f>
        <v>-5378947.5888453545</v>
      </c>
      <c r="I209" s="20" cm="1">
        <f t="array" ref="I209">INDEX('2hBatteryCM'!$E$28:$T$35,Summary!K209,Summary!L209)</f>
        <v>5600311.8962689238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Yallourn Portland Snowy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-4623881.9833846977</v>
      </c>
      <c r="H210" s="73" cm="1">
        <f t="array" ref="H210">INDEX(SwapSold!$E$28:$T$35,Summary!K210,Summary!L210)</f>
        <v>-13222908.53674973</v>
      </c>
      <c r="I210" s="20" cm="1">
        <f t="array" ref="I210">INDEX('2hBatteryCM'!$E$28:$T$35,Summary!K210,Summary!L210)</f>
        <v>4507121.0703862021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Yallourn Portland Snowy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-9129925.3925778903</v>
      </c>
      <c r="H211" s="73" cm="1">
        <f t="array" ref="H211">INDEX(SwapSold!$E$28:$T$35,Summary!K211,Summary!L211)</f>
        <v>-30430515.631598715</v>
      </c>
      <c r="I211" s="20" cm="1">
        <f t="array" ref="I211">INDEX('2hBatteryCM'!$E$28:$T$35,Summary!K211,Summary!L211)</f>
        <v>2965288.6677329117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Yallourn Portland Snowy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2238589.9667246663</v>
      </c>
      <c r="H212" s="73" cm="1">
        <f t="array" ref="H212">INDEX(SwapSold!$E$28:$T$35,Summary!K212,Summary!L212)</f>
        <v>-414842.08716282604</v>
      </c>
      <c r="I212" s="20" cm="1">
        <f t="array" ref="I212">INDEX('2hBatteryCM'!$E$28:$T$35,Summary!K212,Summary!L212)</f>
        <v>6570025.671153063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Yallourn Portland Snowy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20287394.831542287</v>
      </c>
      <c r="H213" s="73" cm="1">
        <f t="array" ref="H213">INDEX(SwapSold!$E$28:$T$35,Summary!K213,Summary!L213)</f>
        <v>23935028.945112605</v>
      </c>
      <c r="I213" s="20" cm="1">
        <f t="array" ref="I213">INDEX('2hBatteryCM'!$E$28:$T$35,Summary!K213,Summary!L213)</f>
        <v>11591375.132193398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Yallourn Portland Snowy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9833374.9162877277</v>
      </c>
      <c r="H214" s="73" cm="1">
        <f t="array" ref="H214">INDEX(SwapSold!$E$28:$T$35,Summary!K214,Summary!L214)</f>
        <v>11626945.318665687</v>
      </c>
      <c r="I214" s="20" cm="1">
        <f t="array" ref="I214">INDEX('2hBatteryCM'!$E$28:$T$35,Summary!K214,Summary!L214)</f>
        <v>8626833.6601945851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Yallourn Portland Snowy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4993203.0068540424</v>
      </c>
      <c r="H215" s="73" cm="1">
        <f t="array" ref="H215">INDEX(SwapSold!$E$28:$T$35,Summary!K215,Summary!L215)</f>
        <v>5131551.6198887164</v>
      </c>
      <c r="I215" s="20" cm="1">
        <f t="array" ref="I215">INDEX('2hBatteryCM'!$E$28:$T$35,Summary!K215,Summary!L215)</f>
        <v>7443573.2707351884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Yallourn Portland Snowy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1385829.1547793772</v>
      </c>
      <c r="H216" s="73" cm="1">
        <f t="array" ref="H216">INDEX(SwapSold!$E$28:$T$35,Summary!K216,Summary!L216)</f>
        <v>106790.83944164756</v>
      </c>
      <c r="I216" s="20" cm="1">
        <f t="array" ref="I216">INDEX('2hBatteryCM'!$E$28:$T$35,Summary!K216,Summary!L216)</f>
        <v>6514594.6515898947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Yallourn Portland Snowy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-1719706.3247595595</v>
      </c>
      <c r="H217" s="73" cm="1">
        <f t="array" ref="H217">INDEX(SwapSold!$E$28:$T$35,Summary!K217,Summary!L217)</f>
        <v>-4929865.0594767537</v>
      </c>
      <c r="I217" s="20" cm="1">
        <f t="array" ref="I217">INDEX('2hBatteryCM'!$E$28:$T$35,Summary!K217,Summary!L217)</f>
        <v>5626211.0151793184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Yallourn Portland Snowy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-5147354.5249439683</v>
      </c>
      <c r="H218" s="73" cm="1">
        <f t="array" ref="H218">INDEX(SwapSold!$E$28:$T$35,Summary!K218,Summary!L218)</f>
        <v>-12462529.274739167</v>
      </c>
      <c r="I218" s="20" cm="1">
        <f t="array" ref="I218">INDEX('2hBatteryCM'!$E$28:$T$35,Summary!K218,Summary!L218)</f>
        <v>4524030.086831321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Yallourn Portland Snowy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-9065895.1353736147</v>
      </c>
      <c r="H219" s="73" cm="1">
        <f t="array" ref="H219">INDEX(SwapSold!$E$28:$T$35,Summary!K219,Summary!L219)</f>
        <v>-30093784.333201606</v>
      </c>
      <c r="I219" s="20" cm="1">
        <f t="array" ref="I219">INDEX('2hBatteryCM'!$E$28:$T$35,Summary!K219,Summary!L219)</f>
        <v>3204077.7856208785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Yallourn Portland Snowy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1775168.2421861335</v>
      </c>
      <c r="H220" s="73" cm="1">
        <f t="array" ref="H220">INDEX(SwapSold!$E$28:$T$35,Summary!K220,Summary!L220)</f>
        <v>-45966.288115238727</v>
      </c>
      <c r="I220" s="20" cm="1">
        <f t="array" ref="I220">INDEX('2hBatteryCM'!$E$28:$T$35,Summary!K220,Summary!L220)</f>
        <v>6538833.8938649287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Yallourn Portland Snowy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21750762.056796286</v>
      </c>
      <c r="H221" s="73" cm="1">
        <f t="array" ref="H221">INDEX(SwapSold!$E$28:$T$35,Summary!K221,Summary!L221)</f>
        <v>30851338.41872222</v>
      </c>
      <c r="I221" s="20" cm="1">
        <f t="array" ref="I221">INDEX('2hBatteryCM'!$E$28:$T$35,Summary!K221,Summary!L221)</f>
        <v>11864662.612498781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Yallourn Portland Snowy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12351625.089272531</v>
      </c>
      <c r="H222" s="73" cm="1">
        <f t="array" ref="H222">INDEX(SwapSold!$E$28:$T$35,Summary!K222,Summary!L222)</f>
        <v>13641112.454723204</v>
      </c>
      <c r="I222" s="20" cm="1">
        <f t="array" ref="I222">INDEX('2hBatteryCM'!$E$28:$T$35,Summary!K222,Summary!L222)</f>
        <v>9133843.2631792407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Yallourn Portland Snowy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7884515.3905165717</v>
      </c>
      <c r="H223" s="73" cm="1">
        <f t="array" ref="H223">INDEX(SwapSold!$E$28:$T$35,Summary!K223,Summary!L223)</f>
        <v>5812786.2283245334</v>
      </c>
      <c r="I223" s="20" cm="1">
        <f t="array" ref="I223">INDEX('2hBatteryCM'!$E$28:$T$35,Summary!K223,Summary!L223)</f>
        <v>8018208.2081829738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Yallourn Portland Snowy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4267860.1253635623</v>
      </c>
      <c r="H224" s="73" cm="1">
        <f t="array" ref="H224">INDEX(SwapSold!$E$28:$T$35,Summary!K224,Summary!L224)</f>
        <v>111990.34859822143</v>
      </c>
      <c r="I224" s="20" cm="1">
        <f t="array" ref="I224">INDEX('2hBatteryCM'!$E$28:$T$35,Summary!K224,Summary!L224)</f>
        <v>7093054.3152250992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Yallourn Portland Snowy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220478.98929203409</v>
      </c>
      <c r="H225" s="73" cm="1">
        <f t="array" ref="H225">INDEX(SwapSold!$E$28:$T$35,Summary!K225,Summary!L225)</f>
        <v>-5327586.9639054155</v>
      </c>
      <c r="I225" s="20" cm="1">
        <f t="array" ref="I225">INDEX('2hBatteryCM'!$E$28:$T$35,Summary!K225,Summary!L225)</f>
        <v>6024300.2434974276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Yallourn Portland Snowy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-4238922.7199029662</v>
      </c>
      <c r="H226" s="73" cm="1">
        <f t="array" ref="H226">INDEX(SwapSold!$E$28:$T$35,Summary!K226,Summary!L226)</f>
        <v>-12629593.274325605</v>
      </c>
      <c r="I226" s="20" cm="1">
        <f t="array" ref="I226">INDEX('2hBatteryCM'!$E$28:$T$35,Summary!K226,Summary!L226)</f>
        <v>4728492.925915191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Yallourn Portland Snowy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-9479052.8978998065</v>
      </c>
      <c r="H227" s="73" cm="1">
        <f t="array" ref="H227">INDEX(SwapSold!$E$28:$T$35,Summary!K227,Summary!L227)</f>
        <v>-27611364.100369256</v>
      </c>
      <c r="I227" s="20" cm="1">
        <f t="array" ref="I227">INDEX('2hBatteryCM'!$E$28:$T$35,Summary!K227,Summary!L227)</f>
        <v>3206156.1406389289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Yallourn Portland Snowy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4101450.8443706362</v>
      </c>
      <c r="H228" s="73" cm="1">
        <f t="array" ref="H228">INDEX(SwapSold!$E$28:$T$35,Summary!K228,Summary!L228)</f>
        <v>237679.8311926836</v>
      </c>
      <c r="I228" s="20" cm="1">
        <f t="array" ref="I228">INDEX('2hBatteryCM'!$E$28:$T$35,Summary!K228,Summary!L228)</f>
        <v>7013517.2609500308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Yallourn Portland Snowy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22987433.659248799</v>
      </c>
      <c r="H229" s="73" cm="1">
        <f t="array" ref="H229">INDEX(SwapSold!$E$28:$T$35,Summary!K229,Summary!L229)</f>
        <v>25705178.041462597</v>
      </c>
      <c r="I229" s="20" cm="1">
        <f t="array" ref="I229">INDEX('2hBatteryCM'!$E$28:$T$35,Summary!K229,Summary!L229)</f>
        <v>11980558.240865398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Yallourn Portland Snowy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11916472.720518691</v>
      </c>
      <c r="H230" s="73" cm="1">
        <f t="array" ref="H230">INDEX(SwapSold!$E$28:$T$35,Summary!K230,Summary!L230)</f>
        <v>14477430.040098108</v>
      </c>
      <c r="I230" s="20" cm="1">
        <f t="array" ref="I230">INDEX('2hBatteryCM'!$E$28:$T$35,Summary!K230,Summary!L230)</f>
        <v>9047078.3251246065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Yallourn Portland Snowy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8061069.3683390012</v>
      </c>
      <c r="H231" s="73" cm="1">
        <f t="array" ref="H231">INDEX(SwapSold!$E$28:$T$35,Summary!K231,Summary!L231)</f>
        <v>6133663.5615476752</v>
      </c>
      <c r="I231" s="20" cm="1">
        <f t="array" ref="I231">INDEX('2hBatteryCM'!$E$28:$T$35,Summary!K231,Summary!L231)</f>
        <v>8073945.7922333917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Yallourn Portland Snowy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4623758.0295267887</v>
      </c>
      <c r="H232" s="73" cm="1">
        <f t="array" ref="H232">INDEX(SwapSold!$E$28:$T$35,Summary!K232,Summary!L232)</f>
        <v>-96995.850622418919</v>
      </c>
      <c r="I232" s="20" cm="1">
        <f t="array" ref="I232">INDEX('2hBatteryCM'!$E$28:$T$35,Summary!K232,Summary!L232)</f>
        <v>7187646.1456556479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Yallourn Portland Snowy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147841.41464466933</v>
      </c>
      <c r="H233" s="73" cm="1">
        <f t="array" ref="H233">INDEX(SwapSold!$E$28:$T$35,Summary!K233,Summary!L233)</f>
        <v>-5465348.1518273223</v>
      </c>
      <c r="I233" s="20" cm="1">
        <f t="array" ref="I233">INDEX('2hBatteryCM'!$E$28:$T$35,Summary!K233,Summary!L233)</f>
        <v>6050669.8390347026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Yallourn Portland Snowy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-5283324.0321455961</v>
      </c>
      <c r="H234" s="73" cm="1">
        <f t="array" ref="H234">INDEX(SwapSold!$E$28:$T$35,Summary!K234,Summary!L234)</f>
        <v>-12119347.168683037</v>
      </c>
      <c r="I234" s="20" cm="1">
        <f t="array" ref="I234">INDEX('2hBatteryCM'!$E$28:$T$35,Summary!K234,Summary!L234)</f>
        <v>4601290.6914640851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Yallourn Portland Snowy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-10019705.837213514</v>
      </c>
      <c r="H235" s="73" cm="1">
        <f t="array" ref="H235">INDEX(SwapSold!$E$28:$T$35,Summary!K235,Summary!L235)</f>
        <v>-27694853.878778115</v>
      </c>
      <c r="I235" s="20" cm="1">
        <f t="array" ref="I235">INDEX('2hBatteryCM'!$E$28:$T$35,Summary!K235,Summary!L235)</f>
        <v>3171426.232494676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Yallourn Portland Snowy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4051321.1195303844</v>
      </c>
      <c r="H236" s="73" cm="1">
        <f t="array" ref="H236">INDEX(SwapSold!$E$28:$T$35,Summary!K236,Summary!L236)</f>
        <v>423549.63590043504</v>
      </c>
      <c r="I236" s="20" cm="1">
        <f t="array" ref="I236">INDEX('2hBatteryCM'!$E$28:$T$35,Summary!K236,Summary!L236)</f>
        <v>7026281.0905667469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Yallourn Portland Snowy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22509158.463781439</v>
      </c>
      <c r="H237" s="73" cm="1">
        <f t="array" ref="H237">INDEX(SwapSold!$E$28:$T$35,Summary!K237,Summary!L237)</f>
        <v>30002201.269545309</v>
      </c>
      <c r="I237" s="20" cm="1">
        <f t="array" ref="I237">INDEX('2hBatteryCM'!$E$28:$T$35,Summary!K237,Summary!L237)</f>
        <v>11814706.857875202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Yallourn Portland Snowy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12341313.843085183</v>
      </c>
      <c r="H238" s="73" cm="1">
        <f t="array" ref="H238">INDEX(SwapSold!$E$28:$T$35,Summary!K238,Summary!L238)</f>
        <v>17349722.605056576</v>
      </c>
      <c r="I238" s="20" cm="1">
        <f t="array" ref="I238">INDEX('2hBatteryCM'!$E$28:$T$35,Summary!K238,Summary!L238)</f>
        <v>9130212.9091255367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Yallourn Portland Snowy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9297226.1746516228</v>
      </c>
      <c r="H239" s="73" cm="1">
        <f t="array" ref="H239">INDEX(SwapSold!$E$28:$T$35,Summary!K239,Summary!L239)</f>
        <v>6785620.9515489843</v>
      </c>
      <c r="I239" s="20" cm="1">
        <f t="array" ref="I239">INDEX('2hBatteryCM'!$E$28:$T$35,Summary!K239,Summary!L239)</f>
        <v>8307606.5636825524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Yallourn Portland Snowy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6302399.4212590316</v>
      </c>
      <c r="H240" s="73" cm="1">
        <f t="array" ref="H240">INDEX(SwapSold!$E$28:$T$35,Summary!K240,Summary!L240)</f>
        <v>-42626.733519232956</v>
      </c>
      <c r="I240" s="20" cm="1">
        <f t="array" ref="I240">INDEX('2hBatteryCM'!$E$28:$T$35,Summary!K240,Summary!L240)</f>
        <v>7515186.6161898253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Yallourn Portland Snowy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646276.99392458715</v>
      </c>
      <c r="H241" s="73" cm="1">
        <f t="array" ref="H241">INDEX(SwapSold!$E$28:$T$35,Summary!K241,Summary!L241)</f>
        <v>-4781608.9964467343</v>
      </c>
      <c r="I241" s="20" cm="1">
        <f t="array" ref="I241">INDEX('2hBatteryCM'!$E$28:$T$35,Summary!K241,Summary!L241)</f>
        <v>6175699.378793587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Yallourn Portland Snowy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-6808368.5865240907</v>
      </c>
      <c r="H242" s="73" cm="1">
        <f t="array" ref="H242">INDEX(SwapSold!$E$28:$T$35,Summary!K242,Summary!L242)</f>
        <v>-10624904.012453537</v>
      </c>
      <c r="I242" s="20" cm="1">
        <f t="array" ref="I242">INDEX('2hBatteryCM'!$E$28:$T$35,Summary!K242,Summary!L242)</f>
        <v>4399913.1942684492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Yallourn Portland Snowy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-10934085.102393853</v>
      </c>
      <c r="H243" s="73" cm="1">
        <f t="array" ref="H243">INDEX(SwapSold!$E$28:$T$35,Summary!K243,Summary!L243)</f>
        <v>-26099618.035113871</v>
      </c>
      <c r="I243" s="20" cm="1">
        <f t="array" ref="I243">INDEX('2hBatteryCM'!$E$28:$T$35,Summary!K243,Summary!L243)</f>
        <v>3068509.8052339847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Yallourn Portland Snowy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4736487.9892357504</v>
      </c>
      <c r="H244" s="73" cm="1">
        <f t="array" ref="H244">INDEX(SwapSold!$E$28:$T$35,Summary!K244,Summary!L244)</f>
        <v>1318024.9078009438</v>
      </c>
      <c r="I244" s="20" cm="1">
        <f t="array" ref="I244">INDEX('2hBatteryCM'!$E$28:$T$35,Summary!K244,Summary!L244)</f>
        <v>7175902.3807763522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Yallourn Portland Snowy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23029239.312015601</v>
      </c>
      <c r="H245" s="73" cm="1">
        <f t="array" ref="H245">INDEX(SwapSold!$E$28:$T$35,Summary!K245,Summary!L245)</f>
        <v>34546964.615007319</v>
      </c>
      <c r="I245" s="20" cm="1">
        <f t="array" ref="I245">INDEX('2hBatteryCM'!$E$28:$T$35,Summary!K245,Summary!L245)</f>
        <v>11972960.048048057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Yallourn Portland Snowy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12651360.91920086</v>
      </c>
      <c r="H246" s="73" cm="1">
        <f t="array" ref="H246">INDEX(SwapSold!$E$28:$T$35,Summary!K246,Summary!L246)</f>
        <v>18633132.60673701</v>
      </c>
      <c r="I246" s="20" cm="1">
        <f t="array" ref="I246">INDEX('2hBatteryCM'!$E$28:$T$35,Summary!K246,Summary!L246)</f>
        <v>9188434.2210689615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Yallourn Portland Snowy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10031753.318548389</v>
      </c>
      <c r="H247" s="73" cm="1">
        <f t="array" ref="H247">INDEX(SwapSold!$E$28:$T$35,Summary!K247,Summary!L247)</f>
        <v>7301356.7498912485</v>
      </c>
      <c r="I247" s="20" cm="1">
        <f t="array" ref="I247">INDEX('2hBatteryCM'!$E$28:$T$35,Summary!K247,Summary!L247)</f>
        <v>8456632.6068140082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Yallourn Portland Snowy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7258152.6815771004</v>
      </c>
      <c r="H248" s="73" cm="1">
        <f t="array" ref="H248">INDEX(SwapSold!$E$28:$T$35,Summary!K248,Summary!L248)</f>
        <v>-123153.92375132356</v>
      </c>
      <c r="I248" s="20" cm="1">
        <f t="array" ref="I248">INDEX('2hBatteryCM'!$E$28:$T$35,Summary!K248,Summary!L248)</f>
        <v>7695394.9033171032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Yallourn Portland Snowy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876675.21644786303</v>
      </c>
      <c r="H249" s="73" cm="1">
        <f t="array" ref="H249">INDEX(SwapSold!$E$28:$T$35,Summary!K249,Summary!L249)</f>
        <v>-4818951.0230886787</v>
      </c>
      <c r="I249" s="20" cm="1">
        <f t="array" ref="I249">INDEX('2hBatteryCM'!$E$28:$T$35,Summary!K249,Summary!L249)</f>
        <v>6250052.1033167411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Yallourn Portland Snowy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-7371532.3619343312</v>
      </c>
      <c r="H250" s="73" cm="1">
        <f t="array" ref="H250">INDEX(SwapSold!$E$28:$T$35,Summary!K250,Summary!L250)</f>
        <v>-10209011.142308701</v>
      </c>
      <c r="I250" s="20" cm="1">
        <f t="array" ref="I250">INDEX('2hBatteryCM'!$E$28:$T$35,Summary!K250,Summary!L250)</f>
        <v>4365810.2219740255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Yallourn Portland Snowy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-12017731.303988758</v>
      </c>
      <c r="H251" s="73" cm="1">
        <f t="array" ref="H251">INDEX(SwapSold!$E$28:$T$35,Summary!K251,Summary!L251)</f>
        <v>-21583705.890310701</v>
      </c>
      <c r="I251" s="20" cm="1">
        <f t="array" ref="I251">INDEX('2hBatteryCM'!$E$28:$T$35,Summary!K251,Summary!L251)</f>
        <v>2968620.4191306564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Yallourn Portland Snowy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5157773.045269195</v>
      </c>
      <c r="H252" s="73" cm="1">
        <f t="array" ref="H252">INDEX(SwapSold!$E$28:$T$35,Summary!K252,Summary!L252)</f>
        <v>1720635.697137604</v>
      </c>
      <c r="I252" s="20" cm="1">
        <f t="array" ref="I252">INDEX('2hBatteryCM'!$E$28:$T$35,Summary!K252,Summary!L252)</f>
        <v>7275855.0284757437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Yallourn Portland Snowy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20348506.95068169</v>
      </c>
      <c r="H253" s="73" cm="1">
        <f t="array" ref="H253">INDEX(SwapSold!$E$28:$T$35,Summary!K253,Summary!L253)</f>
        <v>34900737.123294078</v>
      </c>
      <c r="I253" s="20" cm="1">
        <f t="array" ref="I253">INDEX('2hBatteryCM'!$E$28:$T$35,Summary!K253,Summary!L253)</f>
        <v>11690556.707406159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Yallourn Portland Snowy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12030731.06739521</v>
      </c>
      <c r="H254" s="73" cm="1">
        <f t="array" ref="H254">INDEX(SwapSold!$E$28:$T$35,Summary!K254,Summary!L254)</f>
        <v>20391874.388510413</v>
      </c>
      <c r="I254" s="20" cm="1">
        <f t="array" ref="I254">INDEX('2hBatteryCM'!$E$28:$T$35,Summary!K254,Summary!L254)</f>
        <v>9244792.5790084079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Yallourn Portland Snowy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9491515.0742323473</v>
      </c>
      <c r="H255" s="73" cm="1">
        <f t="array" ref="H255">INDEX(SwapSold!$E$28:$T$35,Summary!K255,Summary!L255)</f>
        <v>7956782.5866478486</v>
      </c>
      <c r="I255" s="20" cm="1">
        <f t="array" ref="I255">INDEX('2hBatteryCM'!$E$28:$T$35,Summary!K255,Summary!L255)</f>
        <v>8523996.2688265126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Yallourn Portland Snowy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6563223.219986734</v>
      </c>
      <c r="H256" s="73" cm="1">
        <f t="array" ref="H256">INDEX(SwapSold!$E$28:$T$35,Summary!K256,Summary!L256)</f>
        <v>-123809.49132754722</v>
      </c>
      <c r="I256" s="20" cm="1">
        <f t="array" ref="I256">INDEX('2hBatteryCM'!$E$28:$T$35,Summary!K256,Summary!L256)</f>
        <v>7736670.0979170473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Yallourn Portland Snowy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-230646.50083833589</v>
      </c>
      <c r="H257" s="73" cm="1">
        <f t="array" ref="H257">INDEX(SwapSold!$E$28:$T$35,Summary!K257,Summary!L257)</f>
        <v>-5029737.633041325</v>
      </c>
      <c r="I257" s="20" cm="1">
        <f t="array" ref="I257">INDEX('2hBatteryCM'!$E$28:$T$35,Summary!K257,Summary!L257)</f>
        <v>6211999.5613356847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Yallourn Portland Snowy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-9263442.6530021783</v>
      </c>
      <c r="H258" s="73" cm="1">
        <f t="array" ref="H258">INDEX(SwapSold!$E$28:$T$35,Summary!K258,Summary!L258)</f>
        <v>-10454903.496571621</v>
      </c>
      <c r="I258" s="20" cm="1">
        <f t="array" ref="I258">INDEX('2hBatteryCM'!$E$28:$T$35,Summary!K258,Summary!L258)</f>
        <v>4194222.4880460179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Yallourn Portland Snowy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-14309434.017315369</v>
      </c>
      <c r="H259" s="73" cm="1">
        <f t="array" ref="H259">INDEX(SwapSold!$E$28:$T$35,Summary!K259,Summary!L259)</f>
        <v>-23802089.680127416</v>
      </c>
      <c r="I259" s="20" cm="1">
        <f t="array" ref="I259">INDEX('2hBatteryCM'!$E$28:$T$35,Summary!K259,Summary!L259)</f>
        <v>2780648.9002754767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Yallourn Portland Snowy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4251943.3538972447</v>
      </c>
      <c r="H260" s="73" cm="1">
        <f t="array" ref="H260">INDEX(SwapSold!$E$28:$T$35,Summary!K260,Summary!L260)</f>
        <v>1985058.7825436636</v>
      </c>
      <c r="I260" s="20" cm="1">
        <f t="array" ref="I260">INDEX('2hBatteryCM'!$E$28:$T$35,Summary!K260,Summary!L260)</f>
        <v>7270257.9957529297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C154-CE4E-41F8-96CE-CB24FFE6AE6C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F783-AA0C-4C45-9E25-B615C9D1C1D2}">
  <dimension ref="A2:AZ260"/>
  <sheetViews>
    <sheetView tabSelected="1" topLeftCell="S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142</v>
      </c>
      <c r="AX4" s="114"/>
    </row>
    <row r="5" spans="1:52" x14ac:dyDescent="0.3">
      <c r="A5">
        <v>1</v>
      </c>
      <c r="B5" t="str">
        <f>Summary!B5</f>
        <v>Yallourn Portland Snowy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-13662184.279623836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41161627.514792226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-13662184.279623836</v>
      </c>
      <c r="AC5" s="73">
        <f>AB5/SUMIFS(FinParameters!$L$8:$L$39,FinParameters!$B$8:$B$39,Financials!$E5,FinParameters!$C$8:$C$39,Financials!$F5)</f>
        <v>-13003863.68078414</v>
      </c>
      <c r="AD5" s="73">
        <f>AC5</f>
        <v>-13003863.68078414</v>
      </c>
      <c r="AE5" s="12"/>
      <c r="AF5" s="73">
        <f>X5+AB5</f>
        <v>38511627.514792226</v>
      </c>
      <c r="AG5" s="73">
        <f>Y5+AC5</f>
        <v>35495982.785380632</v>
      </c>
      <c r="AH5" s="73">
        <f>Z5+AD5</f>
        <v>20130672.961697575</v>
      </c>
      <c r="AI5" s="12">
        <f>-AH5/SUM($N5,$O5)</f>
        <v>1.186175519048164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-13662184.279623836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Yallourn Portland Snowy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-5590296.4412127826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32501164.406562217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-5590296.4412127826</v>
      </c>
      <c r="AC6" s="73">
        <f>AB6/SUMIFS(FinParameters!$L$8:$L$39,FinParameters!$B$8:$B$39,Financials!$E6,FinParameters!$C$8:$C$39,Financials!$F6)</f>
        <v>-5320924.6317313816</v>
      </c>
      <c r="AD6" s="73">
        <f t="shared" ref="AD6:AD69" si="11">AC6</f>
        <v>-5320924.6317313816</v>
      </c>
      <c r="AE6" s="12"/>
      <c r="AF6" s="73">
        <f t="shared" ref="AF6:AF69" si="12">X6+AB6</f>
        <v>29851164.406562224</v>
      </c>
      <c r="AG6" s="73">
        <f t="shared" ref="AG6:AH69" si="13">Y6+AC6</f>
        <v>27757824.968669899</v>
      </c>
      <c r="AH6" s="73">
        <f t="shared" si="13"/>
        <v>11693422.935229095</v>
      </c>
      <c r="AI6" s="12">
        <f t="shared" ref="AI6:AI69" si="14">-AH6/SUM($N6,$O6)</f>
        <v>0.68902078167164327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-5590296.4412127826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Yallourn Portland Snowy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-2202318.1628548801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27606235.405192267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-2202318.1628548801</v>
      </c>
      <c r="AC7" s="73">
        <f>AB7/SUMIFS(FinParameters!$L$8:$L$39,FinParameters!$B$8:$B$39,Financials!$E7,FinParameters!$C$8:$C$39,Financials!$F7)</f>
        <v>-2096198.1324020277</v>
      </c>
      <c r="AD7" s="73">
        <f t="shared" si="11"/>
        <v>-2096198.1324020277</v>
      </c>
      <c r="AE7" s="12"/>
      <c r="AF7" s="73">
        <f t="shared" si="12"/>
        <v>24956235.405192267</v>
      </c>
      <c r="AG7" s="73">
        <f t="shared" si="13"/>
        <v>23309990.876840476</v>
      </c>
      <c r="AH7" s="73">
        <f t="shared" si="13"/>
        <v>6953172.248483588</v>
      </c>
      <c r="AI7" s="12">
        <f t="shared" si="14"/>
        <v>0.40970725204115588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-2202318.1628548801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Yallourn Portland Snowy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854.74924914786493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23106996.022187464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854.74924914786493</v>
      </c>
      <c r="AC8" s="73">
        <f>AB8/SUMIFS(FinParameters!$L$8:$L$39,FinParameters!$B$8:$B$39,Financials!$E8,FinParameters!$C$8:$C$39,Financials!$F8)</f>
        <v>813.56264047387504</v>
      </c>
      <c r="AD8" s="73">
        <f t="shared" si="11"/>
        <v>813.56264047387504</v>
      </c>
      <c r="AE8" s="12"/>
      <c r="AF8" s="73">
        <f t="shared" si="12"/>
        <v>20456996.02218746</v>
      </c>
      <c r="AG8" s="73">
        <f t="shared" si="13"/>
        <v>19154958.030009098</v>
      </c>
      <c r="AH8" s="73">
        <f t="shared" si="13"/>
        <v>2621761.8038887945</v>
      </c>
      <c r="AI8" s="12">
        <f t="shared" si="14"/>
        <v>0.15448413843221032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854.74924914786493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Yallourn Portland Snowy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1953824.6706316678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20330793.840526622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1953824.6706316678</v>
      </c>
      <c r="AC9" s="73">
        <f>AB9/SUMIFS(FinParameters!$L$8:$L$39,FinParameters!$B$8:$B$39,Financials!$E9,FinParameters!$C$8:$C$39,Financials!$F9)</f>
        <v>1859678.4491437648</v>
      </c>
      <c r="AD9" s="73">
        <f t="shared" si="11"/>
        <v>1859678.4491437648</v>
      </c>
      <c r="AE9" s="12"/>
      <c r="AF9" s="73">
        <f t="shared" si="12"/>
        <v>17680793.840526622</v>
      </c>
      <c r="AG9" s="73">
        <f t="shared" si="13"/>
        <v>16609434.387770191</v>
      </c>
      <c r="AH9" s="73">
        <f t="shared" si="13"/>
        <v>-57913.336747304304</v>
      </c>
      <c r="AI9" s="12">
        <f t="shared" si="14"/>
        <v>-3.412473214718196E-3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1953824.6706316678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Yallourn Portland Snowy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4708747.0747562461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18490590.634642892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4708747.0747562461</v>
      </c>
      <c r="AC10" s="73">
        <f>AB10/SUMIFS(FinParameters!$L$8:$L$39,FinParameters!$B$8:$B$39,Financials!$E10,FinParameters!$C$8:$C$39,Financials!$F10)</f>
        <v>4481853.2537834588</v>
      </c>
      <c r="AD10" s="73">
        <f t="shared" si="11"/>
        <v>4481853.2537834588</v>
      </c>
      <c r="AE10" s="12"/>
      <c r="AF10" s="73">
        <f t="shared" si="12"/>
        <v>15840590.634642892</v>
      </c>
      <c r="AG10" s="73">
        <f t="shared" si="13"/>
        <v>14976737.263970768</v>
      </c>
      <c r="AH10" s="73">
        <f t="shared" si="13"/>
        <v>-1855119.7370349616</v>
      </c>
      <c r="AI10" s="12">
        <f t="shared" si="14"/>
        <v>-0.1093106833120186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4708747.0747562461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Yallourn Portland Snowy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9750533.4899814688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15338849.397081424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9750533.4899814688</v>
      </c>
      <c r="AC11" s="73">
        <f>AB11/SUMIFS(FinParameters!$L$8:$L$39,FinParameters!$B$8:$B$39,Financials!$E11,FinParameters!$C$8:$C$39,Financials!$F11)</f>
        <v>9280698.1463238262</v>
      </c>
      <c r="AD11" s="73">
        <f t="shared" si="11"/>
        <v>9280698.1463238262</v>
      </c>
      <c r="AE11" s="12"/>
      <c r="AF11" s="73">
        <f t="shared" si="12"/>
        <v>12688849.397081424</v>
      </c>
      <c r="AG11" s="73">
        <f t="shared" si="13"/>
        <v>12177085.515818393</v>
      </c>
      <c r="AH11" s="73">
        <f t="shared" si="13"/>
        <v>-4931947.9252084512</v>
      </c>
      <c r="AI11" s="12">
        <f t="shared" si="14"/>
        <v>-0.29060905719514107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9750533.4899814688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Yallourn Portland Snowy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-195240.07009138132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24179553.838453811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-195240.07009138132</v>
      </c>
      <c r="AC12" s="73">
        <f>AB12/SUMIFS(FinParameters!$L$8:$L$39,FinParameters!$B$8:$B$39,Financials!$E12,FinParameters!$C$8:$C$39,Financials!$F12)</f>
        <v>-185832.30942665684</v>
      </c>
      <c r="AD12" s="73">
        <f t="shared" si="11"/>
        <v>-185832.30942665684</v>
      </c>
      <c r="AE12" s="12"/>
      <c r="AF12" s="73">
        <f t="shared" si="12"/>
        <v>21529553.838453811</v>
      </c>
      <c r="AG12" s="73">
        <f t="shared" si="13"/>
        <v>20152247.409527972</v>
      </c>
      <c r="AH12" s="73">
        <f t="shared" si="13"/>
        <v>3651703.3496882068</v>
      </c>
      <c r="AI12" s="12">
        <f t="shared" si="14"/>
        <v>0.21517219640237287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-195240.07009138132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Yallourn Portland Snowy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-36391681.902936399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58894314.545729011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5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5">
        <f t="shared" si="10"/>
        <v>-36391681.902936399</v>
      </c>
      <c r="AC13" s="73">
        <f>AB13/SUMIFS(FinParameters!$L$8:$L$39,FinParameters!$B$8:$B$39,Financials!$E13,FinParameters!$C$8:$C$39,Financials!$F13)</f>
        <v>-33793294.377445623</v>
      </c>
      <c r="AD13" s="73">
        <f t="shared" si="11"/>
        <v>-33793294.377445623</v>
      </c>
      <c r="AE13" s="12"/>
      <c r="AF13" s="73">
        <f t="shared" si="12"/>
        <v>54619314.545729011</v>
      </c>
      <c r="AG13" s="73">
        <f t="shared" si="13"/>
        <v>46935270.243518621</v>
      </c>
      <c r="AH13" s="73">
        <f t="shared" si="13"/>
        <v>26588505.840950795</v>
      </c>
      <c r="AI13" s="12">
        <f t="shared" si="14"/>
        <v>1.0363859105343352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-22729497.623312559</v>
      </c>
      <c r="AN13" s="20">
        <f>Summary!I13</f>
        <v>13718036.891405039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Yallourn Portland Snowy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-13472346.167383116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49358333.470444128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5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5">
        <f t="shared" si="10"/>
        <v>-13472346.167383116</v>
      </c>
      <c r="AC14" s="73">
        <f>AB14/SUMIFS(FinParameters!$L$8:$L$39,FinParameters!$B$8:$B$39,Financials!$E14,FinParameters!$C$8:$C$39,Financials!$F14)</f>
        <v>-12510412.714738896</v>
      </c>
      <c r="AD14" s="73">
        <f t="shared" si="11"/>
        <v>-12510412.714738896</v>
      </c>
      <c r="AE14" s="12"/>
      <c r="AF14" s="73">
        <f t="shared" si="12"/>
        <v>45083333.470444128</v>
      </c>
      <c r="AG14" s="73">
        <f t="shared" si="13"/>
        <v>39583518.67511116</v>
      </c>
      <c r="AH14" s="73">
        <f t="shared" si="13"/>
        <v>17127929.948633894</v>
      </c>
      <c r="AI14" s="12">
        <f t="shared" si="14"/>
        <v>0.6676247767200022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-7882049.7261703322</v>
      </c>
      <c r="AN14" s="20">
        <f>Summary!I14</f>
        <v>9266244.8349261656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Yallourn Portland Snowy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-5316057.7953099478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40955170.545218661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5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5">
        <f t="shared" si="10"/>
        <v>-5316057.7953099478</v>
      </c>
      <c r="AC15" s="73">
        <f>AB15/SUMIFS(FinParameters!$L$8:$L$39,FinParameters!$B$8:$B$39,Financials!$E15,FinParameters!$C$8:$C$39,Financials!$F15)</f>
        <v>-4936488.1371401558</v>
      </c>
      <c r="AD15" s="73">
        <f t="shared" si="11"/>
        <v>-4936488.1371401558</v>
      </c>
      <c r="AE15" s="12"/>
      <c r="AF15" s="73">
        <f t="shared" si="12"/>
        <v>36680170.545218669</v>
      </c>
      <c r="AG15" s="73">
        <f t="shared" si="13"/>
        <v>32394140.679872423</v>
      </c>
      <c r="AH15" s="73">
        <f t="shared" si="13"/>
        <v>9077554.9405490495</v>
      </c>
      <c r="AI15" s="12">
        <f t="shared" si="14"/>
        <v>0.35383146758087852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-3113739.6324550672</v>
      </c>
      <c r="AN15" s="20">
        <f>Summary!I15</f>
        <v>7488924.9582065959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Yallourn Portland Snowy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27242.678122732665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33340491.982701011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5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5">
        <f t="shared" si="10"/>
        <v>27242.678122732665</v>
      </c>
      <c r="AC16" s="73">
        <f>AB16/SUMIFS(FinParameters!$L$8:$L$39,FinParameters!$B$8:$B$39,Financials!$E16,FinParameters!$C$8:$C$39,Financials!$F16)</f>
        <v>25297.534856645882</v>
      </c>
      <c r="AD16" s="73">
        <f t="shared" si="11"/>
        <v>25297.534856645882</v>
      </c>
      <c r="AE16" s="12"/>
      <c r="AF16" s="73">
        <f t="shared" si="12"/>
        <v>29065491.982701015</v>
      </c>
      <c r="AG16" s="73">
        <f t="shared" si="13"/>
        <v>25685907.925564319</v>
      </c>
      <c r="AH16" s="73">
        <f t="shared" si="13"/>
        <v>1860471.6438426436</v>
      </c>
      <c r="AI16" s="12">
        <f t="shared" si="14"/>
        <v>7.2518802303567845E-2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26387.928873584799</v>
      </c>
      <c r="AN16" s="20">
        <f>Summary!I16</f>
        <v>6459032.5193413571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Yallourn Portland Snowy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4758650.8302403353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30277740.695242308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5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5">
        <f t="shared" si="10"/>
        <v>4758650.8302403353</v>
      </c>
      <c r="AC17" s="73">
        <f>AB17/SUMIFS(FinParameters!$L$8:$L$39,FinParameters!$B$8:$B$39,Financials!$E17,FinParameters!$C$8:$C$39,Financials!$F17)</f>
        <v>4418880.3577339491</v>
      </c>
      <c r="AD17" s="73">
        <f t="shared" si="11"/>
        <v>4418880.3577339491</v>
      </c>
      <c r="AE17" s="12"/>
      <c r="AF17" s="73">
        <f t="shared" si="12"/>
        <v>26002740.695242308</v>
      </c>
      <c r="AG17" s="73">
        <f t="shared" si="13"/>
        <v>23141787.466542941</v>
      </c>
      <c r="AH17" s="73">
        <f t="shared" si="13"/>
        <v>-1104400.3564576479</v>
      </c>
      <c r="AI17" s="12">
        <f t="shared" si="14"/>
        <v>-4.3048111686627741E-2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2804826.1596086677</v>
      </c>
      <c r="AN17" s="20">
        <f>Summary!I17</f>
        <v>5540096.4428083496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Yallourn Portland Snowy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11176150.65920791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27110398.150745526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5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5">
        <f t="shared" si="10"/>
        <v>11176150.65920791</v>
      </c>
      <c r="AC18" s="73">
        <f>AB18/SUMIFS(FinParameters!$L$8:$L$39,FinParameters!$B$8:$B$39,Financials!$E18,FinParameters!$C$8:$C$39,Financials!$F18)</f>
        <v>10378166.918490827</v>
      </c>
      <c r="AD18" s="73">
        <f t="shared" si="11"/>
        <v>10378166.918490827</v>
      </c>
      <c r="AE18" s="12"/>
      <c r="AF18" s="73">
        <f t="shared" si="12"/>
        <v>22835398.150745526</v>
      </c>
      <c r="AG18" s="73">
        <f t="shared" si="13"/>
        <v>20574558.58436184</v>
      </c>
      <c r="AH18" s="73">
        <f t="shared" si="13"/>
        <v>-4196204.931347698</v>
      </c>
      <c r="AI18" s="12">
        <f t="shared" si="14"/>
        <v>-0.16356269489447689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6467403.5844516652</v>
      </c>
      <c r="AN18" s="20">
        <f>Summary!I18</f>
        <v>4378586.7097803121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Yallourn Portland Snowy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22536202.986713935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24004128.812697176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5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5">
        <f t="shared" si="10"/>
        <v>22536202.986713935</v>
      </c>
      <c r="AC19" s="73">
        <f>AB19/SUMIFS(FinParameters!$L$8:$L$39,FinParameters!$B$8:$B$39,Financials!$E19,FinParameters!$C$8:$C$39,Financials!$F19)</f>
        <v>20927104.817830443</v>
      </c>
      <c r="AD19" s="73">
        <f t="shared" si="11"/>
        <v>20927104.817830443</v>
      </c>
      <c r="AE19" s="12"/>
      <c r="AF19" s="73">
        <f t="shared" si="12"/>
        <v>19729128.812697172</v>
      </c>
      <c r="AG19" s="73">
        <f t="shared" si="13"/>
        <v>18343613.962689359</v>
      </c>
      <c r="AH19" s="73">
        <f t="shared" si="13"/>
        <v>-7343893.229694277</v>
      </c>
      <c r="AI19" s="12">
        <f t="shared" si="14"/>
        <v>-0.28625555408236786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12785669.496732466</v>
      </c>
      <c r="AN19" s="20">
        <f>Summary!I19</f>
        <v>2289288.9242196986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Yallourn Portland Snowy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-460451.86847565969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35889653.662434138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5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5">
        <f t="shared" si="10"/>
        <v>-460451.86847565969</v>
      </c>
      <c r="AC20" s="73">
        <f>AB20/SUMIFS(FinParameters!$L$8:$L$39,FinParameters!$B$8:$B$39,Financials!$E20,FinParameters!$C$8:$C$39,Financials!$F20)</f>
        <v>-427575.33382339525</v>
      </c>
      <c r="AD20" s="73">
        <f t="shared" si="11"/>
        <v>-427575.33382339525</v>
      </c>
      <c r="AE20" s="12"/>
      <c r="AF20" s="73">
        <f t="shared" si="12"/>
        <v>31614653.662434138</v>
      </c>
      <c r="AG20" s="73">
        <f t="shared" si="13"/>
        <v>27999595.372001879</v>
      </c>
      <c r="AH20" s="73">
        <f t="shared" si="13"/>
        <v>4249153.4976660525</v>
      </c>
      <c r="AI20" s="12">
        <f t="shared" si="14"/>
        <v>0.16562656220780364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-265211.79838427837</v>
      </c>
      <c r="AN20" s="20">
        <f>Summary!I20</f>
        <v>6572457.4609526834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Yallourn Portland Snowy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-59786280.433779493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63519229.708792694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5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5">
        <f t="shared" si="10"/>
        <v>-59786280.433779493</v>
      </c>
      <c r="AC21" s="73">
        <f>AB21/SUMIFS(FinParameters!$L$8:$L$39,FinParameters!$B$8:$B$39,Financials!$E21,FinParameters!$C$8:$C$39,Financials!$F21)</f>
        <v>-54163419.309161507</v>
      </c>
      <c r="AD21" s="73">
        <f t="shared" si="11"/>
        <v>-54163419.309161507</v>
      </c>
      <c r="AE21" s="12"/>
      <c r="AF21" s="73">
        <f t="shared" si="12"/>
        <v>57593604.708792701</v>
      </c>
      <c r="AG21" s="73">
        <f t="shared" si="13"/>
        <v>45182745.423671849</v>
      </c>
      <c r="AH21" s="73">
        <f t="shared" si="13"/>
        <v>22110932.031900503</v>
      </c>
      <c r="AI21" s="12">
        <f t="shared" si="14"/>
        <v>0.66969044139405365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-23394598.530843094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Yallourn Portland Snowy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-22640594.93817934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53738675.134029493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5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5">
        <f t="shared" si="10"/>
        <v>-22640594.93817934</v>
      </c>
      <c r="AC22" s="73">
        <f>AB22/SUMIFS(FinParameters!$L$8:$L$39,FinParameters!$B$8:$B$39,Financials!$E22,FinParameters!$C$8:$C$39,Financials!$F22)</f>
        <v>-20511261.582893644</v>
      </c>
      <c r="AD22" s="73">
        <f t="shared" si="11"/>
        <v>-20511261.582893644</v>
      </c>
      <c r="AE22" s="12"/>
      <c r="AF22" s="73">
        <f t="shared" si="12"/>
        <v>47813050.134029493</v>
      </c>
      <c r="AG22" s="73">
        <f t="shared" si="13"/>
        <v>39157013.837695032</v>
      </c>
      <c r="AH22" s="73">
        <f t="shared" si="13"/>
        <v>12054259.011951979</v>
      </c>
      <c r="AI22" s="12">
        <f t="shared" si="14"/>
        <v>0.36509641596046749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-9168248.7707962245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Yallourn Portland Snowy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-8980263.3226153366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42714335.151417904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5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5">
        <f t="shared" si="10"/>
        <v>-8980263.3226153366</v>
      </c>
      <c r="AC23" s="73">
        <f>AB23/SUMIFS(FinParameters!$L$8:$L$39,FinParameters!$B$8:$B$39,Financials!$E23,FinParameters!$C$8:$C$39,Financials!$F23)</f>
        <v>-8135675.347594955</v>
      </c>
      <c r="AD23" s="73">
        <f t="shared" si="11"/>
        <v>-8135675.347594955</v>
      </c>
      <c r="AE23" s="12"/>
      <c r="AF23" s="73">
        <f t="shared" si="12"/>
        <v>36788710.151417896</v>
      </c>
      <c r="AG23" s="73">
        <f t="shared" si="13"/>
        <v>30318566.63699618</v>
      </c>
      <c r="AH23" s="73">
        <f t="shared" si="13"/>
        <v>1582002.815276104</v>
      </c>
      <c r="AI23" s="12">
        <f t="shared" si="14"/>
        <v>4.7915310043030623E-2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-3664205.5273053879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Yallourn Portland Snowy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95430.546229723172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33671386.76410985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5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5">
        <f t="shared" si="10"/>
        <v>95430.546229723172</v>
      </c>
      <c r="AC24" s="73">
        <f>AB24/SUMIFS(FinParameters!$L$8:$L$39,FinParameters!$B$8:$B$39,Financials!$E24,FinParameters!$C$8:$C$39,Financials!$F24)</f>
        <v>86455.364890410536</v>
      </c>
      <c r="AD24" s="73">
        <f t="shared" si="11"/>
        <v>86455.364890410536</v>
      </c>
      <c r="AE24" s="12"/>
      <c r="AF24" s="73">
        <f t="shared" si="12"/>
        <v>27745761.764109854</v>
      </c>
      <c r="AG24" s="73">
        <f t="shared" si="13"/>
        <v>22817731.274601862</v>
      </c>
      <c r="AH24" s="73">
        <f t="shared" si="13"/>
        <v>-6902236.2804335719</v>
      </c>
      <c r="AI24" s="12">
        <f t="shared" si="14"/>
        <v>-0.20905322555289424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68187.868106990514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Yallourn Portland Snowy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8254435.0217384538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30328507.371368267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5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5">
        <f t="shared" si="10"/>
        <v>8254435.0217384538</v>
      </c>
      <c r="AC25" s="73">
        <f>AB25/SUMIFS(FinParameters!$L$8:$L$39,FinParameters!$B$8:$B$39,Financials!$E25,FinParameters!$C$8:$C$39,Financials!$F25)</f>
        <v>7478110.7304016324</v>
      </c>
      <c r="AD25" s="73">
        <f t="shared" si="11"/>
        <v>7478110.7304016324</v>
      </c>
      <c r="AE25" s="12"/>
      <c r="AF25" s="73">
        <f t="shared" si="12"/>
        <v>24402882.37136827</v>
      </c>
      <c r="AG25" s="73">
        <f t="shared" si="13"/>
        <v>20370642.176285289</v>
      </c>
      <c r="AH25" s="73">
        <f t="shared" si="13"/>
        <v>-10175989.962749034</v>
      </c>
      <c r="AI25" s="12">
        <f t="shared" si="14"/>
        <v>-0.30820786749029278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3495784.1914981185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Yallourn Portland Snowy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19308369.764484048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27111152.163681827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5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5">
        <f t="shared" si="10"/>
        <v>19308369.764484048</v>
      </c>
      <c r="AC26" s="73">
        <f>AB26/SUMIFS(FinParameters!$L$8:$L$39,FinParameters!$B$8:$B$39,Financials!$E26,FinParameters!$C$8:$C$39,Financials!$F26)</f>
        <v>17492430.038166419</v>
      </c>
      <c r="AD26" s="73">
        <f t="shared" si="11"/>
        <v>17492430.038166419</v>
      </c>
      <c r="AE26" s="12"/>
      <c r="AF26" s="73">
        <f t="shared" si="12"/>
        <v>21185527.163681827</v>
      </c>
      <c r="AG26" s="73">
        <f t="shared" si="13"/>
        <v>18174085.467889607</v>
      </c>
      <c r="AH26" s="73">
        <f t="shared" si="13"/>
        <v>-13393741.803150244</v>
      </c>
      <c r="AI26" s="12">
        <f t="shared" si="14"/>
        <v>-0.4056663394889331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8132219.1052761376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Yallourn Portland Snowy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-19110612.624901958</v>
      </c>
      <c r="H27" s="73">
        <f>SUMIFS(AM$5:AM27,$F$5:$F27,$F27,$D$5:$D27,$D27)</f>
        <v>40860127.188065082</v>
      </c>
      <c r="I27" s="20">
        <f>SUMIFS(AN$5:AN27,$F$5:$F27,$F27,$D$5:$D27,$D27)</f>
        <v>5362355.9491443988</v>
      </c>
      <c r="J27" s="73">
        <f t="shared" si="0"/>
        <v>5362355.9491443988</v>
      </c>
      <c r="K27" s="73">
        <f t="shared" si="1"/>
        <v>-13748256.675757559</v>
      </c>
      <c r="L27" s="73">
        <f t="shared" si="2"/>
        <v>27111870.512307525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-563269.05085560121</v>
      </c>
      <c r="Q27" s="73">
        <f>P27/SUMIFS(FinParameters!$H$8:$H$39,FinParameters!$B$8:$B$39,Financials!$E27,FinParameters!$C$8:$C$39,Financials!$F27)</f>
        <v>-384720.34072508774</v>
      </c>
      <c r="R27" s="73">
        <f t="shared" si="15"/>
        <v>-33579914.750432156</v>
      </c>
      <c r="S27" s="12">
        <f t="shared" si="4"/>
        <v>-1.0170601537170334</v>
      </c>
      <c r="T27" s="115">
        <f t="shared" si="5"/>
        <v>-19110612.624901958</v>
      </c>
      <c r="U27" s="73">
        <f>T27/SUMIFS(FinParameters!$L$8:$L$39,FinParameters!$B$8:$B$39,Financials!$E27,FinParameters!$C$8:$C$39,Financials!$F27)</f>
        <v>-17313271.830048267</v>
      </c>
      <c r="V27" s="73">
        <f t="shared" si="6"/>
        <v>-17313271.830048267</v>
      </c>
      <c r="W27" s="12"/>
      <c r="X27" s="73">
        <f t="shared" si="7"/>
        <v>-19673881.675757557</v>
      </c>
      <c r="Y27" s="73">
        <f t="shared" si="8"/>
        <v>-17697992.170773353</v>
      </c>
      <c r="Z27" s="73">
        <f t="shared" si="8"/>
        <v>-50893186.580480427</v>
      </c>
      <c r="AA27" s="12">
        <f t="shared" si="9"/>
        <v>-1.5414402493689161</v>
      </c>
      <c r="AB27" s="115">
        <f t="shared" si="10"/>
        <v>40860127.188065082</v>
      </c>
      <c r="AC27" s="73">
        <f>AB27/SUMIFS(FinParameters!$L$8:$L$39,FinParameters!$B$8:$B$39,Financials!$E27,FinParameters!$C$8:$C$39,Financials!$F27)</f>
        <v>37017258.572627559</v>
      </c>
      <c r="AD27" s="73">
        <f t="shared" si="11"/>
        <v>37017258.572627559</v>
      </c>
      <c r="AE27" s="12"/>
      <c r="AF27" s="73">
        <f t="shared" si="12"/>
        <v>21186245.512307525</v>
      </c>
      <c r="AG27" s="73">
        <f t="shared" si="13"/>
        <v>19319266.401854206</v>
      </c>
      <c r="AH27" s="73">
        <f t="shared" si="13"/>
        <v>-13875928.007852867</v>
      </c>
      <c r="AI27" s="12">
        <f t="shared" si="14"/>
        <v>-0.42027067601330659</v>
      </c>
      <c r="AL27" s="73">
        <f>Summary!G27</f>
        <v>-16434156.496391505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18323924.201351151</v>
      </c>
      <c r="AN27" s="20">
        <f>Summary!I27</f>
        <v>1217973.9946507066</v>
      </c>
      <c r="AP27" s="12">
        <v>1</v>
      </c>
    </row>
    <row r="28" spans="1:52" x14ac:dyDescent="0.3">
      <c r="A28">
        <v>24</v>
      </c>
      <c r="B28" t="str">
        <f>Summary!B28</f>
        <v>Yallourn Portland Snowy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-638581.13054408715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36951280.208241731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5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5">
        <f t="shared" si="10"/>
        <v>-638581.13054408715</v>
      </c>
      <c r="AC28" s="73">
        <f>AB28/SUMIFS(FinParameters!$L$8:$L$39,FinParameters!$B$8:$B$39,Financials!$E28,FinParameters!$C$8:$C$39,Financials!$F28)</f>
        <v>-578522.98697337229</v>
      </c>
      <c r="AD28" s="73">
        <f t="shared" si="11"/>
        <v>-578522.98697337229</v>
      </c>
      <c r="AE28" s="12"/>
      <c r="AF28" s="73">
        <f t="shared" si="12"/>
        <v>31025655.208241738</v>
      </c>
      <c r="AG28" s="73">
        <f t="shared" si="13"/>
        <v>25699997.095377322</v>
      </c>
      <c r="AH28" s="73">
        <f t="shared" si="13"/>
        <v>-3893203.022120052</v>
      </c>
      <c r="AI28" s="12">
        <f t="shared" si="14"/>
        <v>-0.11791637035284852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-178129.26206842749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Yallourn Portland Snowy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-79100869.07286486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68935013.074247986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5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5">
        <f t="shared" si="10"/>
        <v>-79100869.07286486</v>
      </c>
      <c r="AC29" s="73">
        <f>AB29/SUMIFS(FinParameters!$L$8:$L$39,FinParameters!$B$8:$B$39,Financials!$E29,FinParameters!$C$8:$C$39,Financials!$F29)</f>
        <v>-69913642.283690661</v>
      </c>
      <c r="AD29" s="73">
        <f t="shared" si="11"/>
        <v>-69913642.283690661</v>
      </c>
      <c r="AE29" s="12"/>
      <c r="AF29" s="73">
        <f t="shared" si="12"/>
        <v>61332497.449247986</v>
      </c>
      <c r="AG29" s="73">
        <f t="shared" si="13"/>
        <v>43581731.336661741</v>
      </c>
      <c r="AH29" s="73">
        <f t="shared" si="13"/>
        <v>19646090.847206593</v>
      </c>
      <c r="AI29" s="12">
        <f t="shared" si="14"/>
        <v>0.50044436154673588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-19314588.639085375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Yallourn Portland Snowy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-30700727.907401767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58889702.820689067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5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5">
        <f t="shared" si="10"/>
        <v>-30700727.907401767</v>
      </c>
      <c r="AC30" s="73">
        <f>AB30/SUMIFS(FinParameters!$L$8:$L$39,FinParameters!$B$8:$B$39,Financials!$E30,FinParameters!$C$8:$C$39,Financials!$F30)</f>
        <v>-27134969.993690211</v>
      </c>
      <c r="AD30" s="73">
        <f t="shared" si="11"/>
        <v>-27134969.993690211</v>
      </c>
      <c r="AE30" s="12"/>
      <c r="AF30" s="73">
        <f t="shared" si="12"/>
        <v>51287187.195689067</v>
      </c>
      <c r="AG30" s="73">
        <f t="shared" si="13"/>
        <v>38730962.217936411</v>
      </c>
      <c r="AH30" s="73">
        <f t="shared" si="13"/>
        <v>8988285.6378390752</v>
      </c>
      <c r="AI30" s="12">
        <f t="shared" si="14"/>
        <v>0.22895836644609865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-8060132.9692224255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Yallourn Portland Snowy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-12192935.305322953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44875068.738459587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5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5">
        <f t="shared" si="10"/>
        <v>-12192935.305322953</v>
      </c>
      <c r="AC31" s="73">
        <f>AB31/SUMIFS(FinParameters!$L$8:$L$39,FinParameters!$B$8:$B$39,Financials!$E31,FinParameters!$C$8:$C$39,Financials!$F31)</f>
        <v>-10776778.148155149</v>
      </c>
      <c r="AD31" s="73">
        <f t="shared" si="11"/>
        <v>-10776778.148155149</v>
      </c>
      <c r="AE31" s="12"/>
      <c r="AF31" s="73">
        <f t="shared" si="12"/>
        <v>37272553.113459587</v>
      </c>
      <c r="AG31" s="73">
        <f t="shared" si="13"/>
        <v>28201633.268661771</v>
      </c>
      <c r="AH31" s="73">
        <f t="shared" si="13"/>
        <v>-4219153.5410173796</v>
      </c>
      <c r="AI31" s="12">
        <f t="shared" si="14"/>
        <v>-0.10747438849405057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-3212671.9827076159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Yallourn Portland Snowy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171825.83968604269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34984611.227101475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5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5">
        <f t="shared" si="10"/>
        <v>171825.83968604269</v>
      </c>
      <c r="AC32" s="73">
        <f>AB32/SUMIFS(FinParameters!$L$8:$L$39,FinParameters!$B$8:$B$39,Financials!$E32,FinParameters!$C$8:$C$39,Financials!$F32)</f>
        <v>151869.00512861437</v>
      </c>
      <c r="AD32" s="73">
        <f t="shared" si="11"/>
        <v>151869.00512861437</v>
      </c>
      <c r="AE32" s="12"/>
      <c r="AF32" s="73">
        <f t="shared" si="12"/>
        <v>27382095.602101468</v>
      </c>
      <c r="AG32" s="73">
        <f t="shared" si="13"/>
        <v>20522060.996384509</v>
      </c>
      <c r="AH32" s="73">
        <f t="shared" si="13"/>
        <v>-13430062.131607719</v>
      </c>
      <c r="AI32" s="12">
        <f t="shared" si="14"/>
        <v>-0.34210362362958607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76395.293456319516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Yallourn Portland Snowy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11290517.269390386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31569594.315835297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5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5">
        <f t="shared" si="10"/>
        <v>11290517.269390386</v>
      </c>
      <c r="AC33" s="73">
        <f>AB33/SUMIFS(FinParameters!$L$8:$L$39,FinParameters!$B$8:$B$39,Financials!$E33,FinParameters!$C$8:$C$39,Financials!$F33)</f>
        <v>9979172.0978799909</v>
      </c>
      <c r="AD33" s="73">
        <f t="shared" si="11"/>
        <v>9979172.0978799909</v>
      </c>
      <c r="AE33" s="12"/>
      <c r="AF33" s="73">
        <f t="shared" si="12"/>
        <v>23967078.690835293</v>
      </c>
      <c r="AG33" s="73">
        <f t="shared" si="13"/>
        <v>18399680.172880098</v>
      </c>
      <c r="AH33" s="73">
        <f t="shared" si="13"/>
        <v>-16844229.149837714</v>
      </c>
      <c r="AI33" s="12">
        <f t="shared" si="14"/>
        <v>-0.42907261135036578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3036082.2476519328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Yallourn Portland Snowy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26371043.425968893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27868385.809024815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5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5">
        <f t="shared" si="10"/>
        <v>26371043.425968893</v>
      </c>
      <c r="AC34" s="73">
        <f>AB34/SUMIFS(FinParameters!$L$8:$L$39,FinParameters!$B$8:$B$39,Financials!$E34,FinParameters!$C$8:$C$39,Financials!$F34)</f>
        <v>23308159.800779376</v>
      </c>
      <c r="AD34" s="73">
        <f t="shared" si="11"/>
        <v>23308159.800779376</v>
      </c>
      <c r="AE34" s="12"/>
      <c r="AF34" s="73">
        <f t="shared" si="12"/>
        <v>20265870.184024815</v>
      </c>
      <c r="AG34" s="73">
        <f t="shared" si="13"/>
        <v>16255261.225252038</v>
      </c>
      <c r="AH34" s="73">
        <f t="shared" si="13"/>
        <v>-20613349.57024784</v>
      </c>
      <c r="AI34" s="12">
        <f t="shared" si="14"/>
        <v>-0.52508331785960027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7062673.661484845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Yallourn Portland Snowy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56716089.785139941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30641113.654779494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5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5">
        <f t="shared" si="10"/>
        <v>56716089.785139941</v>
      </c>
      <c r="AC35" s="73">
        <f>AB35/SUMIFS(FinParameters!$L$8:$L$39,FinParameters!$B$8:$B$39,Financials!$E35,FinParameters!$C$8:$C$39,Financials!$F35)</f>
        <v>50128759.133042276</v>
      </c>
      <c r="AD35" s="73">
        <f t="shared" si="11"/>
        <v>50128759.133042276</v>
      </c>
      <c r="AE35" s="12"/>
      <c r="AF35" s="73">
        <f t="shared" si="12"/>
        <v>23038598.029779494</v>
      </c>
      <c r="AG35" s="73">
        <f t="shared" si="13"/>
        <v>20480467.199121475</v>
      </c>
      <c r="AH35" s="73">
        <f t="shared" si="13"/>
        <v>-18946522.521189272</v>
      </c>
      <c r="AI35" s="12">
        <f t="shared" si="14"/>
        <v>-0.48262427575995781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15855962.597074859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Yallourn Portland Snowy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-813129.22528292739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38842144.487132221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5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5">
        <f t="shared" si="10"/>
        <v>-813129.22528292739</v>
      </c>
      <c r="AC36" s="73">
        <f>AB36/SUMIFS(FinParameters!$L$8:$L$39,FinParameters!$B$8:$B$39,Financials!$E36,FinParameters!$C$8:$C$39,Financials!$F36)</f>
        <v>-718687.75214692042</v>
      </c>
      <c r="AD36" s="73">
        <f t="shared" si="11"/>
        <v>-718687.75214692042</v>
      </c>
      <c r="AE36" s="12"/>
      <c r="AF36" s="73">
        <f t="shared" si="12"/>
        <v>31239628.862132218</v>
      </c>
      <c r="AG36" s="73">
        <f t="shared" si="13"/>
        <v>23789153.357897356</v>
      </c>
      <c r="AH36" s="73">
        <f t="shared" si="13"/>
        <v>-9957660.1007135361</v>
      </c>
      <c r="AI36" s="12">
        <f t="shared" si="14"/>
        <v>-0.25365121694474618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-174548.09473884024</v>
      </c>
      <c r="AN36" s="20">
        <f>Summary!I36</f>
        <v>5413425.0986614069</v>
      </c>
      <c r="AP36" s="12">
        <v>1</v>
      </c>
    </row>
    <row r="37" spans="1:42" x14ac:dyDescent="0.3">
      <c r="A37">
        <v>33</v>
      </c>
      <c r="B37" t="str">
        <f>Summary!B37</f>
        <v>Yallourn Portland Snowy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117875730.65825087</v>
      </c>
      <c r="H37" s="73">
        <f>SUMIFS(AM$5:AM37,$F$5:$F37,$F37,$D$5:$D37,$D37)</f>
        <v>-101773158.791585</v>
      </c>
      <c r="I37" s="20">
        <f>SUMIFS(AN$5:AN37,$F$5:$F37,$F37,$D$5:$D37,$D37)</f>
        <v>60437066.015026107</v>
      </c>
      <c r="J37" s="73">
        <f t="shared" si="0"/>
        <v>60437066.015026107</v>
      </c>
      <c r="K37" s="73">
        <f t="shared" si="1"/>
        <v>178312796.67327696</v>
      </c>
      <c r="L37" s="73">
        <f t="shared" si="2"/>
        <v>76539637.881691977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51130737.499401107</v>
      </c>
      <c r="Q37" s="73">
        <f>P37/SUMIFS(FinParameters!$H$8:$H$39,FinParameters!$B$8:$B$39,Financials!$E37,FinParameters!$C$8:$C$39,Financials!$F37)</f>
        <v>28861968.342834979</v>
      </c>
      <c r="R37" s="73">
        <f t="shared" si="15"/>
        <v>6583077.8943577856</v>
      </c>
      <c r="S37" s="12">
        <f t="shared" si="4"/>
        <v>0.147776066188952</v>
      </c>
      <c r="T37" s="115">
        <f t="shared" si="5"/>
        <v>117875730.65825087</v>
      </c>
      <c r="U37" s="73">
        <f>T37/SUMIFS(FinParameters!$L$8:$L$39,FinParameters!$B$8:$B$39,Financials!$E37,FinParameters!$C$8:$C$39,Financials!$F37)</f>
        <v>101643873.1194143</v>
      </c>
      <c r="V37" s="73">
        <f t="shared" si="6"/>
        <v>101643873.1194143</v>
      </c>
      <c r="W37" s="12"/>
      <c r="X37" s="73">
        <f t="shared" si="7"/>
        <v>169006468.15765196</v>
      </c>
      <c r="Y37" s="73">
        <f t="shared" si="8"/>
        <v>130505841.46224928</v>
      </c>
      <c r="Z37" s="73">
        <f t="shared" si="8"/>
        <v>108226951.01377209</v>
      </c>
      <c r="AA37" s="12">
        <f t="shared" si="9"/>
        <v>2.429464352859505</v>
      </c>
      <c r="AB37" s="115">
        <f t="shared" si="10"/>
        <v>-101773158.791585</v>
      </c>
      <c r="AC37" s="73">
        <f>AB37/SUMIFS(FinParameters!$L$8:$L$39,FinParameters!$B$8:$B$39,Financials!$E37,FinParameters!$C$8:$C$39,Financials!$F37)</f>
        <v>-87758675.864884526</v>
      </c>
      <c r="AD37" s="73">
        <f t="shared" si="11"/>
        <v>-87758675.864884526</v>
      </c>
      <c r="AE37" s="12"/>
      <c r="AF37" s="73">
        <f t="shared" si="12"/>
        <v>67233309.366066962</v>
      </c>
      <c r="AG37" s="73">
        <f t="shared" si="13"/>
        <v>42747165.597364753</v>
      </c>
      <c r="AH37" s="73">
        <f t="shared" si="13"/>
        <v>20468275.14888756</v>
      </c>
      <c r="AI37" s="12">
        <f t="shared" si="14"/>
        <v>0.459469146760076</v>
      </c>
      <c r="AL37" s="73">
        <f>Summary!G37</f>
        <v>17860497.031073336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-22672289.718720146</v>
      </c>
      <c r="AN37" s="20">
        <f>Summary!I37</f>
        <v>12416417.495090801</v>
      </c>
      <c r="AP37" s="12">
        <v>1</v>
      </c>
    </row>
    <row r="38" spans="1:42" x14ac:dyDescent="0.3">
      <c r="A38">
        <v>34</v>
      </c>
      <c r="B38" t="str">
        <f>Summary!B38</f>
        <v>Yallourn Portland Snowy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63305882.897459783</v>
      </c>
      <c r="H38" s="73">
        <f>SUMIFS(AM$5:AM38,$F$5:$F38,$F38,$D$5:$D38,$D38)</f>
        <v>-39772547.997576475</v>
      </c>
      <c r="I38" s="20">
        <f>SUMIFS(AN$5:AN38,$F$5:$F38,$F38,$D$5:$D38,$D38)</f>
        <v>41131181.44645004</v>
      </c>
      <c r="J38" s="73">
        <f t="shared" si="0"/>
        <v>41131181.44645004</v>
      </c>
      <c r="K38" s="73">
        <f t="shared" si="1"/>
        <v>104437064.34390983</v>
      </c>
      <c r="L38" s="73">
        <f t="shared" si="2"/>
        <v>64664516.346333347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31824852.93082504</v>
      </c>
      <c r="Q38" s="73">
        <f>P38/SUMIFS(FinParameters!$H$8:$H$39,FinParameters!$B$8:$B$39,Financials!$E38,FinParameters!$C$8:$C$39,Financials!$F38)</f>
        <v>17964299.807246275</v>
      </c>
      <c r="R38" s="73">
        <f t="shared" si="15"/>
        <v>-12722806.674218282</v>
      </c>
      <c r="S38" s="12">
        <f t="shared" si="4"/>
        <v>-0.28559988980381606</v>
      </c>
      <c r="T38" s="115">
        <f t="shared" si="5"/>
        <v>63305882.897459783</v>
      </c>
      <c r="U38" s="73">
        <f>T38/SUMIFS(FinParameters!$L$8:$L$39,FinParameters!$B$8:$B$39,Financials!$E38,FinParameters!$C$8:$C$39,Financials!$F38)</f>
        <v>54588464.419342279</v>
      </c>
      <c r="V38" s="73">
        <f t="shared" si="6"/>
        <v>54588464.419342279</v>
      </c>
      <c r="W38" s="12"/>
      <c r="X38" s="73">
        <f t="shared" si="7"/>
        <v>95130735.82828483</v>
      </c>
      <c r="Y38" s="73">
        <f t="shared" si="8"/>
        <v>72552764.226588547</v>
      </c>
      <c r="Z38" s="73">
        <f t="shared" si="8"/>
        <v>41865657.745123997</v>
      </c>
      <c r="AA38" s="12">
        <f t="shared" si="9"/>
        <v>0.93979477522056643</v>
      </c>
      <c r="AB38" s="115">
        <f t="shared" si="10"/>
        <v>-39772547.997576475</v>
      </c>
      <c r="AC38" s="73">
        <f>AB38/SUMIFS(FinParameters!$L$8:$L$39,FinParameters!$B$8:$B$39,Financials!$E38,FinParameters!$C$8:$C$39,Financials!$F38)</f>
        <v>-34295743.489573941</v>
      </c>
      <c r="AD38" s="73">
        <f t="shared" si="11"/>
        <v>-34295743.489573941</v>
      </c>
      <c r="AE38" s="12"/>
      <c r="AF38" s="73">
        <f t="shared" si="12"/>
        <v>55358187.830708355</v>
      </c>
      <c r="AG38" s="73">
        <f t="shared" si="13"/>
        <v>38257020.737014607</v>
      </c>
      <c r="AH38" s="73">
        <f t="shared" si="13"/>
        <v>7569914.2555500567</v>
      </c>
      <c r="AI38" s="12">
        <f t="shared" si="14"/>
        <v>0.16992843894975468</v>
      </c>
      <c r="AL38" s="73">
        <f>Summary!G38</f>
        <v>6417285.7733485429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-9071820.0901747048</v>
      </c>
      <c r="AN38" s="20">
        <f>Summary!I38</f>
        <v>8429347.8424704447</v>
      </c>
      <c r="AP38" s="12">
        <v>1</v>
      </c>
    </row>
    <row r="39" spans="1:42" x14ac:dyDescent="0.3">
      <c r="A39">
        <v>35</v>
      </c>
      <c r="B39" t="str">
        <f>Summary!B39</f>
        <v>Yallourn Portland Snowy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32571611.90247304</v>
      </c>
      <c r="H39" s="73">
        <f>SUMIFS(AM$5:AM39,$F$5:$F39,$F39,$D$5:$D39,$D39)</f>
        <v>-15801877.956297517</v>
      </c>
      <c r="I39" s="20">
        <f>SUMIFS(AN$5:AN39,$F$5:$F39,$F39,$D$5:$D39,$D39)</f>
        <v>32453678.277775995</v>
      </c>
      <c r="J39" s="73">
        <f t="shared" si="0"/>
        <v>32453678.277775995</v>
      </c>
      <c r="K39" s="73">
        <f t="shared" si="1"/>
        <v>65025290.180249035</v>
      </c>
      <c r="L39" s="73">
        <f t="shared" si="2"/>
        <v>49223412.223951519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23147349.762150995</v>
      </c>
      <c r="Q39" s="73">
        <f>P39/SUMIFS(FinParameters!$H$8:$H$39,FinParameters!$B$8:$B$39,Financials!$E39,FinParameters!$C$8:$C$39,Financials!$F39)</f>
        <v>13066075.490570735</v>
      </c>
      <c r="R39" s="73">
        <f t="shared" si="15"/>
        <v>-21400309.842892326</v>
      </c>
      <c r="S39" s="12">
        <f t="shared" si="4"/>
        <v>-0.4803913389081737</v>
      </c>
      <c r="T39" s="115">
        <f t="shared" si="5"/>
        <v>32571611.90247304</v>
      </c>
      <c r="U39" s="73">
        <f>T39/SUMIFS(FinParameters!$L$8:$L$39,FinParameters!$B$8:$B$39,Financials!$E39,FinParameters!$C$8:$C$39,Financials!$F39)</f>
        <v>28086398.862784371</v>
      </c>
      <c r="V39" s="73">
        <f t="shared" si="6"/>
        <v>28086398.862784371</v>
      </c>
      <c r="W39" s="12"/>
      <c r="X39" s="73">
        <f t="shared" si="7"/>
        <v>55718961.664624035</v>
      </c>
      <c r="Y39" s="73">
        <f t="shared" si="8"/>
        <v>41152474.35335511</v>
      </c>
      <c r="Z39" s="73">
        <f t="shared" si="8"/>
        <v>6686089.0198920444</v>
      </c>
      <c r="AA39" s="12">
        <f t="shared" si="9"/>
        <v>0.15008844637789007</v>
      </c>
      <c r="AB39" s="115">
        <f t="shared" si="10"/>
        <v>-15801877.956297517</v>
      </c>
      <c r="AC39" s="73">
        <f>AB39/SUMIFS(FinParameters!$L$8:$L$39,FinParameters!$B$8:$B$39,Financials!$E39,FinParameters!$C$8:$C$39,Financials!$F39)</f>
        <v>-13625909.838005733</v>
      </c>
      <c r="AD39" s="73">
        <f t="shared" si="11"/>
        <v>-13625909.838005733</v>
      </c>
      <c r="AE39" s="12"/>
      <c r="AF39" s="73">
        <f t="shared" si="12"/>
        <v>39917083.708326519</v>
      </c>
      <c r="AG39" s="73">
        <f t="shared" si="13"/>
        <v>27526564.515349377</v>
      </c>
      <c r="AH39" s="73">
        <f t="shared" si="13"/>
        <v>-6939820.8181136884</v>
      </c>
      <c r="AI39" s="12">
        <f t="shared" si="14"/>
        <v>-0.15578418439131692</v>
      </c>
      <c r="AL39" s="73">
        <f>Summary!G39</f>
        <v>1140654.1441268765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-3608942.6509745643</v>
      </c>
      <c r="AN39" s="20">
        <f>Summary!I39</f>
        <v>6816631.9923396185</v>
      </c>
      <c r="AP39" s="12">
        <v>1</v>
      </c>
    </row>
    <row r="40" spans="1:42" x14ac:dyDescent="0.3">
      <c r="A40">
        <v>36</v>
      </c>
      <c r="B40" t="str">
        <f>Summary!B40</f>
        <v>Yallourn Portland Snowy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11019531.325863644</v>
      </c>
      <c r="H40" s="73">
        <f>SUMIFS(AM$5:AM40,$F$5:$F40,$F40,$D$5:$D40,$D40)</f>
        <v>146325.84379136146</v>
      </c>
      <c r="I40" s="20">
        <f>SUMIFS(AN$5:AN40,$F$5:$F40,$F40,$D$5:$D40,$D40)</f>
        <v>27399853.506456025</v>
      </c>
      <c r="J40" s="73">
        <f t="shared" si="0"/>
        <v>27399853.506456025</v>
      </c>
      <c r="K40" s="73">
        <f t="shared" si="1"/>
        <v>38419384.832319669</v>
      </c>
      <c r="L40" s="73">
        <f t="shared" si="2"/>
        <v>38565710.676111028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18093524.990831025</v>
      </c>
      <c r="Q40" s="73">
        <f>P40/SUMIFS(FinParameters!$H$8:$H$39,FinParameters!$B$8:$B$39,Financials!$E40,FinParameters!$C$8:$C$39,Financials!$F40)</f>
        <v>10213323.16010062</v>
      </c>
      <c r="R40" s="73">
        <f t="shared" si="15"/>
        <v>-26454134.614212297</v>
      </c>
      <c r="S40" s="12">
        <f t="shared" si="4"/>
        <v>-0.59383893225262452</v>
      </c>
      <c r="T40" s="115">
        <f t="shared" si="5"/>
        <v>11019531.325863644</v>
      </c>
      <c r="U40" s="73">
        <f>T40/SUMIFS(FinParameters!$L$8:$L$39,FinParameters!$B$8:$B$39,Financials!$E40,FinParameters!$C$8:$C$39,Financials!$F40)</f>
        <v>9502107.3266458251</v>
      </c>
      <c r="V40" s="73">
        <f t="shared" si="6"/>
        <v>9502107.3266458251</v>
      </c>
      <c r="W40" s="12"/>
      <c r="X40" s="73">
        <f t="shared" si="7"/>
        <v>29113056.316694669</v>
      </c>
      <c r="Y40" s="73">
        <f t="shared" si="8"/>
        <v>19715430.486746445</v>
      </c>
      <c r="Z40" s="73">
        <f t="shared" si="8"/>
        <v>-16952027.287566472</v>
      </c>
      <c r="AA40" s="12">
        <f t="shared" si="9"/>
        <v>-0.38053687753435428</v>
      </c>
      <c r="AB40" s="115">
        <f t="shared" si="10"/>
        <v>146325.84379136146</v>
      </c>
      <c r="AC40" s="73">
        <f>AB40/SUMIFS(FinParameters!$L$8:$L$39,FinParameters!$B$8:$B$39,Financials!$E40,FinParameters!$C$8:$C$39,Financials!$F40)</f>
        <v>126176.31651031735</v>
      </c>
      <c r="AD40" s="73">
        <f t="shared" si="11"/>
        <v>126176.31651031735</v>
      </c>
      <c r="AE40" s="12"/>
      <c r="AF40" s="73">
        <f t="shared" si="12"/>
        <v>29259382.160486031</v>
      </c>
      <c r="AG40" s="73">
        <f t="shared" si="13"/>
        <v>19841606.803256761</v>
      </c>
      <c r="AH40" s="73">
        <f t="shared" si="13"/>
        <v>-16825850.971056156</v>
      </c>
      <c r="AI40" s="12">
        <f t="shared" si="14"/>
        <v>-0.37770448818710267</v>
      </c>
      <c r="AL40" s="73">
        <f>Summary!G40</f>
        <v>-2195834.406320299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-25499.995894681226</v>
      </c>
      <c r="AN40" s="20">
        <f>Summary!I40</f>
        <v>5802433.8512245435</v>
      </c>
      <c r="AP40" s="12">
        <v>1</v>
      </c>
    </row>
    <row r="41" spans="1:42" x14ac:dyDescent="0.3">
      <c r="A41">
        <v>37</v>
      </c>
      <c r="B41" t="str">
        <f>Summary!B41</f>
        <v>Yallourn Portland Snowy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-2911459.2181817982</v>
      </c>
      <c r="H41" s="73">
        <f>SUMIFS(AM$5:AM41,$F$5:$F41,$F41,$D$5:$D41,$D41)</f>
        <v>14680015.929320103</v>
      </c>
      <c r="I41" s="20">
        <f>SUMIFS(AN$5:AN41,$F$5:$F41,$F41,$D$5:$D41,$D41)</f>
        <v>23144781.645152371</v>
      </c>
      <c r="J41" s="73">
        <f t="shared" si="0"/>
        <v>23144781.645152371</v>
      </c>
      <c r="K41" s="73">
        <f t="shared" si="1"/>
        <v>20233322.426970571</v>
      </c>
      <c r="L41" s="73">
        <f t="shared" si="2"/>
        <v>34913338.356290676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13838453.129527371</v>
      </c>
      <c r="Q41" s="73">
        <f>P41/SUMIFS(FinParameters!$H$8:$H$39,FinParameters!$B$8:$B$39,Financials!$E41,FinParameters!$C$8:$C$39,Financials!$F41)</f>
        <v>7811446.023889306</v>
      </c>
      <c r="R41" s="73">
        <f t="shared" si="15"/>
        <v>-30709206.475515947</v>
      </c>
      <c r="S41" s="12">
        <f t="shared" si="4"/>
        <v>-0.68935622539504415</v>
      </c>
      <c r="T41" s="115">
        <f t="shared" si="5"/>
        <v>-2911459.2181817982</v>
      </c>
      <c r="U41" s="73">
        <f>T41/SUMIFS(FinParameters!$L$8:$L$39,FinParameters!$B$8:$B$39,Financials!$E41,FinParameters!$C$8:$C$39,Financials!$F41)</f>
        <v>-2510542.1592099858</v>
      </c>
      <c r="V41" s="73">
        <f t="shared" si="6"/>
        <v>-2510542.1592099858</v>
      </c>
      <c r="W41" s="12"/>
      <c r="X41" s="73">
        <f t="shared" si="7"/>
        <v>10926993.911345571</v>
      </c>
      <c r="Y41" s="73">
        <f t="shared" si="8"/>
        <v>5300903.8646793198</v>
      </c>
      <c r="Z41" s="73">
        <f t="shared" si="8"/>
        <v>-33219748.634725932</v>
      </c>
      <c r="AA41" s="12">
        <f t="shared" si="9"/>
        <v>-0.7457125453783674</v>
      </c>
      <c r="AB41" s="115">
        <f t="shared" si="10"/>
        <v>14680015.929320103</v>
      </c>
      <c r="AC41" s="73">
        <f>AB41/SUMIFS(FinParameters!$L$8:$L$39,FinParameters!$B$8:$B$39,Financials!$E41,FinParameters!$C$8:$C$39,Financials!$F41)</f>
        <v>12658531.72810301</v>
      </c>
      <c r="AD41" s="73">
        <f t="shared" si="11"/>
        <v>12658531.72810301</v>
      </c>
      <c r="AE41" s="12"/>
      <c r="AF41" s="73">
        <f t="shared" si="12"/>
        <v>25607009.840665676</v>
      </c>
      <c r="AG41" s="73">
        <f t="shared" si="13"/>
        <v>17959435.59278233</v>
      </c>
      <c r="AH41" s="73">
        <f t="shared" si="13"/>
        <v>-20561216.906622924</v>
      </c>
      <c r="AI41" s="12">
        <f t="shared" si="14"/>
        <v>-0.46155549110587057</v>
      </c>
      <c r="AL41" s="73">
        <f>Summary!G41</f>
        <v>-5000816.0483356267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3389498.6599297165</v>
      </c>
      <c r="AN41" s="20">
        <f>Summary!I41</f>
        <v>4955061.4288612911</v>
      </c>
      <c r="AP41" s="12">
        <v>1</v>
      </c>
    </row>
    <row r="42" spans="1:42" x14ac:dyDescent="0.3">
      <c r="A42">
        <v>38</v>
      </c>
      <c r="B42" t="str">
        <f>Summary!B42</f>
        <v>Yallourn Portland Snowy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-19302813.333822329</v>
      </c>
      <c r="H42" s="73">
        <f>SUMIFS(AM$5:AM42,$F$5:$F42,$F42,$D$5:$D42,$D42)</f>
        <v>34204705.79590331</v>
      </c>
      <c r="I42" s="20">
        <f>SUMIFS(AN$5:AN42,$F$5:$F42,$F42,$D$5:$D42,$D42)</f>
        <v>17731094.303334795</v>
      </c>
      <c r="J42" s="73">
        <f t="shared" si="0"/>
        <v>17731094.303334795</v>
      </c>
      <c r="K42" s="73">
        <f t="shared" si="1"/>
        <v>-1571719.0304875337</v>
      </c>
      <c r="L42" s="73">
        <f t="shared" si="2"/>
        <v>32632986.765415777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8424765.7877097949</v>
      </c>
      <c r="Q42" s="73">
        <f>P42/SUMIFS(FinParameters!$H$8:$H$39,FinParameters!$B$8:$B$39,Financials!$E42,FinParameters!$C$8:$C$39,Financials!$F42)</f>
        <v>4755560.6539711533</v>
      </c>
      <c r="R42" s="73">
        <f t="shared" si="15"/>
        <v>-36122893.817333527</v>
      </c>
      <c r="S42" s="12">
        <f t="shared" si="4"/>
        <v>-0.81088196636134813</v>
      </c>
      <c r="T42" s="115">
        <f t="shared" si="5"/>
        <v>-19302813.333822329</v>
      </c>
      <c r="U42" s="73">
        <f>T42/SUMIFS(FinParameters!$L$8:$L$39,FinParameters!$B$8:$B$39,Financials!$E42,FinParameters!$C$8:$C$39,Financials!$F42)</f>
        <v>-16644755.441975635</v>
      </c>
      <c r="V42" s="73">
        <f t="shared" si="6"/>
        <v>-16644755.441975635</v>
      </c>
      <c r="W42" s="12"/>
      <c r="X42" s="73">
        <f t="shared" si="7"/>
        <v>-10878047.546112534</v>
      </c>
      <c r="Y42" s="73">
        <f t="shared" si="8"/>
        <v>-11889194.78800448</v>
      </c>
      <c r="Z42" s="73">
        <f t="shared" si="8"/>
        <v>-52767649.259309158</v>
      </c>
      <c r="AA42" s="12">
        <f t="shared" si="9"/>
        <v>-1.1845212459452132</v>
      </c>
      <c r="AB42" s="115">
        <f t="shared" si="10"/>
        <v>34204705.79590331</v>
      </c>
      <c r="AC42" s="73">
        <f>AB42/SUMIFS(FinParameters!$L$8:$L$39,FinParameters!$B$8:$B$39,Financials!$E42,FinParameters!$C$8:$C$39,Financials!$F42)</f>
        <v>29494610.608908534</v>
      </c>
      <c r="AD42" s="73">
        <f t="shared" si="11"/>
        <v>29494610.608908534</v>
      </c>
      <c r="AE42" s="12"/>
      <c r="AF42" s="73">
        <f t="shared" si="12"/>
        <v>23326658.249790777</v>
      </c>
      <c r="AG42" s="73">
        <f t="shared" si="13"/>
        <v>17605415.820904054</v>
      </c>
      <c r="AH42" s="73">
        <f t="shared" si="13"/>
        <v>-23273038.650400624</v>
      </c>
      <c r="AI42" s="12">
        <f t="shared" si="14"/>
        <v>-0.52243010871363127</v>
      </c>
      <c r="AL42" s="73">
        <f>Summary!G42</f>
        <v>-6896357.0562213697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7833662.3699344173</v>
      </c>
      <c r="AN42" s="20">
        <f>Summary!I42</f>
        <v>3827295.6426779125</v>
      </c>
      <c r="AP42" s="12">
        <v>1</v>
      </c>
    </row>
    <row r="43" spans="1:42" x14ac:dyDescent="0.3">
      <c r="A43">
        <v>39</v>
      </c>
      <c r="B43" t="str">
        <f>Summary!B43</f>
        <v>Yallourn Portland Snowy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-46426468.740560837</v>
      </c>
      <c r="H43" s="73">
        <f>SUMIFS(AM$5:AM43,$F$5:$F43,$F43,$D$5:$D43,$D43)</f>
        <v>75702501.590391129</v>
      </c>
      <c r="I43" s="20">
        <f>SUMIFS(AN$5:AN43,$F$5:$F43,$F43,$D$5:$D43,$D43)</f>
        <v>8703038.1649371684</v>
      </c>
      <c r="J43" s="73">
        <f t="shared" si="0"/>
        <v>8703038.1649371684</v>
      </c>
      <c r="K43" s="73">
        <f t="shared" si="1"/>
        <v>-37723430.575623669</v>
      </c>
      <c r="L43" s="73">
        <f t="shared" si="2"/>
        <v>37979071.014767461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-603290.35068783164</v>
      </c>
      <c r="Q43" s="73">
        <f>P43/SUMIFS(FinParameters!$H$8:$H$39,FinParameters!$B$8:$B$39,Financials!$E43,FinParameters!$C$8:$C$39,Financials!$F43)</f>
        <v>-340541.67521628173</v>
      </c>
      <c r="R43" s="73">
        <f t="shared" si="15"/>
        <v>-45150949.955731153</v>
      </c>
      <c r="S43" s="12">
        <f t="shared" si="4"/>
        <v>-1.0135425823945987</v>
      </c>
      <c r="T43" s="115">
        <f t="shared" si="5"/>
        <v>-46426468.740560837</v>
      </c>
      <c r="U43" s="73">
        <f>T43/SUMIFS(FinParameters!$L$8:$L$39,FinParameters!$B$8:$B$39,Financials!$E43,FinParameters!$C$8:$C$39,Financials!$F43)</f>
        <v>-40033398.492598943</v>
      </c>
      <c r="V43" s="73">
        <f t="shared" si="6"/>
        <v>-40033398.492598943</v>
      </c>
      <c r="W43" s="12"/>
      <c r="X43" s="73">
        <f t="shared" si="7"/>
        <v>-47029759.091248669</v>
      </c>
      <c r="Y43" s="73">
        <f t="shared" si="8"/>
        <v>-40373940.167815223</v>
      </c>
      <c r="Z43" s="73">
        <f t="shared" si="8"/>
        <v>-85184348.448330104</v>
      </c>
      <c r="AA43" s="12">
        <f t="shared" si="9"/>
        <v>-1.9122070430538674</v>
      </c>
      <c r="AB43" s="115">
        <f t="shared" si="10"/>
        <v>75702501.590391129</v>
      </c>
      <c r="AC43" s="73">
        <f>AB43/SUMIFS(FinParameters!$L$8:$L$39,FinParameters!$B$8:$B$39,Financials!$E43,FinParameters!$C$8:$C$39,Financials!$F43)</f>
        <v>65278029.866764389</v>
      </c>
      <c r="AD43" s="73">
        <f t="shared" si="11"/>
        <v>65278029.866764389</v>
      </c>
      <c r="AE43" s="12"/>
      <c r="AF43" s="73">
        <f t="shared" si="12"/>
        <v>28672742.499142461</v>
      </c>
      <c r="AG43" s="73">
        <f t="shared" si="13"/>
        <v>24904089.698949166</v>
      </c>
      <c r="AH43" s="73">
        <f t="shared" si="13"/>
        <v>-19906318.581565715</v>
      </c>
      <c r="AI43" s="12">
        <f t="shared" si="14"/>
        <v>-0.44685441969463385</v>
      </c>
      <c r="AL43" s="73">
        <f>Summary!G43</f>
        <v>-13196633.102378299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18986411.805251181</v>
      </c>
      <c r="AN43" s="20">
        <f>Summary!I43</f>
        <v>1548178.6571150774</v>
      </c>
      <c r="AP43" s="12">
        <v>1</v>
      </c>
    </row>
    <row r="44" spans="1:42" x14ac:dyDescent="0.3">
      <c r="A44">
        <v>40</v>
      </c>
      <c r="B44" t="str">
        <f>Summary!B44</f>
        <v>Yallourn Portland Snowy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15913171.209961403</v>
      </c>
      <c r="H44" s="73">
        <f>SUMIFS(AM$5:AM44,$F$5:$F44,$F44,$D$5:$D44,$D44)</f>
        <v>-1053113.3662812586</v>
      </c>
      <c r="I44" s="20">
        <f>SUMIFS(AN$5:AN44,$F$5:$F44,$F44,$D$5:$D44,$D44)</f>
        <v>28055554.060980894</v>
      </c>
      <c r="J44" s="73">
        <f t="shared" si="0"/>
        <v>28055554.060980894</v>
      </c>
      <c r="K44" s="73">
        <f t="shared" si="1"/>
        <v>43968725.270942301</v>
      </c>
      <c r="L44" s="73">
        <f t="shared" si="2"/>
        <v>42915611.904661037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18749225.545355894</v>
      </c>
      <c r="Q44" s="73">
        <f>P44/SUMIFS(FinParameters!$H$8:$H$39,FinParameters!$B$8:$B$39,Financials!$E44,FinParameters!$C$8:$C$39,Financials!$F44)</f>
        <v>10583449.029051714</v>
      </c>
      <c r="R44" s="73">
        <f t="shared" si="15"/>
        <v>-25798434.059687428</v>
      </c>
      <c r="S44" s="12">
        <f t="shared" si="4"/>
        <v>-0.57911985249987719</v>
      </c>
      <c r="T44" s="115">
        <f t="shared" si="5"/>
        <v>15913171.209961403</v>
      </c>
      <c r="U44" s="73">
        <f>T44/SUMIFS(FinParameters!$L$8:$L$39,FinParameters!$B$8:$B$39,Financials!$E44,FinParameters!$C$8:$C$39,Financials!$F44)</f>
        <v>13721877.66184265</v>
      </c>
      <c r="V44" s="73">
        <f t="shared" si="6"/>
        <v>13721877.66184265</v>
      </c>
      <c r="W44" s="12"/>
      <c r="X44" s="73">
        <f t="shared" si="7"/>
        <v>34662396.755317301</v>
      </c>
      <c r="Y44" s="73">
        <f t="shared" si="8"/>
        <v>24305326.690894365</v>
      </c>
      <c r="Z44" s="73">
        <f t="shared" si="8"/>
        <v>-12076556.397844778</v>
      </c>
      <c r="AA44" s="12">
        <f t="shared" si="9"/>
        <v>-0.27109294865128153</v>
      </c>
      <c r="AB44" s="115">
        <f t="shared" si="10"/>
        <v>-1053113.3662812586</v>
      </c>
      <c r="AC44" s="73">
        <f>AB44/SUMIFS(FinParameters!$L$8:$L$39,FinParameters!$B$8:$B$39,Financials!$E44,FinParameters!$C$8:$C$39,Financials!$F44)</f>
        <v>-908096.35524544632</v>
      </c>
      <c r="AD44" s="73">
        <f t="shared" si="11"/>
        <v>-908096.35524544632</v>
      </c>
      <c r="AE44" s="12"/>
      <c r="AF44" s="73">
        <f t="shared" si="12"/>
        <v>33609283.389036044</v>
      </c>
      <c r="AG44" s="73">
        <f t="shared" si="13"/>
        <v>23397230.33564892</v>
      </c>
      <c r="AH44" s="73">
        <f t="shared" si="13"/>
        <v>-12984652.753090225</v>
      </c>
      <c r="AI44" s="12">
        <f t="shared" si="14"/>
        <v>-0.29147777612137921</v>
      </c>
      <c r="AL44" s="73">
        <f>Summary!G44</f>
        <v>-1603081.1115662763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-239984.14099833134</v>
      </c>
      <c r="AN44" s="20">
        <f>Summary!I44</f>
        <v>5916532.6700934255</v>
      </c>
      <c r="AP44" s="12">
        <v>1</v>
      </c>
    </row>
    <row r="45" spans="1:42" x14ac:dyDescent="0.3">
      <c r="A45">
        <v>41</v>
      </c>
      <c r="B45" t="str">
        <f>Summary!B45</f>
        <v>Yallourn Portland Snowy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140479297.70365942</v>
      </c>
      <c r="H45" s="73">
        <f>SUMIFS(AM$5:AM45,$F$5:$F45,$F45,$D$5:$D45,$D45)</f>
        <v>-125668684.02122109</v>
      </c>
      <c r="I45" s="20">
        <f>SUMIFS(AN$5:AN45,$F$5:$F45,$F45,$D$5:$D45,$D45)</f>
        <v>74535943.731056079</v>
      </c>
      <c r="J45" s="73">
        <f t="shared" si="0"/>
        <v>74535943.731056079</v>
      </c>
      <c r="K45" s="73">
        <f t="shared" si="1"/>
        <v>215015241.43471551</v>
      </c>
      <c r="L45" s="73">
        <f t="shared" si="2"/>
        <v>89346557.413494408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63498207.002540454</v>
      </c>
      <c r="Q45" s="73">
        <f>P45/SUMIFS(FinParameters!$H$8:$H$39,FinParameters!$B$8:$B$39,Financials!$E45,FinParameters!$C$8:$C$39,Financials!$F45)</f>
        <v>32584620.416447524</v>
      </c>
      <c r="R45" s="73">
        <f t="shared" si="15"/>
        <v>14465759.200992364</v>
      </c>
      <c r="S45" s="12">
        <f t="shared" si="4"/>
        <v>0.29502421048894972</v>
      </c>
      <c r="T45" s="115">
        <f t="shared" si="5"/>
        <v>140479297.70365942</v>
      </c>
      <c r="U45" s="73">
        <f>T45/SUMIFS(FinParameters!$L$8:$L$39,FinParameters!$B$8:$B$39,Financials!$E45,FinParameters!$C$8:$C$39,Financials!$F45)</f>
        <v>118180349.40702268</v>
      </c>
      <c r="V45" s="73">
        <f t="shared" si="6"/>
        <v>118180349.40702268</v>
      </c>
      <c r="W45" s="12"/>
      <c r="X45" s="73">
        <f t="shared" si="7"/>
        <v>203977504.70619988</v>
      </c>
      <c r="Y45" s="73">
        <f t="shared" si="8"/>
        <v>150764969.82347021</v>
      </c>
      <c r="Z45" s="73">
        <f t="shared" si="8"/>
        <v>132646108.60801505</v>
      </c>
      <c r="AA45" s="12">
        <f t="shared" si="9"/>
        <v>2.7052720097695597</v>
      </c>
      <c r="AB45" s="115">
        <f t="shared" si="10"/>
        <v>-125668684.02122109</v>
      </c>
      <c r="AC45" s="73">
        <f>AB45/SUMIFS(FinParameters!$L$8:$L$39,FinParameters!$B$8:$B$39,Financials!$E45,FinParameters!$C$8:$C$39,Financials!$F45)</f>
        <v>-105720695.00573649</v>
      </c>
      <c r="AD45" s="73">
        <f t="shared" si="11"/>
        <v>-105720695.00573649</v>
      </c>
      <c r="AE45" s="12"/>
      <c r="AF45" s="73">
        <f t="shared" si="12"/>
        <v>78308820.684978798</v>
      </c>
      <c r="AG45" s="73">
        <f t="shared" si="13"/>
        <v>45044274.81773372</v>
      </c>
      <c r="AH45" s="73">
        <f t="shared" si="13"/>
        <v>26925413.60227856</v>
      </c>
      <c r="AI45" s="12">
        <f t="shared" si="14"/>
        <v>0.54913459983183721</v>
      </c>
      <c r="AL45" s="73">
        <f>Summary!G45</f>
        <v>22603567.045408539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-23895525.229636088</v>
      </c>
      <c r="AN45" s="20">
        <f>Summary!I45</f>
        <v>14098877.716029968</v>
      </c>
      <c r="AP45" s="12">
        <v>1</v>
      </c>
    </row>
    <row r="46" spans="1:42" x14ac:dyDescent="0.3">
      <c r="A46">
        <v>42</v>
      </c>
      <c r="B46" t="str">
        <f>Summary!B46</f>
        <v>Yallourn Portland Snowy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73569598.157559484</v>
      </c>
      <c r="H46" s="73">
        <f>SUMIFS(AM$5:AM46,$F$5:$F46,$F46,$D$5:$D46,$D46)</f>
        <v>-50862613.843034036</v>
      </c>
      <c r="I46" s="20">
        <f>SUMIFS(AN$5:AN46,$F$5:$F46,$F46,$D$5:$D46,$D46)</f>
        <v>50514828.9360817</v>
      </c>
      <c r="J46" s="73">
        <f t="shared" si="0"/>
        <v>50514828.9360817</v>
      </c>
      <c r="K46" s="73">
        <f t="shared" si="1"/>
        <v>124084427.09364119</v>
      </c>
      <c r="L46" s="73">
        <f t="shared" si="2"/>
        <v>73221813.250607148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39477092.207566075</v>
      </c>
      <c r="Q46" s="73">
        <f>P46/SUMIFS(FinParameters!$H$8:$H$39,FinParameters!$B$8:$B$39,Financials!$E46,FinParameters!$C$8:$C$39,Financials!$F46)</f>
        <v>20257990.350454688</v>
      </c>
      <c r="R46" s="73">
        <f t="shared" si="15"/>
        <v>-9555355.5939820148</v>
      </c>
      <c r="S46" s="12">
        <f t="shared" si="4"/>
        <v>-0.19487820866410682</v>
      </c>
      <c r="T46" s="115">
        <f t="shared" si="5"/>
        <v>73569598.157559484</v>
      </c>
      <c r="U46" s="73">
        <f>T46/SUMIFS(FinParameters!$L$8:$L$39,FinParameters!$B$8:$B$39,Financials!$E46,FinParameters!$C$8:$C$39,Financials!$F46)</f>
        <v>61891545.28901197</v>
      </c>
      <c r="V46" s="73">
        <f t="shared" si="6"/>
        <v>61891545.28901197</v>
      </c>
      <c r="W46" s="12"/>
      <c r="X46" s="73">
        <f t="shared" si="7"/>
        <v>113046690.36512557</v>
      </c>
      <c r="Y46" s="73">
        <f t="shared" si="8"/>
        <v>82149535.639466658</v>
      </c>
      <c r="Z46" s="73">
        <f t="shared" si="8"/>
        <v>52336189.695029959</v>
      </c>
      <c r="AA46" s="12">
        <f t="shared" si="9"/>
        <v>1.0673786857807568</v>
      </c>
      <c r="AB46" s="115">
        <f t="shared" si="10"/>
        <v>-50862613.843034036</v>
      </c>
      <c r="AC46" s="73">
        <f>AB46/SUMIFS(FinParameters!$L$8:$L$39,FinParameters!$B$8:$B$39,Financials!$E46,FinParameters!$C$8:$C$39,Financials!$F46)</f>
        <v>-42788948.791617207</v>
      </c>
      <c r="AD46" s="73">
        <f t="shared" si="11"/>
        <v>-42788948.791617207</v>
      </c>
      <c r="AE46" s="12"/>
      <c r="AF46" s="73">
        <f t="shared" si="12"/>
        <v>62184076.52209153</v>
      </c>
      <c r="AG46" s="73">
        <f t="shared" si="13"/>
        <v>39360586.847849451</v>
      </c>
      <c r="AH46" s="73">
        <f t="shared" si="13"/>
        <v>9547240.9034127519</v>
      </c>
      <c r="AI46" s="12">
        <f t="shared" si="14"/>
        <v>0.19471271232580231</v>
      </c>
      <c r="AL46" s="73">
        <f>Summary!G46</f>
        <v>10263715.260099705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-11090065.845457561</v>
      </c>
      <c r="AN46" s="20">
        <f>Summary!I46</f>
        <v>9383647.4896316603</v>
      </c>
      <c r="AP46" s="12">
        <v>1</v>
      </c>
    </row>
    <row r="47" spans="1:42" x14ac:dyDescent="0.3">
      <c r="A47">
        <v>43</v>
      </c>
      <c r="B47" t="str">
        <f>Summary!B47</f>
        <v>Yallourn Portland Snowy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36497085.072263926</v>
      </c>
      <c r="H47" s="73">
        <f>SUMIFS(AM$5:AM47,$F$5:$F47,$F47,$D$5:$D47,$D47)</f>
        <v>-20023969.733066943</v>
      </c>
      <c r="I47" s="20">
        <f>SUMIFS(AN$5:AN47,$F$5:$F47,$F47,$D$5:$D47,$D47)</f>
        <v>39823926.097258851</v>
      </c>
      <c r="J47" s="73">
        <f t="shared" si="0"/>
        <v>39823926.097258851</v>
      </c>
      <c r="K47" s="73">
        <f t="shared" si="1"/>
        <v>76321011.169522777</v>
      </c>
      <c r="L47" s="73">
        <f t="shared" si="2"/>
        <v>56297041.436455831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28786189.368743226</v>
      </c>
      <c r="Q47" s="73">
        <f>P47/SUMIFS(FinParameters!$H$8:$H$39,FinParameters!$B$8:$B$39,Financials!$E47,FinParameters!$C$8:$C$39,Financials!$F47)</f>
        <v>14771866.76749704</v>
      </c>
      <c r="R47" s="73">
        <f t="shared" si="15"/>
        <v>-20246258.432804864</v>
      </c>
      <c r="S47" s="12">
        <f t="shared" si="4"/>
        <v>-0.41291551494122292</v>
      </c>
      <c r="T47" s="115">
        <f t="shared" si="5"/>
        <v>36497085.072263926</v>
      </c>
      <c r="U47" s="73">
        <f>T47/SUMIFS(FinParameters!$L$8:$L$39,FinParameters!$B$8:$B$39,Financials!$E47,FinParameters!$C$8:$C$39,Financials!$F47)</f>
        <v>30703728.853177663</v>
      </c>
      <c r="V47" s="73">
        <f t="shared" si="6"/>
        <v>30703728.853177663</v>
      </c>
      <c r="W47" s="12"/>
      <c r="X47" s="73">
        <f t="shared" si="7"/>
        <v>65283274.441007152</v>
      </c>
      <c r="Y47" s="73">
        <f t="shared" si="8"/>
        <v>45475595.6206747</v>
      </c>
      <c r="Z47" s="73">
        <f t="shared" si="8"/>
        <v>10457470.420372799</v>
      </c>
      <c r="AA47" s="12">
        <f t="shared" si="9"/>
        <v>0.21327653195487881</v>
      </c>
      <c r="AB47" s="115">
        <f t="shared" si="10"/>
        <v>-20023969.733066943</v>
      </c>
      <c r="AC47" s="73">
        <f>AB47/SUMIFS(FinParameters!$L$8:$L$39,FinParameters!$B$8:$B$39,Financials!$E47,FinParameters!$C$8:$C$39,Financials!$F47)</f>
        <v>-16845469.604791835</v>
      </c>
      <c r="AD47" s="73">
        <f t="shared" si="11"/>
        <v>-16845469.604791835</v>
      </c>
      <c r="AE47" s="12"/>
      <c r="AF47" s="73">
        <f t="shared" si="12"/>
        <v>45259304.707940206</v>
      </c>
      <c r="AG47" s="73">
        <f t="shared" si="13"/>
        <v>28630126.015882865</v>
      </c>
      <c r="AH47" s="73">
        <f t="shared" si="13"/>
        <v>-6387999.1844190359</v>
      </c>
      <c r="AI47" s="12">
        <f t="shared" si="14"/>
        <v>-0.13028105817342753</v>
      </c>
      <c r="AL47" s="73">
        <f>Summary!G47</f>
        <v>3925473.1697908835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-4222091.7767694248</v>
      </c>
      <c r="AN47" s="20">
        <f>Summary!I47</f>
        <v>7370247.8194828583</v>
      </c>
      <c r="AP47" s="12">
        <v>1</v>
      </c>
    </row>
    <row r="48" spans="1:42" x14ac:dyDescent="0.3">
      <c r="A48">
        <v>44</v>
      </c>
      <c r="B48" t="str">
        <f>Summary!B48</f>
        <v>Yallourn Portland Snowy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11297420.821485361</v>
      </c>
      <c r="H48" s="73">
        <f>SUMIFS(AM$5:AM48,$F$5:$F48,$F48,$D$5:$D48,$D48)</f>
        <v>348965.38217844674</v>
      </c>
      <c r="I48" s="20">
        <f>SUMIFS(AN$5:AN48,$F$5:$F48,$F48,$D$5:$D48,$D48)</f>
        <v>33685945.98009944</v>
      </c>
      <c r="J48" s="73">
        <f t="shared" si="0"/>
        <v>33685945.98009944</v>
      </c>
      <c r="K48" s="73">
        <f t="shared" si="1"/>
        <v>44983366.801584803</v>
      </c>
      <c r="L48" s="73">
        <f t="shared" si="2"/>
        <v>45332332.183763251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22648209.251583815</v>
      </c>
      <c r="Q48" s="73">
        <f>P48/SUMIFS(FinParameters!$H$8:$H$39,FinParameters!$B$8:$B$39,Financials!$E48,FinParameters!$C$8:$C$39,Financials!$F48)</f>
        <v>11622112.440838026</v>
      </c>
      <c r="R48" s="73">
        <f t="shared" si="15"/>
        <v>-26384238.549964275</v>
      </c>
      <c r="S48" s="12">
        <f t="shared" si="4"/>
        <v>-0.53809751976386644</v>
      </c>
      <c r="T48" s="115">
        <f t="shared" si="5"/>
        <v>11297420.821485361</v>
      </c>
      <c r="U48" s="73">
        <f>T48/SUMIFS(FinParameters!$L$8:$L$39,FinParameters!$B$8:$B$39,Financials!$E48,FinParameters!$C$8:$C$39,Financials!$F48)</f>
        <v>9504127.3832231984</v>
      </c>
      <c r="V48" s="73">
        <f t="shared" si="6"/>
        <v>9504127.3832231984</v>
      </c>
      <c r="W48" s="12"/>
      <c r="X48" s="73">
        <f t="shared" si="7"/>
        <v>33945630.073069178</v>
      </c>
      <c r="Y48" s="73">
        <f t="shared" si="8"/>
        <v>21126239.824061222</v>
      </c>
      <c r="Z48" s="73">
        <f t="shared" si="8"/>
        <v>-16880111.166741077</v>
      </c>
      <c r="AA48" s="12">
        <f t="shared" si="9"/>
        <v>-0.34426409293415133</v>
      </c>
      <c r="AB48" s="115">
        <f t="shared" si="10"/>
        <v>348965.38217844674</v>
      </c>
      <c r="AC48" s="73">
        <f>AB48/SUMIFS(FinParameters!$L$8:$L$39,FinParameters!$B$8:$B$39,Financials!$E48,FinParameters!$C$8:$C$39,Financials!$F48)</f>
        <v>293572.44427432626</v>
      </c>
      <c r="AD48" s="73">
        <f t="shared" si="11"/>
        <v>293572.44427432626</v>
      </c>
      <c r="AE48" s="12"/>
      <c r="AF48" s="73">
        <f t="shared" si="12"/>
        <v>34294595.455247626</v>
      </c>
      <c r="AG48" s="73">
        <f t="shared" si="13"/>
        <v>21419812.268335547</v>
      </c>
      <c r="AH48" s="73">
        <f t="shared" si="13"/>
        <v>-16586538.72246675</v>
      </c>
      <c r="AI48" s="12">
        <f t="shared" si="14"/>
        <v>-0.33827678335779648</v>
      </c>
      <c r="AL48" s="73">
        <f>Summary!G48</f>
        <v>277889.49562171643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202639.53838708528</v>
      </c>
      <c r="AN48" s="20">
        <f>Summary!I48</f>
        <v>6286092.4736434128</v>
      </c>
      <c r="AP48" s="12">
        <v>1</v>
      </c>
    </row>
    <row r="49" spans="1:42" x14ac:dyDescent="0.3">
      <c r="A49">
        <v>45</v>
      </c>
      <c r="B49" t="str">
        <f>Summary!B49</f>
        <v>Yallourn Portland Snowy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-5408548.8968594195</v>
      </c>
      <c r="H49" s="73">
        <f>SUMIFS(AM$5:AM49,$F$5:$F49,$F49,$D$5:$D49,$D49)</f>
        <v>18862289.428762186</v>
      </c>
      <c r="I49" s="20">
        <f>SUMIFS(AN$5:AN49,$F$5:$F49,$F49,$D$5:$D49,$D49)</f>
        <v>28491266.700383108</v>
      </c>
      <c r="J49" s="73">
        <f t="shared" si="0"/>
        <v>28491266.700383108</v>
      </c>
      <c r="K49" s="73">
        <f t="shared" si="1"/>
        <v>23082717.80352369</v>
      </c>
      <c r="L49" s="73">
        <f t="shared" si="2"/>
        <v>41945007.232285872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17453529.971867483</v>
      </c>
      <c r="Q49" s="73">
        <f>P49/SUMIFS(FinParameters!$H$8:$H$39,FinParameters!$B$8:$B$39,Financials!$E49,FinParameters!$C$8:$C$39,Financials!$F49)</f>
        <v>8956420.5968467519</v>
      </c>
      <c r="R49" s="73">
        <f t="shared" si="15"/>
        <v>-31578917.829680603</v>
      </c>
      <c r="S49" s="12">
        <f t="shared" si="4"/>
        <v>-0.64404122668914698</v>
      </c>
      <c r="T49" s="115">
        <f t="shared" si="5"/>
        <v>-5408548.8968594195</v>
      </c>
      <c r="U49" s="73">
        <f>T49/SUMIFS(FinParameters!$L$8:$L$39,FinParameters!$B$8:$B$39,Financials!$E49,FinParameters!$C$8:$C$39,Financials!$F49)</f>
        <v>-4550024.1591766076</v>
      </c>
      <c r="V49" s="73">
        <f t="shared" si="6"/>
        <v>-4550024.1591766076</v>
      </c>
      <c r="W49" s="12"/>
      <c r="X49" s="73">
        <f t="shared" si="7"/>
        <v>12044981.075008065</v>
      </c>
      <c r="Y49" s="73">
        <f t="shared" si="8"/>
        <v>4406396.4376701443</v>
      </c>
      <c r="Z49" s="73">
        <f t="shared" si="8"/>
        <v>-36128941.98885721</v>
      </c>
      <c r="AA49" s="12">
        <f t="shared" si="9"/>
        <v>-0.73683741295323457</v>
      </c>
      <c r="AB49" s="115">
        <f t="shared" si="10"/>
        <v>18862289.428762186</v>
      </c>
      <c r="AC49" s="73">
        <f>AB49/SUMIFS(FinParameters!$L$8:$L$39,FinParameters!$B$8:$B$39,Financials!$E49,FinParameters!$C$8:$C$39,Financials!$F49)</f>
        <v>15868188.350499114</v>
      </c>
      <c r="AD49" s="73">
        <f t="shared" si="11"/>
        <v>15868188.350499114</v>
      </c>
      <c r="AE49" s="12"/>
      <c r="AF49" s="73">
        <f t="shared" si="12"/>
        <v>30907270.503770251</v>
      </c>
      <c r="AG49" s="73">
        <f t="shared" si="13"/>
        <v>20274584.788169257</v>
      </c>
      <c r="AH49" s="73">
        <f t="shared" si="13"/>
        <v>-20260753.638358094</v>
      </c>
      <c r="AI49" s="12">
        <f t="shared" si="14"/>
        <v>-0.41321113969999279</v>
      </c>
      <c r="AL49" s="73">
        <f>Summary!G49</f>
        <v>-2497089.6786776213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4182273.4994420833</v>
      </c>
      <c r="AN49" s="20">
        <f>Summary!I49</f>
        <v>5346485.0552307367</v>
      </c>
      <c r="AP49" s="12">
        <v>1</v>
      </c>
    </row>
    <row r="50" spans="1:42" x14ac:dyDescent="0.3">
      <c r="A50">
        <v>46</v>
      </c>
      <c r="B50" t="str">
        <f>Summary!B50</f>
        <v>Yallourn Portland Snowy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-24903746.699333083</v>
      </c>
      <c r="H50" s="73">
        <f>SUMIFS(AM$5:AM50,$F$5:$F50,$F50,$D$5:$D50,$D50)</f>
        <v>43559749.450972185</v>
      </c>
      <c r="I50" s="20">
        <f>SUMIFS(AN$5:AN50,$F$5:$F50,$F50,$D$5:$D50,$D50)</f>
        <v>21827825.445753615</v>
      </c>
      <c r="J50" s="73">
        <f t="shared" si="0"/>
        <v>21827825.445753615</v>
      </c>
      <c r="K50" s="73">
        <f t="shared" si="1"/>
        <v>-3075921.2535794675</v>
      </c>
      <c r="L50" s="73">
        <f t="shared" si="2"/>
        <v>40483828.197392717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10790088.71723799</v>
      </c>
      <c r="Q50" s="73">
        <f>P50/SUMIFS(FinParameters!$H$8:$H$39,FinParameters!$B$8:$B$39,Financials!$E50,FinParameters!$C$8:$C$39,Financials!$F50)</f>
        <v>5537021.6216802234</v>
      </c>
      <c r="R50" s="73">
        <f t="shared" si="15"/>
        <v>-38242359.084310099</v>
      </c>
      <c r="S50" s="12">
        <f t="shared" si="4"/>
        <v>-0.77993983166189551</v>
      </c>
      <c r="T50" s="115">
        <f t="shared" si="5"/>
        <v>-24903746.699333083</v>
      </c>
      <c r="U50" s="73">
        <f>T50/SUMIFS(FinParameters!$L$8:$L$39,FinParameters!$B$8:$B$39,Financials!$E50,FinParameters!$C$8:$C$39,Financials!$F50)</f>
        <v>-20950656.321472373</v>
      </c>
      <c r="V50" s="73">
        <f t="shared" si="6"/>
        <v>-20950656.321472373</v>
      </c>
      <c r="W50" s="12"/>
      <c r="X50" s="73">
        <f t="shared" si="7"/>
        <v>-14113657.982095093</v>
      </c>
      <c r="Y50" s="73">
        <f t="shared" si="8"/>
        <v>-15413634.69979215</v>
      </c>
      <c r="Z50" s="73">
        <f t="shared" si="8"/>
        <v>-59193015.405782476</v>
      </c>
      <c r="AA50" s="12">
        <f t="shared" si="9"/>
        <v>-1.2072213005836021</v>
      </c>
      <c r="AB50" s="115">
        <f t="shared" si="10"/>
        <v>43559749.450972185</v>
      </c>
      <c r="AC50" s="73">
        <f>AB50/SUMIFS(FinParameters!$L$8:$L$39,FinParameters!$B$8:$B$39,Financials!$E50,FinParameters!$C$8:$C$39,Financials!$F50)</f>
        <v>36645302.862046957</v>
      </c>
      <c r="AD50" s="73">
        <f t="shared" si="11"/>
        <v>36645302.862046957</v>
      </c>
      <c r="AE50" s="12"/>
      <c r="AF50" s="73">
        <f t="shared" si="12"/>
        <v>29446091.468877092</v>
      </c>
      <c r="AG50" s="73">
        <f t="shared" si="13"/>
        <v>21231668.162254807</v>
      </c>
      <c r="AH50" s="73">
        <f t="shared" si="13"/>
        <v>-22547712.543735519</v>
      </c>
      <c r="AI50" s="12">
        <f t="shared" si="14"/>
        <v>-0.45985288425726167</v>
      </c>
      <c r="AL50" s="73">
        <f>Summary!G50</f>
        <v>-5600933.3655107552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9355043.6550688781</v>
      </c>
      <c r="AN50" s="20">
        <f>Summary!I50</f>
        <v>4096731.1424188195</v>
      </c>
      <c r="AP50" s="12">
        <v>1</v>
      </c>
    </row>
    <row r="51" spans="1:42" x14ac:dyDescent="0.3">
      <c r="A51">
        <v>47</v>
      </c>
      <c r="B51" t="str">
        <f>Summary!B51</f>
        <v>Yallourn Portland Snowy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-57514906.994943067</v>
      </c>
      <c r="H51" s="73">
        <f>SUMIFS(AM$5:AM51,$F$5:$F51,$F51,$D$5:$D51,$D51)</f>
        <v>95579319.495169014</v>
      </c>
      <c r="I51" s="20">
        <f>SUMIFS(AN$5:AN51,$F$5:$F51,$F51,$D$5:$D51,$D51)</f>
        <v>11070554.570786929</v>
      </c>
      <c r="J51" s="73">
        <f t="shared" si="0"/>
        <v>11070554.570786929</v>
      </c>
      <c r="K51" s="73">
        <f t="shared" si="1"/>
        <v>-46444352.424156137</v>
      </c>
      <c r="L51" s="73">
        <f t="shared" si="2"/>
        <v>49134967.071012877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32817.842271303758</v>
      </c>
      <c r="Q51" s="73">
        <f>P51/SUMIFS(FinParameters!$H$8:$H$39,FinParameters!$B$8:$B$39,Financials!$E51,FinParameters!$C$8:$C$39,Financials!$F51)</f>
        <v>16840.742184334369</v>
      </c>
      <c r="R51" s="73">
        <f t="shared" si="15"/>
        <v>-48999629.959276795</v>
      </c>
      <c r="S51" s="12">
        <f t="shared" si="4"/>
        <v>-0.99933069133313268</v>
      </c>
      <c r="T51" s="115">
        <f t="shared" si="5"/>
        <v>-57514906.994943067</v>
      </c>
      <c r="U51" s="73">
        <f>T51/SUMIFS(FinParameters!$L$8:$L$39,FinParameters!$B$8:$B$39,Financials!$E51,FinParameters!$C$8:$C$39,Financials!$F51)</f>
        <v>-48385291.753901772</v>
      </c>
      <c r="V51" s="73">
        <f t="shared" si="6"/>
        <v>-48385291.753901772</v>
      </c>
      <c r="W51" s="12"/>
      <c r="X51" s="73">
        <f t="shared" si="7"/>
        <v>-57482089.152671762</v>
      </c>
      <c r="Y51" s="73">
        <f t="shared" si="8"/>
        <v>-48368451.011717439</v>
      </c>
      <c r="Z51" s="73">
        <f t="shared" si="8"/>
        <v>-97384921.713178575</v>
      </c>
      <c r="AA51" s="12">
        <f t="shared" si="9"/>
        <v>-1.9861321651191124</v>
      </c>
      <c r="AB51" s="115">
        <f t="shared" si="10"/>
        <v>95579319.495169014</v>
      </c>
      <c r="AC51" s="73">
        <f>AB51/SUMIFS(FinParameters!$L$8:$L$39,FinParameters!$B$8:$B$39,Financials!$E51,FinParameters!$C$8:$C$39,Financials!$F51)</f>
        <v>80407558.684216604</v>
      </c>
      <c r="AD51" s="73">
        <f t="shared" si="11"/>
        <v>80407558.684216604</v>
      </c>
      <c r="AE51" s="12"/>
      <c r="AF51" s="73">
        <f t="shared" si="12"/>
        <v>38097230.342497252</v>
      </c>
      <c r="AG51" s="73">
        <f t="shared" si="13"/>
        <v>32039107.672499165</v>
      </c>
      <c r="AH51" s="73">
        <f t="shared" si="13"/>
        <v>-16977363.028961971</v>
      </c>
      <c r="AI51" s="12">
        <f t="shared" si="14"/>
        <v>-0.346247511396442</v>
      </c>
      <c r="AL51" s="73">
        <f>Summary!G51</f>
        <v>-11088438.254382227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19876817.904777888</v>
      </c>
      <c r="AN51" s="20">
        <f>Summary!I51</f>
        <v>2367516.4058497604</v>
      </c>
      <c r="AP51" s="12">
        <v>1</v>
      </c>
    </row>
    <row r="52" spans="1:42" x14ac:dyDescent="0.3">
      <c r="A52">
        <v>48</v>
      </c>
      <c r="B52" t="str">
        <f>Summary!B52</f>
        <v>Yallourn Portland Snowy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16924360.344369467</v>
      </c>
      <c r="H52" s="73">
        <f>SUMIFS(AM$5:AM52,$F$5:$F52,$F52,$D$5:$D52,$D52)</f>
        <v>-1253239.9807973341</v>
      </c>
      <c r="I52" s="20">
        <f>SUMIFS(AN$5:AN52,$F$5:$F52,$F52,$D$5:$D52,$D52)</f>
        <v>34485093.848574556</v>
      </c>
      <c r="J52" s="73">
        <f t="shared" si="0"/>
        <v>34485093.848574556</v>
      </c>
      <c r="K52" s="73">
        <f t="shared" si="1"/>
        <v>51409454.19294402</v>
      </c>
      <c r="L52" s="73">
        <f t="shared" si="2"/>
        <v>50156214.212146692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23447357.120058931</v>
      </c>
      <c r="Q52" s="73">
        <f>P52/SUMIFS(FinParameters!$H$8:$H$39,FinParameters!$B$8:$B$39,Financials!$E52,FinParameters!$C$8:$C$39,Financials!$F52)</f>
        <v>12032201.657212796</v>
      </c>
      <c r="R52" s="73">
        <f t="shared" si="15"/>
        <v>-25585090.681489158</v>
      </c>
      <c r="S52" s="12">
        <f t="shared" si="4"/>
        <v>-0.52179917235707263</v>
      </c>
      <c r="T52" s="115">
        <f t="shared" si="5"/>
        <v>16924360.344369467</v>
      </c>
      <c r="U52" s="73">
        <f>T52/SUMIFS(FinParameters!$L$8:$L$39,FinParameters!$B$8:$B$39,Financials!$E52,FinParameters!$C$8:$C$39,Financials!$F52)</f>
        <v>14237875.983742479</v>
      </c>
      <c r="V52" s="73">
        <f t="shared" si="6"/>
        <v>14237875.983742479</v>
      </c>
      <c r="W52" s="12"/>
      <c r="X52" s="73">
        <f t="shared" si="7"/>
        <v>40371717.464428395</v>
      </c>
      <c r="Y52" s="73">
        <f t="shared" si="8"/>
        <v>26270077.640955277</v>
      </c>
      <c r="Z52" s="73">
        <f t="shared" si="8"/>
        <v>-11347214.697746679</v>
      </c>
      <c r="AA52" s="12">
        <f t="shared" si="9"/>
        <v>-0.2314225621301414</v>
      </c>
      <c r="AB52" s="115">
        <f t="shared" si="10"/>
        <v>-1253239.9807973341</v>
      </c>
      <c r="AC52" s="73">
        <f>AB52/SUMIFS(FinParameters!$L$8:$L$39,FinParameters!$B$8:$B$39,Financials!$E52,FinParameters!$C$8:$C$39,Financials!$F52)</f>
        <v>-1054307.227061409</v>
      </c>
      <c r="AD52" s="73">
        <f t="shared" si="11"/>
        <v>-1054307.227061409</v>
      </c>
      <c r="AE52" s="12"/>
      <c r="AF52" s="73">
        <f t="shared" si="12"/>
        <v>39118477.48363106</v>
      </c>
      <c r="AG52" s="73">
        <f t="shared" si="13"/>
        <v>25215770.413893867</v>
      </c>
      <c r="AH52" s="73">
        <f t="shared" si="13"/>
        <v>-12401521.924808089</v>
      </c>
      <c r="AI52" s="12">
        <f t="shared" si="14"/>
        <v>-0.25292479737094703</v>
      </c>
      <c r="AL52" s="73">
        <f>Summary!G52</f>
        <v>1011189.134408065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-200126.61451607538</v>
      </c>
      <c r="AN52" s="20">
        <f>Summary!I52</f>
        <v>6429539.7875936627</v>
      </c>
      <c r="AP52" s="12">
        <v>1</v>
      </c>
    </row>
    <row r="53" spans="1:42" x14ac:dyDescent="0.3">
      <c r="A53">
        <v>49</v>
      </c>
      <c r="B53" t="str">
        <f>Summary!B53</f>
        <v>Yallourn Portland Snowy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170402941.71158138</v>
      </c>
      <c r="H53" s="73">
        <f>SUMIFS(AM$5:AM53,$F$5:$F53,$F53,$D$5:$D53,$D53)</f>
        <v>-166846759.28059557</v>
      </c>
      <c r="I53" s="20">
        <f>SUMIFS(AN$5:AN53,$F$5:$F53,$F53,$D$5:$D53,$D53)</f>
        <v>90600607.349227026</v>
      </c>
      <c r="J53" s="73">
        <f t="shared" si="0"/>
        <v>90600607.349227026</v>
      </c>
      <c r="K53" s="73">
        <f t="shared" si="1"/>
        <v>261003549.06080842</v>
      </c>
      <c r="L53" s="73">
        <f t="shared" si="2"/>
        <v>94156789.780212834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77803177.20249851</v>
      </c>
      <c r="Q53" s="73">
        <f>P53/SUMIFS(FinParameters!$H$8:$H$39,FinParameters!$B$8:$B$39,Financials!$E53,FinParameters!$C$8:$C$39,Financials!$F53)</f>
        <v>36295756.368731208</v>
      </c>
      <c r="R53" s="73">
        <f t="shared" si="15"/>
        <v>24968852.134367969</v>
      </c>
      <c r="S53" s="12">
        <f t="shared" si="4"/>
        <v>0.47258769942022189</v>
      </c>
      <c r="T53" s="115">
        <f t="shared" si="5"/>
        <v>170402941.71158138</v>
      </c>
      <c r="U53" s="73">
        <f>T53/SUMIFS(FinParameters!$L$8:$L$39,FinParameters!$B$8:$B$39,Financials!$E53,FinParameters!$C$8:$C$39,Financials!$F53)</f>
        <v>139857630.06624362</v>
      </c>
      <c r="V53" s="73">
        <f t="shared" si="6"/>
        <v>139857630.06624362</v>
      </c>
      <c r="W53" s="12"/>
      <c r="X53" s="73">
        <f t="shared" si="7"/>
        <v>248206118.9140799</v>
      </c>
      <c r="Y53" s="73">
        <f t="shared" si="8"/>
        <v>176153386.43497482</v>
      </c>
      <c r="Z53" s="73">
        <f t="shared" si="8"/>
        <v>164826482.20061159</v>
      </c>
      <c r="AA53" s="12">
        <f t="shared" si="9"/>
        <v>3.1196855829626995</v>
      </c>
      <c r="AB53" s="115">
        <f t="shared" si="10"/>
        <v>-166846759.28059557</v>
      </c>
      <c r="AC53" s="73">
        <f>AB53/SUMIFS(FinParameters!$L$8:$L$39,FinParameters!$B$8:$B$39,Financials!$E53,FinParameters!$C$8:$C$39,Financials!$F53)</f>
        <v>-136938905.53082624</v>
      </c>
      <c r="AD53" s="73">
        <f t="shared" si="11"/>
        <v>-136938905.53082624</v>
      </c>
      <c r="AE53" s="12"/>
      <c r="AF53" s="73">
        <f t="shared" si="12"/>
        <v>81359359.633484334</v>
      </c>
      <c r="AG53" s="73">
        <f t="shared" si="13"/>
        <v>39214480.904148579</v>
      </c>
      <c r="AH53" s="73">
        <f t="shared" si="13"/>
        <v>27887576.669785351</v>
      </c>
      <c r="AI53" s="12">
        <f t="shared" si="14"/>
        <v>0.52783065997008505</v>
      </c>
      <c r="AL53" s="73">
        <f>Summary!G53</f>
        <v>29923644.00792196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-41178075.259374492</v>
      </c>
      <c r="AN53" s="20">
        <f>Summary!I53</f>
        <v>16064663.618170943</v>
      </c>
      <c r="AP53" s="12">
        <v>1</v>
      </c>
    </row>
    <row r="54" spans="1:42" x14ac:dyDescent="0.3">
      <c r="A54">
        <v>50</v>
      </c>
      <c r="B54" t="str">
        <f>Summary!B54</f>
        <v>Yallourn Portland Snowy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87219937.763966247</v>
      </c>
      <c r="H54" s="73">
        <f>SUMIFS(AM$5:AM54,$F$5:$F54,$F54,$D$5:$D54,$D54)</f>
        <v>-65528678.540148556</v>
      </c>
      <c r="I54" s="20">
        <f>SUMIFS(AN$5:AN54,$F$5:$F54,$F54,$D$5:$D54,$D54)</f>
        <v>60608571.390979044</v>
      </c>
      <c r="J54" s="73">
        <f t="shared" si="0"/>
        <v>60608571.390979044</v>
      </c>
      <c r="K54" s="73">
        <f t="shared" si="1"/>
        <v>147828509.15494528</v>
      </c>
      <c r="L54" s="73">
        <f t="shared" si="2"/>
        <v>82299830.614796728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47811141.244250529</v>
      </c>
      <c r="Q54" s="73">
        <f>P54/SUMIFS(FinParameters!$H$8:$H$39,FinParameters!$B$8:$B$39,Financials!$E54,FinParameters!$C$8:$C$39,Financials!$F54)</f>
        <v>22304250.246692833</v>
      </c>
      <c r="R54" s="73">
        <f t="shared" si="15"/>
        <v>-5023183.8238800131</v>
      </c>
      <c r="S54" s="12">
        <f t="shared" si="4"/>
        <v>-9.5074249882108899E-2</v>
      </c>
      <c r="T54" s="115">
        <f t="shared" si="5"/>
        <v>87219937.763966247</v>
      </c>
      <c r="U54" s="73">
        <f>T54/SUMIFS(FinParameters!$L$8:$L$39,FinParameters!$B$8:$B$39,Financials!$E54,FinParameters!$C$8:$C$39,Financials!$F54)</f>
        <v>71585464.826306596</v>
      </c>
      <c r="V54" s="73">
        <f t="shared" si="6"/>
        <v>71585464.826306596</v>
      </c>
      <c r="W54" s="12"/>
      <c r="X54" s="73">
        <f t="shared" si="7"/>
        <v>135031079.00821677</v>
      </c>
      <c r="Y54" s="73">
        <f t="shared" si="8"/>
        <v>93889715.072999433</v>
      </c>
      <c r="Z54" s="73">
        <f t="shared" si="8"/>
        <v>66562281.00242658</v>
      </c>
      <c r="AA54" s="12">
        <f t="shared" si="9"/>
        <v>1.2598302508188317</v>
      </c>
      <c r="AB54" s="115">
        <f t="shared" si="10"/>
        <v>-65528678.540148556</v>
      </c>
      <c r="AC54" s="73">
        <f>AB54/SUMIFS(FinParameters!$L$8:$L$39,FinParameters!$B$8:$B$39,Financials!$E54,FinParameters!$C$8:$C$39,Financials!$F54)</f>
        <v>-53782438.201740384</v>
      </c>
      <c r="AD54" s="73">
        <f t="shared" si="11"/>
        <v>-53782438.201740384</v>
      </c>
      <c r="AE54" s="12"/>
      <c r="AF54" s="73">
        <f t="shared" si="12"/>
        <v>69502400.468068212</v>
      </c>
      <c r="AG54" s="73">
        <f t="shared" si="13"/>
        <v>40107276.871259049</v>
      </c>
      <c r="AH54" s="73">
        <f t="shared" si="13"/>
        <v>12779842.800686195</v>
      </c>
      <c r="AI54" s="12">
        <f t="shared" si="14"/>
        <v>0.24188522866917339</v>
      </c>
      <c r="AL54" s="73">
        <f>Summary!G54</f>
        <v>13650339.606406761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-14666064.697114522</v>
      </c>
      <c r="AN54" s="20">
        <f>Summary!I54</f>
        <v>10093742.454897342</v>
      </c>
      <c r="AP54" s="12">
        <v>1</v>
      </c>
    </row>
    <row r="55" spans="1:42" x14ac:dyDescent="0.3">
      <c r="A55">
        <v>51</v>
      </c>
      <c r="B55" t="str">
        <f>Summary!B55</f>
        <v>Yallourn Portland Snowy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42111864.465161867</v>
      </c>
      <c r="H55" s="73">
        <f>SUMIFS(AM$5:AM55,$F$5:$F55,$F55,$D$5:$D55,$D55)</f>
        <v>-25584650.172138195</v>
      </c>
      <c r="I55" s="20">
        <f>SUMIFS(AN$5:AN55,$F$5:$F55,$F55,$D$5:$D55,$D55)</f>
        <v>47530410.026805073</v>
      </c>
      <c r="J55" s="73">
        <f t="shared" si="0"/>
        <v>47530410.026805073</v>
      </c>
      <c r="K55" s="73">
        <f t="shared" si="1"/>
        <v>89642274.491966933</v>
      </c>
      <c r="L55" s="73">
        <f t="shared" si="2"/>
        <v>64057624.319828749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34732979.880076557</v>
      </c>
      <c r="Q55" s="73">
        <f>P55/SUMIFS(FinParameters!$H$8:$H$39,FinParameters!$B$8:$B$39,Financials!$E55,FinParameters!$C$8:$C$39,Financials!$F55)</f>
        <v>16203191.450731883</v>
      </c>
      <c r="R55" s="73">
        <f t="shared" si="15"/>
        <v>-18101345.188053984</v>
      </c>
      <c r="S55" s="12">
        <f t="shared" si="4"/>
        <v>-0.34260578070623726</v>
      </c>
      <c r="T55" s="115">
        <f t="shared" si="5"/>
        <v>42111864.465161867</v>
      </c>
      <c r="U55" s="73">
        <f>T55/SUMIFS(FinParameters!$L$8:$L$39,FinParameters!$B$8:$B$39,Financials!$E55,FinParameters!$C$8:$C$39,Financials!$F55)</f>
        <v>34563168.350327305</v>
      </c>
      <c r="V55" s="73">
        <f t="shared" si="6"/>
        <v>34563168.350327305</v>
      </c>
      <c r="W55" s="12"/>
      <c r="X55" s="73">
        <f t="shared" si="7"/>
        <v>76844844.345238417</v>
      </c>
      <c r="Y55" s="73">
        <f t="shared" si="8"/>
        <v>50766359.801059186</v>
      </c>
      <c r="Z55" s="73">
        <f t="shared" si="8"/>
        <v>16461823.162273321</v>
      </c>
      <c r="AA55" s="12">
        <f t="shared" si="9"/>
        <v>0.31157440056337599</v>
      </c>
      <c r="AB55" s="115">
        <f t="shared" si="10"/>
        <v>-25584650.172138195</v>
      </c>
      <c r="AC55" s="73">
        <f>AB55/SUMIFS(FinParameters!$L$8:$L$39,FinParameters!$B$8:$B$39,Financials!$E55,FinParameters!$C$8:$C$39,Financials!$F55)</f>
        <v>-20998513.894235007</v>
      </c>
      <c r="AD55" s="73">
        <f t="shared" si="11"/>
        <v>-20998513.894235007</v>
      </c>
      <c r="AE55" s="12"/>
      <c r="AF55" s="73">
        <f t="shared" si="12"/>
        <v>51260194.173100218</v>
      </c>
      <c r="AG55" s="73">
        <f t="shared" si="13"/>
        <v>29767845.906824179</v>
      </c>
      <c r="AH55" s="73">
        <f t="shared" si="13"/>
        <v>-4536690.7319616862</v>
      </c>
      <c r="AI55" s="12">
        <f t="shared" si="14"/>
        <v>-8.5866351583209696E-2</v>
      </c>
      <c r="AL55" s="73">
        <f>Summary!G55</f>
        <v>5614779.3928979393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-5560680.4390712529</v>
      </c>
      <c r="AN55" s="20">
        <f>Summary!I55</f>
        <v>7706483.9295462221</v>
      </c>
      <c r="AP55" s="12">
        <v>1</v>
      </c>
    </row>
    <row r="56" spans="1:42" x14ac:dyDescent="0.3">
      <c r="A56">
        <v>52</v>
      </c>
      <c r="B56" t="str">
        <f>Summary!B56</f>
        <v>Yallourn Portland Snowy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12082712.267200295</v>
      </c>
      <c r="H56" s="73">
        <f>SUMIFS(AM$5:AM56,$F$5:$F56,$F56,$D$5:$D56,$D56)</f>
        <v>702457.75976603804</v>
      </c>
      <c r="I56" s="20">
        <f>SUMIFS(AN$5:AN56,$F$5:$F56,$F56,$D$5:$D56,$D56)</f>
        <v>40107015.898844473</v>
      </c>
      <c r="J56" s="73">
        <f t="shared" si="0"/>
        <v>40107015.898844473</v>
      </c>
      <c r="K56" s="73">
        <f t="shared" si="1"/>
        <v>52189728.166044772</v>
      </c>
      <c r="L56" s="73">
        <f t="shared" si="2"/>
        <v>52892185.925810806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27309585.752115957</v>
      </c>
      <c r="Q56" s="73">
        <f>P56/SUMIFS(FinParameters!$H$8:$H$39,FinParameters!$B$8:$B$39,Financials!$E56,FinParameters!$C$8:$C$39,Financials!$F56)</f>
        <v>12740123.303832669</v>
      </c>
      <c r="R56" s="73">
        <f t="shared" si="15"/>
        <v>-25524739.316014584</v>
      </c>
      <c r="S56" s="12">
        <f t="shared" si="4"/>
        <v>-0.48310902586718213</v>
      </c>
      <c r="T56" s="115">
        <f t="shared" si="5"/>
        <v>12082712.267200295</v>
      </c>
      <c r="U56" s="73">
        <f>T56/SUMIFS(FinParameters!$L$8:$L$39,FinParameters!$B$8:$B$39,Financials!$E56,FinParameters!$C$8:$C$39,Financials!$F56)</f>
        <v>9916844.6594259217</v>
      </c>
      <c r="V56" s="73">
        <f t="shared" si="6"/>
        <v>9916844.6594259217</v>
      </c>
      <c r="W56" s="12"/>
      <c r="X56" s="73">
        <f t="shared" si="7"/>
        <v>39392298.019316256</v>
      </c>
      <c r="Y56" s="73">
        <f t="shared" si="8"/>
        <v>22656967.963258591</v>
      </c>
      <c r="Z56" s="73">
        <f t="shared" si="8"/>
        <v>-15607894.656588662</v>
      </c>
      <c r="AA56" s="12">
        <f t="shared" si="9"/>
        <v>-0.29541201929734284</v>
      </c>
      <c r="AB56" s="115">
        <f t="shared" si="10"/>
        <v>702457.75976603804</v>
      </c>
      <c r="AC56" s="73">
        <f>AB56/SUMIFS(FinParameters!$L$8:$L$39,FinParameters!$B$8:$B$39,Financials!$E56,FinParameters!$C$8:$C$39,Financials!$F56)</f>
        <v>576539.79746902257</v>
      </c>
      <c r="AD56" s="73">
        <f t="shared" si="11"/>
        <v>576539.79746902257</v>
      </c>
      <c r="AE56" s="12"/>
      <c r="AF56" s="73">
        <f t="shared" si="12"/>
        <v>40094755.779082291</v>
      </c>
      <c r="AG56" s="73">
        <f t="shared" si="13"/>
        <v>23233507.760727614</v>
      </c>
      <c r="AH56" s="73">
        <f t="shared" si="13"/>
        <v>-15031354.859119641</v>
      </c>
      <c r="AI56" s="12">
        <f t="shared" si="14"/>
        <v>-0.28449979894200439</v>
      </c>
      <c r="AL56" s="73">
        <f>Summary!G56</f>
        <v>785291.4457149338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353492.37758759136</v>
      </c>
      <c r="AN56" s="20">
        <f>Summary!I56</f>
        <v>6421069.9187450344</v>
      </c>
      <c r="AP56" s="12">
        <v>1</v>
      </c>
    </row>
    <row r="57" spans="1:42" x14ac:dyDescent="0.3">
      <c r="A57">
        <v>53</v>
      </c>
      <c r="B57" t="str">
        <f>Summary!B57</f>
        <v>Yallourn Portland Snowy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-8628175.5067510772</v>
      </c>
      <c r="H57" s="73">
        <f>SUMIFS(AM$5:AM57,$F$5:$F57,$F57,$D$5:$D57,$D57)</f>
        <v>24635391.727136392</v>
      </c>
      <c r="I57" s="20">
        <f>SUMIFS(AN$5:AN57,$F$5:$F57,$F57,$D$5:$D57,$D57)</f>
        <v>33761295.856242374</v>
      </c>
      <c r="J57" s="73">
        <f t="shared" si="0"/>
        <v>33761295.856242374</v>
      </c>
      <c r="K57" s="73">
        <f t="shared" si="1"/>
        <v>25133120.349491298</v>
      </c>
      <c r="L57" s="73">
        <f t="shared" si="2"/>
        <v>49768512.076627687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20963865.709513858</v>
      </c>
      <c r="Q57" s="73">
        <f>P57/SUMIFS(FinParameters!$H$8:$H$39,FinParameters!$B$8:$B$39,Financials!$E57,FinParameters!$C$8:$C$39,Financials!$F57)</f>
        <v>9779798.0712139662</v>
      </c>
      <c r="R57" s="73">
        <f t="shared" si="15"/>
        <v>-31870459.358616684</v>
      </c>
      <c r="S57" s="12">
        <f t="shared" si="4"/>
        <v>-0.60321503714714475</v>
      </c>
      <c r="T57" s="115">
        <f t="shared" si="5"/>
        <v>-8628175.5067510772</v>
      </c>
      <c r="U57" s="73">
        <f>T57/SUMIFS(FinParameters!$L$8:$L$39,FinParameters!$B$8:$B$39,Financials!$E57,FinParameters!$C$8:$C$39,Financials!$F57)</f>
        <v>-7081545.4595394591</v>
      </c>
      <c r="V57" s="73">
        <f t="shared" si="6"/>
        <v>-7081545.4595394591</v>
      </c>
      <c r="W57" s="12"/>
      <c r="X57" s="73">
        <f t="shared" si="7"/>
        <v>12335690.202762783</v>
      </c>
      <c r="Y57" s="73">
        <f t="shared" si="8"/>
        <v>2698252.6116745071</v>
      </c>
      <c r="Z57" s="73">
        <f t="shared" si="8"/>
        <v>-38952004.818156146</v>
      </c>
      <c r="AA57" s="12">
        <f t="shared" si="9"/>
        <v>-0.73724808196048752</v>
      </c>
      <c r="AB57" s="115">
        <f t="shared" si="10"/>
        <v>24635391.727136392</v>
      </c>
      <c r="AC57" s="73">
        <f>AB57/SUMIFS(FinParameters!$L$8:$L$39,FinParameters!$B$8:$B$39,Financials!$E57,FinParameters!$C$8:$C$39,Financials!$F57)</f>
        <v>20219413.280684412</v>
      </c>
      <c r="AD57" s="73">
        <f t="shared" si="11"/>
        <v>20219413.280684412</v>
      </c>
      <c r="AE57" s="12"/>
      <c r="AF57" s="73">
        <f t="shared" si="12"/>
        <v>36971081.929899171</v>
      </c>
      <c r="AG57" s="73">
        <f t="shared" si="13"/>
        <v>22917665.892358918</v>
      </c>
      <c r="AH57" s="73">
        <f t="shared" si="13"/>
        <v>-18732591.537471734</v>
      </c>
      <c r="AI57" s="12">
        <f t="shared" si="14"/>
        <v>-0.35455343686733609</v>
      </c>
      <c r="AL57" s="73">
        <f>Summary!G57</f>
        <v>-3219626.6098916573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5773102.2983742068</v>
      </c>
      <c r="AN57" s="20">
        <f>Summary!I57</f>
        <v>5270029.1558592645</v>
      </c>
      <c r="AP57" s="12">
        <v>1</v>
      </c>
    </row>
    <row r="58" spans="1:42" x14ac:dyDescent="0.3">
      <c r="A58">
        <v>54</v>
      </c>
      <c r="B58" t="str">
        <f>Summary!B58</f>
        <v>Yallourn Portland Snowy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-33064733.319830209</v>
      </c>
      <c r="H58" s="73">
        <f>SUMIFS(AM$5:AM58,$F$5:$F58,$F58,$D$5:$D58,$D58)</f>
        <v>57016240.297419637</v>
      </c>
      <c r="I58" s="20">
        <f>SUMIFS(AN$5:AN58,$F$5:$F58,$F58,$D$5:$D58,$D58)</f>
        <v>25596103.822042897</v>
      </c>
      <c r="J58" s="73">
        <f t="shared" si="0"/>
        <v>25596103.822042897</v>
      </c>
      <c r="K58" s="73">
        <f t="shared" si="1"/>
        <v>-7468629.4977873117</v>
      </c>
      <c r="L58" s="73">
        <f t="shared" si="2"/>
        <v>49547610.799632326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12798673.675314382</v>
      </c>
      <c r="Q58" s="73">
        <f>P58/SUMIFS(FinParameters!$H$8:$H$39,FinParameters!$B$8:$B$39,Financials!$E58,FinParameters!$C$8:$C$39,Financials!$F58)</f>
        <v>5970675.7264301879</v>
      </c>
      <c r="R58" s="73">
        <f t="shared" si="15"/>
        <v>-40035651.392816156</v>
      </c>
      <c r="S58" s="12">
        <f t="shared" si="4"/>
        <v>-0.75775835768110356</v>
      </c>
      <c r="T58" s="115">
        <f t="shared" si="5"/>
        <v>-33064733.319830209</v>
      </c>
      <c r="U58" s="73">
        <f>T58/SUMIFS(FinParameters!$L$8:$L$39,FinParameters!$B$8:$B$39,Financials!$E58,FinParameters!$C$8:$C$39,Financials!$F58)</f>
        <v>-27137766.487100028</v>
      </c>
      <c r="V58" s="73">
        <f t="shared" si="6"/>
        <v>-27137766.487100028</v>
      </c>
      <c r="W58" s="12"/>
      <c r="X58" s="73">
        <f t="shared" si="7"/>
        <v>-20266059.644515827</v>
      </c>
      <c r="Y58" s="73">
        <f t="shared" si="8"/>
        <v>-21167090.760669839</v>
      </c>
      <c r="Z58" s="73">
        <f t="shared" si="8"/>
        <v>-67173417.879916191</v>
      </c>
      <c r="AA58" s="12">
        <f t="shared" si="9"/>
        <v>-1.2713972932046582</v>
      </c>
      <c r="AB58" s="115">
        <f t="shared" si="10"/>
        <v>57016240.297419637</v>
      </c>
      <c r="AC58" s="73">
        <f>AB58/SUMIFS(FinParameters!$L$8:$L$39,FinParameters!$B$8:$B$39,Financials!$E58,FinParameters!$C$8:$C$39,Financials!$F58)</f>
        <v>46795883.704762399</v>
      </c>
      <c r="AD58" s="73">
        <f t="shared" si="11"/>
        <v>46795883.704762399</v>
      </c>
      <c r="AE58" s="12"/>
      <c r="AF58" s="73">
        <f t="shared" si="12"/>
        <v>36750180.65290381</v>
      </c>
      <c r="AG58" s="73">
        <f t="shared" si="13"/>
        <v>25628792.944092561</v>
      </c>
      <c r="AH58" s="73">
        <f t="shared" si="13"/>
        <v>-20377534.175153792</v>
      </c>
      <c r="AI58" s="12">
        <f t="shared" si="14"/>
        <v>-0.38568741341687818</v>
      </c>
      <c r="AL58" s="73">
        <f>Summary!G58</f>
        <v>-8160986.6204971271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13456490.846447457</v>
      </c>
      <c r="AN58" s="20">
        <f>Summary!I58</f>
        <v>3768278.3762892834</v>
      </c>
      <c r="AP58" s="12">
        <v>1</v>
      </c>
    </row>
    <row r="59" spans="1:42" x14ac:dyDescent="0.3">
      <c r="A59">
        <v>55</v>
      </c>
      <c r="B59" t="str">
        <f>Summary!B59</f>
        <v>Yallourn Portland Snowy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-72825237.033335105</v>
      </c>
      <c r="H59" s="73">
        <f>SUMIFS(AM$5:AM59,$F$5:$F59,$F59,$D$5:$D59,$D59)</f>
        <v>126572832.11985087</v>
      </c>
      <c r="I59" s="20">
        <f>SUMIFS(AN$5:AN59,$F$5:$F59,$F59,$D$5:$D59,$D59)</f>
        <v>12705122.8922628</v>
      </c>
      <c r="J59" s="73">
        <f t="shared" si="0"/>
        <v>12705122.8922628</v>
      </c>
      <c r="K59" s="73">
        <f t="shared" si="1"/>
        <v>-60120114.141072303</v>
      </c>
      <c r="L59" s="73">
        <f t="shared" si="2"/>
        <v>66452717.978778571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-92307.25446571596</v>
      </c>
      <c r="Q59" s="73">
        <f>P59/SUMIFS(FinParameters!$H$8:$H$39,FinParameters!$B$8:$B$39,Financials!$E59,FinParameters!$C$8:$C$39,Financials!$F59)</f>
        <v>-43062.015455154338</v>
      </c>
      <c r="R59" s="73">
        <f t="shared" si="15"/>
        <v>-52926632.322596252</v>
      </c>
      <c r="S59" s="12">
        <f t="shared" si="4"/>
        <v>-1.0017471076681055</v>
      </c>
      <c r="T59" s="115">
        <f t="shared" si="5"/>
        <v>-72825237.033335105</v>
      </c>
      <c r="U59" s="73">
        <f>T59/SUMIFS(FinParameters!$L$8:$L$39,FinParameters!$B$8:$B$39,Financials!$E59,FinParameters!$C$8:$C$39,Financials!$F59)</f>
        <v>-59771063.563760385</v>
      </c>
      <c r="V59" s="73">
        <f t="shared" si="6"/>
        <v>-59771063.563760385</v>
      </c>
      <c r="W59" s="12"/>
      <c r="X59" s="73">
        <f t="shared" si="7"/>
        <v>-72917544.287800819</v>
      </c>
      <c r="Y59" s="73">
        <f t="shared" si="8"/>
        <v>-59814125.579215541</v>
      </c>
      <c r="Z59" s="73">
        <f t="shared" si="8"/>
        <v>-112697695.88635664</v>
      </c>
      <c r="AA59" s="12">
        <f t="shared" si="9"/>
        <v>-2.1330393781132155</v>
      </c>
      <c r="AB59" s="115">
        <f t="shared" si="10"/>
        <v>126572832.11985087</v>
      </c>
      <c r="AC59" s="73">
        <f>AB59/SUMIFS(FinParameters!$L$8:$L$39,FinParameters!$B$8:$B$39,Financials!$E59,FinParameters!$C$8:$C$39,Financials!$F59)</f>
        <v>103884217.92046879</v>
      </c>
      <c r="AD59" s="73">
        <f t="shared" si="11"/>
        <v>103884217.92046879</v>
      </c>
      <c r="AE59" s="12"/>
      <c r="AF59" s="73">
        <f t="shared" si="12"/>
        <v>53655287.832050055</v>
      </c>
      <c r="AG59" s="73">
        <f t="shared" si="13"/>
        <v>44070092.341253251</v>
      </c>
      <c r="AH59" s="73">
        <f t="shared" si="13"/>
        <v>-8813477.9658878446</v>
      </c>
      <c r="AI59" s="12">
        <f t="shared" si="14"/>
        <v>-0.16681348639398255</v>
      </c>
      <c r="AL59" s="73">
        <f>Summary!G59</f>
        <v>-15310330.038392033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30993512.62468186</v>
      </c>
      <c r="AN59" s="20">
        <f>Summary!I59</f>
        <v>1634568.3214758704</v>
      </c>
      <c r="AP59" s="12">
        <v>1</v>
      </c>
    </row>
    <row r="60" spans="1:42" x14ac:dyDescent="0.3">
      <c r="A60">
        <v>56</v>
      </c>
      <c r="B60" t="str">
        <f>Summary!B60</f>
        <v>Yallourn Portland Snowy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18422110.777802233</v>
      </c>
      <c r="H60" s="73">
        <f>SUMIFS(AM$5:AM60,$F$5:$F60,$F60,$D$5:$D60,$D60)</f>
        <v>-1337264.3747344166</v>
      </c>
      <c r="I60" s="20">
        <f>SUMIFS(AN$5:AN60,$F$5:$F60,$F60,$D$5:$D60,$D60)</f>
        <v>41032667.112270825</v>
      </c>
      <c r="J60" s="73">
        <f t="shared" si="0"/>
        <v>41032667.112270825</v>
      </c>
      <c r="K60" s="73">
        <f t="shared" si="1"/>
        <v>59454777.890073061</v>
      </c>
      <c r="L60" s="73">
        <f t="shared" si="2"/>
        <v>58117513.515338644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28235236.965542309</v>
      </c>
      <c r="Q60" s="73">
        <f>P60/SUMIFS(FinParameters!$H$8:$H$39,FinParameters!$B$8:$B$39,Financials!$E60,FinParameters!$C$8:$C$39,Financials!$F60)</f>
        <v>13171946.426396156</v>
      </c>
      <c r="R60" s="73">
        <f t="shared" si="15"/>
        <v>-24599088.102588233</v>
      </c>
      <c r="S60" s="12">
        <f t="shared" si="4"/>
        <v>-0.46558914249150329</v>
      </c>
      <c r="T60" s="115">
        <f t="shared" si="5"/>
        <v>18422110.777802233</v>
      </c>
      <c r="U60" s="73">
        <f>T60/SUMIFS(FinParameters!$L$8:$L$39,FinParameters!$B$8:$B$39,Financials!$E60,FinParameters!$C$8:$C$39,Financials!$F60)</f>
        <v>15119884.248020086</v>
      </c>
      <c r="V60" s="73">
        <f t="shared" si="6"/>
        <v>15119884.248020086</v>
      </c>
      <c r="W60" s="12"/>
      <c r="X60" s="73">
        <f t="shared" si="7"/>
        <v>46657347.743344545</v>
      </c>
      <c r="Y60" s="73">
        <f t="shared" si="8"/>
        <v>28291830.674416244</v>
      </c>
      <c r="Z60" s="73">
        <f t="shared" si="8"/>
        <v>-9479203.8545681462</v>
      </c>
      <c r="AA60" s="12">
        <f t="shared" si="9"/>
        <v>-0.17941373988112069</v>
      </c>
      <c r="AB60" s="115">
        <f t="shared" si="10"/>
        <v>-1337264.3747344166</v>
      </c>
      <c r="AC60" s="73">
        <f>AB60/SUMIFS(FinParameters!$L$8:$L$39,FinParameters!$B$8:$B$39,Financials!$E60,FinParameters!$C$8:$C$39,Financials!$F60)</f>
        <v>-1097555.1498337861</v>
      </c>
      <c r="AD60" s="73">
        <f t="shared" si="11"/>
        <v>-1097555.1498337861</v>
      </c>
      <c r="AE60" s="12"/>
      <c r="AF60" s="73">
        <f t="shared" si="12"/>
        <v>45320083.368610129</v>
      </c>
      <c r="AG60" s="73">
        <f t="shared" si="13"/>
        <v>27194275.524582457</v>
      </c>
      <c r="AH60" s="73">
        <f t="shared" si="13"/>
        <v>-10576759.004401932</v>
      </c>
      <c r="AI60" s="12">
        <f t="shared" si="14"/>
        <v>-0.20018726444906915</v>
      </c>
      <c r="AL60" s="73">
        <f>Summary!G60</f>
        <v>1497750.4334327641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-84024.393937082481</v>
      </c>
      <c r="AN60" s="20">
        <f>Summary!I60</f>
        <v>6547573.263696271</v>
      </c>
      <c r="AP60" s="12">
        <v>1</v>
      </c>
    </row>
    <row r="61" spans="1:42" x14ac:dyDescent="0.3">
      <c r="A61">
        <v>57</v>
      </c>
      <c r="B61" t="str">
        <f>Summary!B61</f>
        <v>Yallourn Portland Snowy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195418593.82254249</v>
      </c>
      <c r="H61" s="73">
        <f>SUMIFS(AM$5:AM61,$F$5:$F61,$F61,$D$5:$D61,$D61)</f>
        <v>-191485947.97252646</v>
      </c>
      <c r="I61" s="20">
        <f>SUMIFS(AN$5:AN61,$F$5:$F61,$F61,$D$5:$D61,$D61)</f>
        <v>107081984.00330123</v>
      </c>
      <c r="J61" s="73">
        <f t="shared" si="0"/>
        <v>107081984.00330123</v>
      </c>
      <c r="K61" s="73">
        <f t="shared" si="1"/>
        <v>302500577.82584369</v>
      </c>
      <c r="L61" s="73">
        <f t="shared" si="2"/>
        <v>111014629.85331726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92495868.102904499</v>
      </c>
      <c r="Q61" s="73">
        <f>P61/SUMIFS(FinParameters!$H$8:$H$39,FinParameters!$B$8:$B$39,Financials!$E61,FinParameters!$C$8:$C$39,Financials!$F61)</f>
        <v>39227277.371737264</v>
      </c>
      <c r="R61" s="73">
        <f t="shared" si="15"/>
        <v>36438587.9883302</v>
      </c>
      <c r="S61" s="12">
        <f t="shared" si="4"/>
        <v>0.65002418800652007</v>
      </c>
      <c r="T61" s="115">
        <f t="shared" si="5"/>
        <v>195418593.82254249</v>
      </c>
      <c r="U61" s="73">
        <f>T61/SUMIFS(FinParameters!$L$8:$L$39,FinParameters!$B$8:$B$39,Financials!$E61,FinParameters!$C$8:$C$39,Financials!$F61)</f>
        <v>156477210.49070075</v>
      </c>
      <c r="V61" s="73">
        <f t="shared" si="6"/>
        <v>156477210.49070075</v>
      </c>
      <c r="W61" s="12"/>
      <c r="X61" s="73">
        <f t="shared" si="7"/>
        <v>287914461.92544699</v>
      </c>
      <c r="Y61" s="73">
        <f t="shared" si="8"/>
        <v>195704487.86243802</v>
      </c>
      <c r="Z61" s="73">
        <f t="shared" si="8"/>
        <v>192915798.47903097</v>
      </c>
      <c r="AA61" s="12">
        <f t="shared" si="9"/>
        <v>3.4414049002151801</v>
      </c>
      <c r="AB61" s="115">
        <f t="shared" si="10"/>
        <v>-191485947.97252646</v>
      </c>
      <c r="AC61" s="73">
        <f>AB61/SUMIFS(FinParameters!$L$8:$L$39,FinParameters!$B$8:$B$39,Financials!$E61,FinParameters!$C$8:$C$39,Financials!$F61)</f>
        <v>-153328229.42180026</v>
      </c>
      <c r="AD61" s="73">
        <f t="shared" si="11"/>
        <v>-153328229.42180026</v>
      </c>
      <c r="AE61" s="12"/>
      <c r="AF61" s="73">
        <f t="shared" si="12"/>
        <v>96428513.952920526</v>
      </c>
      <c r="AG61" s="73">
        <f t="shared" si="13"/>
        <v>42376258.440637767</v>
      </c>
      <c r="AH61" s="73">
        <f t="shared" si="13"/>
        <v>39587569.057230711</v>
      </c>
      <c r="AI61" s="12">
        <f t="shared" si="14"/>
        <v>0.70619853436196889</v>
      </c>
      <c r="AL61" s="73">
        <f>Summary!G61</f>
        <v>25015652.110961117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-24639188.691930879</v>
      </c>
      <c r="AN61" s="20">
        <f>Summary!I61</f>
        <v>16481376.654074209</v>
      </c>
      <c r="AP61" s="12">
        <v>1</v>
      </c>
    </row>
    <row r="62" spans="1:42" x14ac:dyDescent="0.3">
      <c r="A62">
        <v>58</v>
      </c>
      <c r="B62" t="str">
        <f>Summary!B62</f>
        <v>Yallourn Portland Snowy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100785354.80772537</v>
      </c>
      <c r="H62" s="73">
        <f>SUMIFS(AM$5:AM62,$F$5:$F62,$F62,$D$5:$D62,$D62)</f>
        <v>-75954311.126578957</v>
      </c>
      <c r="I62" s="20">
        <f>SUMIFS(AN$5:AN62,$F$5:$F62,$F62,$D$5:$D62,$D62)</f>
        <v>70934834.105082154</v>
      </c>
      <c r="J62" s="73">
        <f t="shared" si="0"/>
        <v>70934834.105082154</v>
      </c>
      <c r="K62" s="73">
        <f t="shared" si="1"/>
        <v>171720188.91280752</v>
      </c>
      <c r="L62" s="73">
        <f t="shared" si="2"/>
        <v>95765877.786228567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56348718.204685427</v>
      </c>
      <c r="Q62" s="73">
        <f>P62/SUMIFS(FinParameters!$H$8:$H$39,FinParameters!$B$8:$B$39,Financials!$E62,FinParameters!$C$8:$C$39,Financials!$F62)</f>
        <v>23897357.188949354</v>
      </c>
      <c r="R62" s="73">
        <f t="shared" si="15"/>
        <v>291438.09011112899</v>
      </c>
      <c r="S62" s="12">
        <f t="shared" si="4"/>
        <v>5.1989338318852571E-3</v>
      </c>
      <c r="T62" s="115">
        <f t="shared" si="5"/>
        <v>100785354.80772537</v>
      </c>
      <c r="U62" s="73">
        <f>T62/SUMIFS(FinParameters!$L$8:$L$39,FinParameters!$B$8:$B$39,Financials!$E62,FinParameters!$C$8:$C$39,Financials!$F62)</f>
        <v>80701692.04548429</v>
      </c>
      <c r="V62" s="73">
        <f t="shared" si="6"/>
        <v>80701692.04548429</v>
      </c>
      <c r="W62" s="12"/>
      <c r="X62" s="73">
        <f t="shared" si="7"/>
        <v>157134073.01241079</v>
      </c>
      <c r="Y62" s="73">
        <f t="shared" si="8"/>
        <v>104599049.23443365</v>
      </c>
      <c r="Z62" s="73">
        <f t="shared" si="8"/>
        <v>80993130.135595411</v>
      </c>
      <c r="AA62" s="12">
        <f t="shared" si="9"/>
        <v>1.4448280396418673</v>
      </c>
      <c r="AB62" s="115">
        <f t="shared" si="10"/>
        <v>-75954311.126578957</v>
      </c>
      <c r="AC62" s="73">
        <f>AB62/SUMIFS(FinParameters!$L$8:$L$39,FinParameters!$B$8:$B$39,Financials!$E62,FinParameters!$C$8:$C$39,Financials!$F62)</f>
        <v>-60818771.117668651</v>
      </c>
      <c r="AD62" s="73">
        <f t="shared" si="11"/>
        <v>-60818771.117668651</v>
      </c>
      <c r="AE62" s="12"/>
      <c r="AF62" s="73">
        <f t="shared" si="12"/>
        <v>81179761.885831833</v>
      </c>
      <c r="AG62" s="73">
        <f t="shared" si="13"/>
        <v>43780278.116765</v>
      </c>
      <c r="AH62" s="73">
        <f t="shared" si="13"/>
        <v>20174359.01792676</v>
      </c>
      <c r="AI62" s="12">
        <f t="shared" si="14"/>
        <v>0.35988829598390809</v>
      </c>
      <c r="AL62" s="73">
        <f>Summary!G62</f>
        <v>13565417.043759122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-10425632.586430395</v>
      </c>
      <c r="AN62" s="20">
        <f>Summary!I62</f>
        <v>10326262.714103114</v>
      </c>
      <c r="AP62" s="12">
        <v>1</v>
      </c>
    </row>
    <row r="63" spans="1:42" x14ac:dyDescent="0.3">
      <c r="A63">
        <v>59</v>
      </c>
      <c r="B63" t="str">
        <f>Summary!B63</f>
        <v>Yallourn Portland Snowy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49743911.933191724</v>
      </c>
      <c r="H63" s="73">
        <f>SUMIFS(AM$5:AM63,$F$5:$F63,$F63,$D$5:$D63,$D63)</f>
        <v>-29654617.351126581</v>
      </c>
      <c r="I63" s="20">
        <f>SUMIFS(AN$5:AN63,$F$5:$F63,$F63,$D$5:$D63,$D63)</f>
        <v>55892704.799900122</v>
      </c>
      <c r="J63" s="73">
        <f t="shared" si="0"/>
        <v>55892704.799900122</v>
      </c>
      <c r="K63" s="73">
        <f t="shared" si="1"/>
        <v>105636616.73309185</v>
      </c>
      <c r="L63" s="73">
        <f t="shared" si="2"/>
        <v>75981999.381965265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41306588.899503395</v>
      </c>
      <c r="Q63" s="73">
        <f>P63/SUMIFS(FinParameters!$H$8:$H$39,FinParameters!$B$8:$B$39,Financials!$E63,FinParameters!$C$8:$C$39,Financials!$F63)</f>
        <v>17518025.975370698</v>
      </c>
      <c r="R63" s="73">
        <f t="shared" si="15"/>
        <v>-14750691.215070903</v>
      </c>
      <c r="S63" s="12">
        <f t="shared" si="4"/>
        <v>-0.26313604914334543</v>
      </c>
      <c r="T63" s="115">
        <f t="shared" si="5"/>
        <v>49743911.933191724</v>
      </c>
      <c r="U63" s="73">
        <f>T63/SUMIFS(FinParameters!$L$8:$L$39,FinParameters!$B$8:$B$39,Financials!$E63,FinParameters!$C$8:$C$39,Financials!$F63)</f>
        <v>39831361.110239573</v>
      </c>
      <c r="V63" s="73">
        <f t="shared" si="6"/>
        <v>39831361.110239573</v>
      </c>
      <c r="W63" s="12"/>
      <c r="X63" s="73">
        <f t="shared" si="7"/>
        <v>91050500.832695112</v>
      </c>
      <c r="Y63" s="73">
        <f t="shared" si="8"/>
        <v>57349387.085610271</v>
      </c>
      <c r="Z63" s="73">
        <f t="shared" si="8"/>
        <v>25080669.89516867</v>
      </c>
      <c r="AA63" s="12">
        <f t="shared" si="9"/>
        <v>0.44741146634133538</v>
      </c>
      <c r="AB63" s="115">
        <f t="shared" si="10"/>
        <v>-29654617.351126581</v>
      </c>
      <c r="AC63" s="73">
        <f>AB63/SUMIFS(FinParameters!$L$8:$L$39,FinParameters!$B$8:$B$39,Financials!$E63,FinParameters!$C$8:$C$39,Financials!$F63)</f>
        <v>-23745293.170450307</v>
      </c>
      <c r="AD63" s="73">
        <f t="shared" si="11"/>
        <v>-23745293.170450307</v>
      </c>
      <c r="AE63" s="12"/>
      <c r="AF63" s="73">
        <f t="shared" si="12"/>
        <v>61395883.48156853</v>
      </c>
      <c r="AG63" s="73">
        <f t="shared" si="13"/>
        <v>33604093.915159963</v>
      </c>
      <c r="AH63" s="73">
        <f t="shared" si="13"/>
        <v>1335376.7247183621</v>
      </c>
      <c r="AI63" s="12">
        <f t="shared" si="14"/>
        <v>2.3821646751126947E-2</v>
      </c>
      <c r="AL63" s="73">
        <f>Summary!G63</f>
        <v>7632047.4680298595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-4069967.1789883841</v>
      </c>
      <c r="AN63" s="20">
        <f>Summary!I63</f>
        <v>8362294.7730950499</v>
      </c>
      <c r="AP63" s="12">
        <v>1</v>
      </c>
    </row>
    <row r="64" spans="1:42" x14ac:dyDescent="0.3">
      <c r="A64">
        <v>60</v>
      </c>
      <c r="B64" t="str">
        <f>Summary!B64</f>
        <v>Yallourn Portland Snowy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16383429.981835779</v>
      </c>
      <c r="H64" s="73">
        <f>SUMIFS(AM$5:AM64,$F$5:$F64,$F64,$D$5:$D64,$D64)</f>
        <v>833437.53877229628</v>
      </c>
      <c r="I64" s="20">
        <f>SUMIFS(AN$5:AN64,$F$5:$F64,$F64,$D$5:$D64,$D64)</f>
        <v>47417520.599179171</v>
      </c>
      <c r="J64" s="73">
        <f t="shared" si="0"/>
        <v>47417520.599179171</v>
      </c>
      <c r="K64" s="73">
        <f t="shared" si="1"/>
        <v>63800950.581014946</v>
      </c>
      <c r="L64" s="73">
        <f t="shared" si="2"/>
        <v>64634388.119787246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32831404.698782444</v>
      </c>
      <c r="Q64" s="73">
        <f>P64/SUMIFS(FinParameters!$H$8:$H$39,FinParameters!$B$8:$B$39,Financials!$E64,FinParameters!$C$8:$C$39,Financials!$F64)</f>
        <v>13923720.540576834</v>
      </c>
      <c r="R64" s="73">
        <f t="shared" si="15"/>
        <v>-23225875.415791854</v>
      </c>
      <c r="S64" s="12">
        <f t="shared" si="4"/>
        <v>-0.41432398019170702</v>
      </c>
      <c r="T64" s="115">
        <f t="shared" si="5"/>
        <v>16383429.981835779</v>
      </c>
      <c r="U64" s="73">
        <f>T64/SUMIFS(FinParameters!$L$8:$L$39,FinParameters!$B$8:$B$39,Financials!$E64,FinParameters!$C$8:$C$39,Financials!$F64)</f>
        <v>13118677.049510358</v>
      </c>
      <c r="V64" s="73">
        <f t="shared" si="6"/>
        <v>13118677.049510358</v>
      </c>
      <c r="W64" s="12"/>
      <c r="X64" s="73">
        <f t="shared" si="7"/>
        <v>49214834.680618219</v>
      </c>
      <c r="Y64" s="73">
        <f t="shared" si="8"/>
        <v>27042397.59008719</v>
      </c>
      <c r="Z64" s="73">
        <f t="shared" si="8"/>
        <v>-10107198.366281496</v>
      </c>
      <c r="AA64" s="12">
        <f t="shared" si="9"/>
        <v>-0.1803012623092595</v>
      </c>
      <c r="AB64" s="115">
        <f t="shared" si="10"/>
        <v>833437.53877229628</v>
      </c>
      <c r="AC64" s="73">
        <f>AB64/SUMIFS(FinParameters!$L$8:$L$39,FinParameters!$B$8:$B$39,Financials!$E64,FinParameters!$C$8:$C$39,Financials!$F64)</f>
        <v>667357.07505782018</v>
      </c>
      <c r="AD64" s="73">
        <f t="shared" si="11"/>
        <v>667357.07505782018</v>
      </c>
      <c r="AE64" s="12"/>
      <c r="AF64" s="73">
        <f t="shared" si="12"/>
        <v>50048272.219390519</v>
      </c>
      <c r="AG64" s="73">
        <f t="shared" si="13"/>
        <v>27709754.66514501</v>
      </c>
      <c r="AH64" s="73">
        <f t="shared" si="13"/>
        <v>-9439841.2912236769</v>
      </c>
      <c r="AI64" s="12">
        <f t="shared" si="14"/>
        <v>-0.16839634873347017</v>
      </c>
      <c r="AL64" s="73">
        <f>Summary!G64</f>
        <v>4300717.7146354849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130979.77900625819</v>
      </c>
      <c r="AN64" s="20">
        <f>Summary!I64</f>
        <v>7310504.7003346952</v>
      </c>
      <c r="AP64" s="12">
        <v>1</v>
      </c>
    </row>
    <row r="65" spans="1:42" x14ac:dyDescent="0.3">
      <c r="A65">
        <v>61</v>
      </c>
      <c r="B65" t="str">
        <f>Summary!B65</f>
        <v>Yallourn Portland Snowy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-7398925.3700897638</v>
      </c>
      <c r="H65" s="73">
        <f>SUMIFS(AM$5:AM65,$F$5:$F65,$F65,$D$5:$D65,$D65)</f>
        <v>28886116.289341003</v>
      </c>
      <c r="I65" s="20">
        <f>SUMIFS(AN$5:AN65,$F$5:$F65,$F65,$D$5:$D65,$D65)</f>
        <v>40048480.56105414</v>
      </c>
      <c r="J65" s="73">
        <f t="shared" si="0"/>
        <v>40048480.56105414</v>
      </c>
      <c r="K65" s="73">
        <f t="shared" si="1"/>
        <v>32649555.190964378</v>
      </c>
      <c r="L65" s="73">
        <f t="shared" si="2"/>
        <v>61535671.480305381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25462364.660657413</v>
      </c>
      <c r="Q65" s="73">
        <f>P65/SUMIFS(FinParameters!$H$8:$H$39,FinParameters!$B$8:$B$39,Financials!$E65,FinParameters!$C$8:$C$39,Financials!$F65)</f>
        <v>10798528.210716525</v>
      </c>
      <c r="R65" s="73">
        <f t="shared" si="15"/>
        <v>-30594915.453916885</v>
      </c>
      <c r="S65" s="12">
        <f t="shared" si="4"/>
        <v>-0.5457795203653224</v>
      </c>
      <c r="T65" s="115">
        <f t="shared" si="5"/>
        <v>-7398925.3700897638</v>
      </c>
      <c r="U65" s="73">
        <f>T65/SUMIFS(FinParameters!$L$8:$L$39,FinParameters!$B$8:$B$39,Financials!$E65,FinParameters!$C$8:$C$39,Financials!$F65)</f>
        <v>-5924529.3904421097</v>
      </c>
      <c r="V65" s="73">
        <f t="shared" si="6"/>
        <v>-5924529.3904421097</v>
      </c>
      <c r="W65" s="12"/>
      <c r="X65" s="73">
        <f t="shared" si="7"/>
        <v>18063439.290567651</v>
      </c>
      <c r="Y65" s="73">
        <f t="shared" si="8"/>
        <v>4873998.8202744154</v>
      </c>
      <c r="Z65" s="73">
        <f t="shared" si="8"/>
        <v>-36519444.844358996</v>
      </c>
      <c r="AA65" s="12">
        <f t="shared" si="9"/>
        <v>-0.65146658506651889</v>
      </c>
      <c r="AB65" s="115">
        <f t="shared" si="10"/>
        <v>28886116.289341003</v>
      </c>
      <c r="AC65" s="73">
        <f>AB65/SUMIFS(FinParameters!$L$8:$L$39,FinParameters!$B$8:$B$39,Financials!$E65,FinParameters!$C$8:$C$39,Financials!$F65)</f>
        <v>23129932.574229103</v>
      </c>
      <c r="AD65" s="73">
        <f t="shared" si="11"/>
        <v>23129932.574229103</v>
      </c>
      <c r="AE65" s="12"/>
      <c r="AF65" s="73">
        <f t="shared" si="12"/>
        <v>46949555.579908654</v>
      </c>
      <c r="AG65" s="73">
        <f t="shared" si="13"/>
        <v>28003931.394503519</v>
      </c>
      <c r="AH65" s="73">
        <f t="shared" si="13"/>
        <v>-13389512.270129893</v>
      </c>
      <c r="AI65" s="12">
        <f t="shared" si="14"/>
        <v>-0.23885411926449784</v>
      </c>
      <c r="AL65" s="73">
        <f>Summary!G65</f>
        <v>1229250.1366613135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4250724.5622046115</v>
      </c>
      <c r="AN65" s="20">
        <f>Summary!I65</f>
        <v>6287184.7048117639</v>
      </c>
      <c r="AP65" s="12">
        <v>1</v>
      </c>
    </row>
    <row r="66" spans="1:42" x14ac:dyDescent="0.3">
      <c r="A66">
        <v>62</v>
      </c>
      <c r="B66" t="str">
        <f>Summary!B66</f>
        <v>Yallourn Portland Snowy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-35219156.341144115</v>
      </c>
      <c r="H66" s="73">
        <f>SUMIFS(AM$5:AM66,$F$5:$F66,$F66,$D$5:$D66,$D66)</f>
        <v>66685863.019030944</v>
      </c>
      <c r="I66" s="20">
        <f>SUMIFS(AN$5:AN66,$F$5:$F66,$F66,$D$5:$D66,$D66)</f>
        <v>30685349.623262715</v>
      </c>
      <c r="J66" s="73">
        <f t="shared" si="0"/>
        <v>30685349.623262715</v>
      </c>
      <c r="K66" s="73">
        <f t="shared" si="1"/>
        <v>-4533806.7178814001</v>
      </c>
      <c r="L66" s="73">
        <f t="shared" si="2"/>
        <v>62152056.301149547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16099233.722865986</v>
      </c>
      <c r="Q66" s="73">
        <f>P66/SUMIFS(FinParameters!$H$8:$H$39,FinParameters!$B$8:$B$39,Financials!$E66,FinParameters!$C$8:$C$39,Financials!$F66)</f>
        <v>6827646.6794894533</v>
      </c>
      <c r="R66" s="73">
        <f t="shared" si="15"/>
        <v>-39958046.391708314</v>
      </c>
      <c r="S66" s="12">
        <f t="shared" si="4"/>
        <v>-0.71280744106811644</v>
      </c>
      <c r="T66" s="115">
        <f t="shared" si="5"/>
        <v>-35219156.341144115</v>
      </c>
      <c r="U66" s="73">
        <f>T66/SUMIFS(FinParameters!$L$8:$L$39,FinParameters!$B$8:$B$39,Financials!$E66,FinParameters!$C$8:$C$39,Financials!$F66)</f>
        <v>-28200977.359926052</v>
      </c>
      <c r="V66" s="73">
        <f t="shared" si="6"/>
        <v>-28200977.359926052</v>
      </c>
      <c r="W66" s="12"/>
      <c r="X66" s="73">
        <f t="shared" si="7"/>
        <v>-19119922.618278131</v>
      </c>
      <c r="Y66" s="73">
        <f t="shared" si="8"/>
        <v>-21373330.6804366</v>
      </c>
      <c r="Z66" s="73">
        <f t="shared" si="8"/>
        <v>-68159023.751634359</v>
      </c>
      <c r="AA66" s="12">
        <f t="shared" si="9"/>
        <v>-1.2158817483175346</v>
      </c>
      <c r="AB66" s="115">
        <f t="shared" si="10"/>
        <v>66685863.019030944</v>
      </c>
      <c r="AC66" s="73">
        <f>AB66/SUMIFS(FinParameters!$L$8:$L$39,FinParameters!$B$8:$B$39,Financials!$E66,FinParameters!$C$8:$C$39,Financials!$F66)</f>
        <v>53397261.848371945</v>
      </c>
      <c r="AD66" s="73">
        <f t="shared" si="11"/>
        <v>53397261.848371945</v>
      </c>
      <c r="AE66" s="12"/>
      <c r="AF66" s="73">
        <f t="shared" si="12"/>
        <v>47565940.400752813</v>
      </c>
      <c r="AG66" s="73">
        <f t="shared" si="13"/>
        <v>32023931.167935345</v>
      </c>
      <c r="AH66" s="73">
        <f t="shared" si="13"/>
        <v>-14761761.903262414</v>
      </c>
      <c r="AI66" s="12">
        <f t="shared" si="14"/>
        <v>-0.26333353800061576</v>
      </c>
      <c r="AL66" s="73">
        <f>Summary!G66</f>
        <v>-2154423.0213139085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9669622.7216113023</v>
      </c>
      <c r="AN66" s="20">
        <f>Summary!I66</f>
        <v>5089245.8012198173</v>
      </c>
      <c r="AP66" s="12">
        <v>1</v>
      </c>
    </row>
    <row r="67" spans="1:42" x14ac:dyDescent="0.3">
      <c r="A67">
        <v>63</v>
      </c>
      <c r="B67" t="str">
        <f>Summary!B67</f>
        <v>Yallourn Portland Snowy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-80149294.23757492</v>
      </c>
      <c r="H67" s="73">
        <f>SUMIFS(AM$5:AM67,$F$5:$F67,$F67,$D$5:$D67,$D67)</f>
        <v>148466915.49188107</v>
      </c>
      <c r="I67" s="20">
        <f>SUMIFS(AN$5:AN67,$F$5:$F67,$F67,$D$5:$D67,$D67)</f>
        <v>15309921.08690697</v>
      </c>
      <c r="J67" s="73">
        <f t="shared" si="0"/>
        <v>15309921.08690697</v>
      </c>
      <c r="K67" s="73">
        <f t="shared" si="1"/>
        <v>-64839373.150667951</v>
      </c>
      <c r="L67" s="73">
        <f t="shared" si="2"/>
        <v>83627542.341213122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723805.18651024066</v>
      </c>
      <c r="Q67" s="73">
        <f>P67/SUMIFS(FinParameters!$H$8:$H$39,FinParameters!$B$8:$B$39,Financials!$E67,FinParameters!$C$8:$C$39,Financials!$F67)</f>
        <v>306964.05576464505</v>
      </c>
      <c r="R67" s="73">
        <f t="shared" si="15"/>
        <v>-55333474.928064063</v>
      </c>
      <c r="S67" s="12">
        <f t="shared" si="4"/>
        <v>-0.98708811442455169</v>
      </c>
      <c r="T67" s="115">
        <f t="shared" si="5"/>
        <v>-80149294.23757492</v>
      </c>
      <c r="U67" s="73">
        <f>T67/SUMIFS(FinParameters!$L$8:$L$39,FinParameters!$B$8:$B$39,Financials!$E67,FinParameters!$C$8:$C$39,Financials!$F67)</f>
        <v>-64177813.071784534</v>
      </c>
      <c r="V67" s="73">
        <f t="shared" si="6"/>
        <v>-64177813.071784534</v>
      </c>
      <c r="W67" s="12"/>
      <c r="X67" s="73">
        <f t="shared" si="7"/>
        <v>-79425489.051064685</v>
      </c>
      <c r="Y67" s="73">
        <f t="shared" si="8"/>
        <v>-63870849.016019888</v>
      </c>
      <c r="Z67" s="73">
        <f t="shared" si="8"/>
        <v>-119511287.9998486</v>
      </c>
      <c r="AA67" s="12">
        <f t="shared" si="9"/>
        <v>-2.131949458760432</v>
      </c>
      <c r="AB67" s="115">
        <f t="shared" si="10"/>
        <v>148466915.49188107</v>
      </c>
      <c r="AC67" s="73">
        <f>AB67/SUMIFS(FinParameters!$L$8:$L$39,FinParameters!$B$8:$B$39,Financials!$E67,FinParameters!$C$8:$C$39,Financials!$F67)</f>
        <v>118881670.01869126</v>
      </c>
      <c r="AD67" s="73">
        <f t="shared" si="11"/>
        <v>118881670.01869126</v>
      </c>
      <c r="AE67" s="12"/>
      <c r="AF67" s="73">
        <f t="shared" si="12"/>
        <v>69041426.440816388</v>
      </c>
      <c r="AG67" s="73">
        <f t="shared" si="13"/>
        <v>55010821.002671368</v>
      </c>
      <c r="AH67" s="73">
        <f t="shared" si="13"/>
        <v>-629617.98115734756</v>
      </c>
      <c r="AI67" s="12">
        <f t="shared" si="14"/>
        <v>-1.1231689797836866E-2</v>
      </c>
      <c r="AL67" s="73">
        <f>Summary!G67</f>
        <v>-7324057.2042398183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21894083.372030202</v>
      </c>
      <c r="AN67" s="20">
        <f>Summary!I67</f>
        <v>2604798.1946441699</v>
      </c>
      <c r="AP67" s="12">
        <v>1</v>
      </c>
    </row>
    <row r="68" spans="1:42" x14ac:dyDescent="0.3">
      <c r="A68">
        <v>64</v>
      </c>
      <c r="B68" t="str">
        <f>Summary!B68</f>
        <v>Yallourn Portland Snowy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23114388.066515058</v>
      </c>
      <c r="H68" s="73">
        <f>SUMIFS(AM$5:AM68,$F$5:$F68,$F68,$D$5:$D68,$D68)</f>
        <v>-1390272.7231137177</v>
      </c>
      <c r="I68" s="20">
        <f>SUMIFS(AN$5:AN68,$F$5:$F68,$F68,$D$5:$D68,$D68)</f>
        <v>48466670.744755305</v>
      </c>
      <c r="J68" s="73">
        <f t="shared" si="0"/>
        <v>48466670.744755305</v>
      </c>
      <c r="K68" s="73">
        <f t="shared" si="1"/>
        <v>71581058.811270356</v>
      </c>
      <c r="L68" s="73">
        <f t="shared" si="2"/>
        <v>70190786.088156641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33880554.844358578</v>
      </c>
      <c r="Q68" s="73">
        <f>P68/SUMIFS(FinParameters!$H$8:$H$39,FinParameters!$B$8:$B$39,Financials!$E68,FinParameters!$C$8:$C$39,Financials!$F68)</f>
        <v>14368662.618630817</v>
      </c>
      <c r="R68" s="73">
        <f t="shared" si="15"/>
        <v>-22176725.27021572</v>
      </c>
      <c r="S68" s="12">
        <f t="shared" si="4"/>
        <v>-0.39560829966935923</v>
      </c>
      <c r="T68" s="115">
        <f t="shared" si="5"/>
        <v>23114388.066515058</v>
      </c>
      <c r="U68" s="73">
        <f>T68/SUMIFS(FinParameters!$L$8:$L$39,FinParameters!$B$8:$B$39,Financials!$E68,FinParameters!$C$8:$C$39,Financials!$F68)</f>
        <v>18508346.089790531</v>
      </c>
      <c r="V68" s="73">
        <f t="shared" si="6"/>
        <v>18508346.089790531</v>
      </c>
      <c r="W68" s="12"/>
      <c r="X68" s="73">
        <f t="shared" si="7"/>
        <v>56994942.910873629</v>
      </c>
      <c r="Y68" s="73">
        <f t="shared" si="8"/>
        <v>32877008.70842135</v>
      </c>
      <c r="Z68" s="73">
        <f t="shared" si="8"/>
        <v>-3668379.1804251894</v>
      </c>
      <c r="AA68" s="12">
        <f t="shared" si="9"/>
        <v>-6.5439835342126232E-2</v>
      </c>
      <c r="AB68" s="115">
        <f t="shared" si="10"/>
        <v>-1390272.7231137177</v>
      </c>
      <c r="AC68" s="73">
        <f>AB68/SUMIFS(FinParameters!$L$8:$L$39,FinParameters!$B$8:$B$39,Financials!$E68,FinParameters!$C$8:$C$39,Financials!$F68)</f>
        <v>-1113230.7999907937</v>
      </c>
      <c r="AD68" s="73">
        <f t="shared" si="11"/>
        <v>-1113230.7999907937</v>
      </c>
      <c r="AE68" s="12"/>
      <c r="AF68" s="73">
        <f t="shared" si="12"/>
        <v>55604670.187759914</v>
      </c>
      <c r="AG68" s="73">
        <f t="shared" si="13"/>
        <v>31763777.908430554</v>
      </c>
      <c r="AH68" s="73">
        <f t="shared" si="13"/>
        <v>-4781609.9804159831</v>
      </c>
      <c r="AI68" s="12">
        <f t="shared" si="14"/>
        <v>-8.529864400561267E-2</v>
      </c>
      <c r="AL68" s="73">
        <f>Summary!G68</f>
        <v>4692277.2887128238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-53008.348379301198</v>
      </c>
      <c r="AN68" s="20">
        <f>Summary!I68</f>
        <v>7434003.6324844779</v>
      </c>
      <c r="AP68" s="12">
        <v>1</v>
      </c>
    </row>
    <row r="69" spans="1:42" x14ac:dyDescent="0.3">
      <c r="A69">
        <v>65</v>
      </c>
      <c r="B69" t="str">
        <f>Summary!B69</f>
        <v>Yallourn Portland Snowy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220908579.47684753</v>
      </c>
      <c r="H69" s="73">
        <f>SUMIFS(AM$5:AM69,$F$5:$F69,$F69,$D$5:$D69,$D69)</f>
        <v>-216124812.77037326</v>
      </c>
      <c r="I69" s="20">
        <f>SUMIFS(AN$5:AN69,$F$5:$F69,$F69,$D$5:$D69,$D69)</f>
        <v>120550875.15720065</v>
      </c>
      <c r="J69" s="73">
        <f t="shared" si="0"/>
        <v>120550875.15720065</v>
      </c>
      <c r="K69" s="73">
        <f t="shared" si="1"/>
        <v>341459454.63404816</v>
      </c>
      <c r="L69" s="73">
        <f t="shared" si="2"/>
        <v>125334641.86367492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104146356.359294</v>
      </c>
      <c r="Q69" s="73">
        <f>P69/SUMIFS(FinParameters!$H$8:$H$39,FinParameters!$B$8:$B$39,Financials!$E69,FinParameters!$C$8:$C$39,Financials!$F69)</f>
        <v>40152928.812862404</v>
      </c>
      <c r="R69" s="73">
        <f t="shared" si="15"/>
        <v>45356889.353075325</v>
      </c>
      <c r="S69" s="12">
        <f t="shared" si="4"/>
        <v>0.77151387251525061</v>
      </c>
      <c r="T69" s="115">
        <f t="shared" si="5"/>
        <v>220908579.47684753</v>
      </c>
      <c r="U69" s="73">
        <f>T69/SUMIFS(FinParameters!$L$8:$L$39,FinParameters!$B$8:$B$39,Financials!$E69,FinParameters!$C$8:$C$39,Financials!$F69)</f>
        <v>172573429.2148141</v>
      </c>
      <c r="V69" s="73">
        <f t="shared" si="6"/>
        <v>172573429.2148141</v>
      </c>
      <c r="W69" s="12"/>
      <c r="X69" s="73">
        <f t="shared" si="7"/>
        <v>325054935.83614153</v>
      </c>
      <c r="Y69" s="73">
        <f t="shared" si="8"/>
        <v>212726358.02767649</v>
      </c>
      <c r="Z69" s="73">
        <f t="shared" si="8"/>
        <v>217930318.56788942</v>
      </c>
      <c r="AA69" s="12">
        <f t="shared" si="9"/>
        <v>3.7069619723689118</v>
      </c>
      <c r="AB69" s="115">
        <f t="shared" si="10"/>
        <v>-216124812.77037326</v>
      </c>
      <c r="AC69" s="73">
        <f>AB69/SUMIFS(FinParameters!$L$8:$L$39,FinParameters!$B$8:$B$39,Financials!$E69,FinParameters!$C$8:$C$39,Financials!$F69)</f>
        <v>-168836358.30948764</v>
      </c>
      <c r="AD69" s="73">
        <f t="shared" si="11"/>
        <v>-168836358.30948764</v>
      </c>
      <c r="AE69" s="12"/>
      <c r="AF69" s="73">
        <f t="shared" si="12"/>
        <v>108930123.06576827</v>
      </c>
      <c r="AG69" s="73">
        <f t="shared" si="13"/>
        <v>43889999.718188852</v>
      </c>
      <c r="AH69" s="73">
        <f t="shared" si="13"/>
        <v>49093960.258401781</v>
      </c>
      <c r="AI69" s="12">
        <f t="shared" si="14"/>
        <v>0.83508088707810002</v>
      </c>
      <c r="AL69" s="73">
        <f>Summary!G69</f>
        <v>25489985.654305037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-24638864.79784679</v>
      </c>
      <c r="AN69" s="20">
        <f>Summary!I69</f>
        <v>13468891.153899422</v>
      </c>
      <c r="AP69" s="12">
        <v>1</v>
      </c>
    </row>
    <row r="70" spans="1:42" x14ac:dyDescent="0.3">
      <c r="A70">
        <v>66</v>
      </c>
      <c r="B70" t="str">
        <f>Summary!B70</f>
        <v>Yallourn Portland Snowy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116336207.06062295</v>
      </c>
      <c r="H70" s="73">
        <f>SUMIFS(AM$5:AM70,$F$5:$F70,$F70,$D$5:$D70,$D70)</f>
        <v>-87360623.650891945</v>
      </c>
      <c r="I70" s="20">
        <f>SUMIFS(AN$5:AN70,$F$5:$F70,$F70,$D$5:$D70,$D70)</f>
        <v>81498688.215897515</v>
      </c>
      <c r="J70" s="73">
        <f t="shared" ref="J70:J133" si="16">I70</f>
        <v>81498688.215897515</v>
      </c>
      <c r="K70" s="73">
        <f t="shared" ref="K70:K133" si="17">SUM(G70,I70)</f>
        <v>197834895.27652046</v>
      </c>
      <c r="L70" s="73">
        <f t="shared" ref="L70:L133" si="18">SUM(G70:I70)</f>
        <v>110474271.62562852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65094169.417990871</v>
      </c>
      <c r="Q70" s="73">
        <f>P70/SUMIFS(FinParameters!$H$8:$H$39,FinParameters!$B$8:$B$39,Financials!$E70,FinParameters!$C$8:$C$39,Financials!$F70)</f>
        <v>25096620.200095408</v>
      </c>
      <c r="R70" s="73">
        <f t="shared" si="15"/>
        <v>6304702.4117722008</v>
      </c>
      <c r="S70" s="12">
        <f t="shared" ref="S70:S133" si="20">-R70/SUM($N70,$O70)</f>
        <v>0.10724204067210369</v>
      </c>
      <c r="T70" s="115">
        <f t="shared" ref="T70:T133" si="21">G70</f>
        <v>116336207.06062295</v>
      </c>
      <c r="U70" s="73">
        <f>T70/SUMIFS(FinParameters!$L$8:$L$39,FinParameters!$B$8:$B$39,Financials!$E70,FinParameters!$C$8:$C$39,Financials!$F70)</f>
        <v>90881659.018591926</v>
      </c>
      <c r="V70" s="73">
        <f t="shared" ref="V70:V133" si="22">U70</f>
        <v>90881659.018591926</v>
      </c>
      <c r="W70" s="12"/>
      <c r="X70" s="73">
        <f t="shared" ref="X70:X133" si="23">SUM(K70,M70)</f>
        <v>181430376.47861382</v>
      </c>
      <c r="Y70" s="73">
        <f t="shared" ref="Y70:Z133" si="24">SUM(Q70,U70)</f>
        <v>115978279.21868733</v>
      </c>
      <c r="Z70" s="73">
        <f t="shared" si="24"/>
        <v>97186361.430364132</v>
      </c>
      <c r="AA70" s="12">
        <f t="shared" ref="AA70:AA133" si="25">-Z70/SUM($N70,$O70)</f>
        <v>1.6531254045913342</v>
      </c>
      <c r="AB70" s="115">
        <f t="shared" ref="AB70:AB133" si="26">H70*AP70</f>
        <v>-87360623.650891945</v>
      </c>
      <c r="AC70" s="73">
        <f>AB70/SUMIFS(FinParameters!$L$8:$L$39,FinParameters!$B$8:$B$39,Financials!$E70,FinParameters!$C$8:$C$39,Financials!$F70)</f>
        <v>-68245979.569839567</v>
      </c>
      <c r="AD70" s="73">
        <f t="shared" ref="AD70:AD133" si="27">AC70</f>
        <v>-68245979.569839567</v>
      </c>
      <c r="AE70" s="12"/>
      <c r="AF70" s="73">
        <f t="shared" ref="AF70:AF133" si="28">X70+AB70</f>
        <v>94069752.827721879</v>
      </c>
      <c r="AG70" s="73">
        <f t="shared" ref="AG70:AH133" si="29">Y70+AC70</f>
        <v>47732299.648847759</v>
      </c>
      <c r="AH70" s="73">
        <f t="shared" si="29"/>
        <v>28940381.860524565</v>
      </c>
      <c r="AI70" s="12">
        <f t="shared" ref="AI70:AI133" si="30">-AH70/SUM($N70,$O70)</f>
        <v>0.49227154683105545</v>
      </c>
      <c r="AL70" s="73">
        <f>Summary!G70</f>
        <v>15550852.252897575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-11406312.524312982</v>
      </c>
      <c r="AN70" s="20">
        <f>Summary!I70</f>
        <v>10563854.110815356</v>
      </c>
      <c r="AP70" s="12">
        <v>1</v>
      </c>
    </row>
    <row r="71" spans="1:42" x14ac:dyDescent="0.3">
      <c r="A71">
        <v>67</v>
      </c>
      <c r="B71" t="str">
        <f>Summary!B71</f>
        <v>Yallourn Portland Snowy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59069085.57553979</v>
      </c>
      <c r="H71" s="73">
        <f>SUMIFS(AM$5:AM71,$F$5:$F71,$F71,$D$5:$D71,$D71)</f>
        <v>-34157614.22024817</v>
      </c>
      <c r="I71" s="20">
        <f>SUMIFS(AN$5:AN71,$F$5:$F71,$F71,$D$5:$D71,$D71)</f>
        <v>64490637.13764362</v>
      </c>
      <c r="J71" s="73">
        <f t="shared" si="16"/>
        <v>64490637.13764362</v>
      </c>
      <c r="K71" s="73">
        <f t="shared" si="17"/>
        <v>123559722.7131834</v>
      </c>
      <c r="L71" s="73">
        <f t="shared" si="18"/>
        <v>89402108.49293524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48086118.339736976</v>
      </c>
      <c r="Q71" s="73">
        <f>P71/SUMIFS(FinParameters!$H$8:$H$39,FinParameters!$B$8:$B$39,Financials!$E71,FinParameters!$C$8:$C$39,Financials!$F71)</f>
        <v>18539280.240599912</v>
      </c>
      <c r="R71" s="73">
        <f t="shared" ref="R71:R134" si="31">SUM(P71,N71:O71)</f>
        <v>-10703348.666481694</v>
      </c>
      <c r="S71" s="12">
        <f t="shared" si="20"/>
        <v>-0.18206235251885355</v>
      </c>
      <c r="T71" s="115">
        <f t="shared" si="21"/>
        <v>59069085.57553979</v>
      </c>
      <c r="U71" s="73">
        <f>T71/SUMIFS(FinParameters!$L$8:$L$39,FinParameters!$B$8:$B$39,Financials!$E71,FinParameters!$C$8:$C$39,Financials!$F71)</f>
        <v>46144675.243011899</v>
      </c>
      <c r="V71" s="73">
        <f t="shared" si="22"/>
        <v>46144675.243011899</v>
      </c>
      <c r="W71" s="12"/>
      <c r="X71" s="73">
        <f t="shared" si="23"/>
        <v>107155203.91527675</v>
      </c>
      <c r="Y71" s="73">
        <f t="shared" si="24"/>
        <v>64683955.483611807</v>
      </c>
      <c r="Z71" s="73">
        <f t="shared" si="24"/>
        <v>35441326.576530203</v>
      </c>
      <c r="AA71" s="12">
        <f t="shared" si="25"/>
        <v>0.60285163961056609</v>
      </c>
      <c r="AB71" s="115">
        <f t="shared" si="26"/>
        <v>-34157614.22024817</v>
      </c>
      <c r="AC71" s="73">
        <f>AB71/SUMIFS(FinParameters!$L$8:$L$39,FinParameters!$B$8:$B$39,Financials!$E71,FinParameters!$C$8:$C$39,Financials!$F71)</f>
        <v>-26683873.635621846</v>
      </c>
      <c r="AD71" s="73">
        <f t="shared" si="27"/>
        <v>-26683873.635621846</v>
      </c>
      <c r="AE71" s="12"/>
      <c r="AF71" s="73">
        <f t="shared" si="28"/>
        <v>72997589.695028573</v>
      </c>
      <c r="AG71" s="73">
        <f t="shared" si="29"/>
        <v>38000081.847989962</v>
      </c>
      <c r="AH71" s="73">
        <f t="shared" si="29"/>
        <v>8757452.9409083575</v>
      </c>
      <c r="AI71" s="12">
        <f t="shared" si="30"/>
        <v>0.14896295861947526</v>
      </c>
      <c r="AL71" s="73">
        <f>Summary!G71</f>
        <v>9325173.642348066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-4502996.8691215888</v>
      </c>
      <c r="AN71" s="20">
        <f>Summary!I71</f>
        <v>8597932.3377435002</v>
      </c>
      <c r="AP71" s="12">
        <v>1</v>
      </c>
    </row>
    <row r="72" spans="1:42" x14ac:dyDescent="0.3">
      <c r="A72">
        <v>68</v>
      </c>
      <c r="B72" t="str">
        <f>Summary!B72</f>
        <v>Yallourn Portland Snowy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21856293.300117046</v>
      </c>
      <c r="H72" s="73">
        <f>SUMIFS(AM$5:AM72,$F$5:$F72,$F72,$D$5:$D72,$D72)</f>
        <v>998123.53981157928</v>
      </c>
      <c r="I72" s="20">
        <f>SUMIFS(AN$5:AN72,$F$5:$F72,$F72,$D$5:$D72,$D72)</f>
        <v>54889515.941339433</v>
      </c>
      <c r="J72" s="73">
        <f t="shared" si="16"/>
        <v>54889515.941339433</v>
      </c>
      <c r="K72" s="73">
        <f t="shared" si="17"/>
        <v>76745809.241456479</v>
      </c>
      <c r="L72" s="73">
        <f t="shared" si="18"/>
        <v>77743932.78126806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38484997.143432789</v>
      </c>
      <c r="Q72" s="73">
        <f>P72/SUMIFS(FinParameters!$H$8:$H$39,FinParameters!$B$8:$B$39,Financials!$E72,FinParameters!$C$8:$C$39,Financials!$F72)</f>
        <v>14837632.392365197</v>
      </c>
      <c r="R72" s="73">
        <f t="shared" si="31"/>
        <v>-20304469.862785883</v>
      </c>
      <c r="S72" s="12">
        <f t="shared" si="20"/>
        <v>-0.34537598139200859</v>
      </c>
      <c r="T72" s="115">
        <f t="shared" si="21"/>
        <v>21856293.300117046</v>
      </c>
      <c r="U72" s="73">
        <f>T72/SUMIFS(FinParameters!$L$8:$L$39,FinParameters!$B$8:$B$39,Financials!$E72,FinParameters!$C$8:$C$39,Financials!$F72)</f>
        <v>17074101.39370016</v>
      </c>
      <c r="V72" s="73">
        <f t="shared" si="22"/>
        <v>17074101.39370016</v>
      </c>
      <c r="W72" s="12"/>
      <c r="X72" s="73">
        <f t="shared" si="23"/>
        <v>60341290.443549834</v>
      </c>
      <c r="Y72" s="73">
        <f t="shared" si="24"/>
        <v>31911733.786065355</v>
      </c>
      <c r="Z72" s="73">
        <f t="shared" si="24"/>
        <v>-3230368.4690857232</v>
      </c>
      <c r="AA72" s="12">
        <f t="shared" si="25"/>
        <v>-5.4948082260109943E-2</v>
      </c>
      <c r="AB72" s="115">
        <f t="shared" si="26"/>
        <v>998123.53981157928</v>
      </c>
      <c r="AC72" s="73">
        <f>AB72/SUMIFS(FinParameters!$L$8:$L$39,FinParameters!$B$8:$B$39,Financials!$E72,FinParameters!$C$8:$C$39,Financials!$F72)</f>
        <v>779732.51402563113</v>
      </c>
      <c r="AD72" s="73">
        <f t="shared" si="27"/>
        <v>779732.51402563113</v>
      </c>
      <c r="AE72" s="12"/>
      <c r="AF72" s="73">
        <f t="shared" si="28"/>
        <v>61339413.983361416</v>
      </c>
      <c r="AG72" s="73">
        <f t="shared" si="29"/>
        <v>32691466.300090987</v>
      </c>
      <c r="AH72" s="73">
        <f t="shared" si="29"/>
        <v>-2450635.9550600918</v>
      </c>
      <c r="AI72" s="12">
        <f t="shared" si="30"/>
        <v>-4.1684949360076128E-2</v>
      </c>
      <c r="AL72" s="73">
        <f>Summary!G72</f>
        <v>5472863.3182812687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164686.00103928294</v>
      </c>
      <c r="AN72" s="20">
        <f>Summary!I72</f>
        <v>7471995.3421602659</v>
      </c>
      <c r="AP72" s="12">
        <v>1</v>
      </c>
    </row>
    <row r="73" spans="1:42" x14ac:dyDescent="0.3">
      <c r="A73">
        <v>69</v>
      </c>
      <c r="B73" t="str">
        <f>Summary!B73</f>
        <v>Yallourn Portland Snowy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-5129794.7322238516</v>
      </c>
      <c r="H73" s="73">
        <f>SUMIFS(AM$5:AM73,$F$5:$F73,$F73,$D$5:$D73,$D73)</f>
        <v>33533072.362675779</v>
      </c>
      <c r="I73" s="20">
        <f>SUMIFS(AN$5:AN73,$F$5:$F73,$F73,$D$5:$D73,$D73)</f>
        <v>46466032.248614386</v>
      </c>
      <c r="J73" s="73">
        <f t="shared" si="16"/>
        <v>46466032.248614386</v>
      </c>
      <c r="K73" s="73">
        <f t="shared" si="17"/>
        <v>41336237.516390532</v>
      </c>
      <c r="L73" s="73">
        <f t="shared" si="18"/>
        <v>74869309.879066318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30061513.450707741</v>
      </c>
      <c r="Q73" s="73">
        <f>P73/SUMIFS(FinParameters!$H$8:$H$39,FinParameters!$B$8:$B$39,Financials!$E73,FinParameters!$C$8:$C$39,Financials!$F73)</f>
        <v>11590014.781015966</v>
      </c>
      <c r="R73" s="73">
        <f t="shared" si="31"/>
        <v>-28727953.555510931</v>
      </c>
      <c r="S73" s="12">
        <f t="shared" si="20"/>
        <v>-0.48865817328250527</v>
      </c>
      <c r="T73" s="115">
        <f t="shared" si="21"/>
        <v>-5129794.7322238516</v>
      </c>
      <c r="U73" s="73">
        <f>T73/SUMIFS(FinParameters!$L$8:$L$39,FinParameters!$B$8:$B$39,Financials!$E73,FinParameters!$C$8:$C$39,Financials!$F73)</f>
        <v>-4007387.4459943282</v>
      </c>
      <c r="V73" s="73">
        <f t="shared" si="22"/>
        <v>-4007387.4459943282</v>
      </c>
      <c r="W73" s="12"/>
      <c r="X73" s="73">
        <f t="shared" si="23"/>
        <v>24931718.718483888</v>
      </c>
      <c r="Y73" s="73">
        <f t="shared" si="24"/>
        <v>7582627.3350216374</v>
      </c>
      <c r="Z73" s="73">
        <f t="shared" si="24"/>
        <v>-32735341.001505259</v>
      </c>
      <c r="AA73" s="12">
        <f t="shared" si="25"/>
        <v>-0.5568232315840278</v>
      </c>
      <c r="AB73" s="115">
        <f t="shared" si="26"/>
        <v>33533072.362675779</v>
      </c>
      <c r="AC73" s="73">
        <f>AB73/SUMIFS(FinParameters!$L$8:$L$39,FinParameters!$B$8:$B$39,Financials!$E73,FinParameters!$C$8:$C$39,Financials!$F73)</f>
        <v>26195982.534675479</v>
      </c>
      <c r="AD73" s="73">
        <f t="shared" si="27"/>
        <v>26195982.534675479</v>
      </c>
      <c r="AE73" s="12"/>
      <c r="AF73" s="73">
        <f t="shared" si="28"/>
        <v>58464791.081159666</v>
      </c>
      <c r="AG73" s="73">
        <f t="shared" si="29"/>
        <v>33778609.869697116</v>
      </c>
      <c r="AH73" s="73">
        <f t="shared" si="29"/>
        <v>-6539358.4668297805</v>
      </c>
      <c r="AI73" s="12">
        <f t="shared" si="30"/>
        <v>-0.11123350490893302</v>
      </c>
      <c r="AL73" s="73">
        <f>Summary!G73</f>
        <v>2269130.6378659122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4646956.0733347777</v>
      </c>
      <c r="AN73" s="20">
        <f>Summary!I73</f>
        <v>6417551.6875602491</v>
      </c>
      <c r="AP73" s="12">
        <v>1</v>
      </c>
    </row>
    <row r="74" spans="1:42" x14ac:dyDescent="0.3">
      <c r="A74">
        <v>70</v>
      </c>
      <c r="B74" t="str">
        <f>Summary!B74</f>
        <v>Yallourn Portland Snowy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-36898075.597655773</v>
      </c>
      <c r="H74" s="73">
        <f>SUMIFS(AM$5:AM74,$F$5:$F74,$F74,$D$5:$D74,$D74)</f>
        <v>77370184.759253055</v>
      </c>
      <c r="I74" s="20">
        <f>SUMIFS(AN$5:AN74,$F$5:$F74,$F74,$D$5:$D74,$D74)</f>
        <v>35761338.81737715</v>
      </c>
      <c r="J74" s="73">
        <f t="shared" si="16"/>
        <v>35761338.81737715</v>
      </c>
      <c r="K74" s="73">
        <f t="shared" si="17"/>
        <v>-1136736.7802786231</v>
      </c>
      <c r="L74" s="73">
        <f t="shared" si="18"/>
        <v>76233447.978974432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19356820.019470505</v>
      </c>
      <c r="Q74" s="73">
        <f>P74/SUMIFS(FinParameters!$H$8:$H$39,FinParameters!$B$8:$B$39,Financials!$E74,FinParameters!$C$8:$C$39,Financials!$F74)</f>
        <v>7462892.0632020645</v>
      </c>
      <c r="R74" s="73">
        <f t="shared" si="31"/>
        <v>-39432646.986748166</v>
      </c>
      <c r="S74" s="12">
        <f t="shared" si="20"/>
        <v>-0.67074340004778465</v>
      </c>
      <c r="T74" s="115">
        <f t="shared" si="21"/>
        <v>-36898075.597655773</v>
      </c>
      <c r="U74" s="73">
        <f>T74/SUMIFS(FinParameters!$L$8:$L$39,FinParameters!$B$8:$B$39,Financials!$E74,FinParameters!$C$8:$C$39,Financials!$F74)</f>
        <v>-28824717.683643751</v>
      </c>
      <c r="V74" s="73">
        <f t="shared" si="22"/>
        <v>-28824717.683643751</v>
      </c>
      <c r="W74" s="12"/>
      <c r="X74" s="73">
        <f t="shared" si="23"/>
        <v>-17541255.578185268</v>
      </c>
      <c r="Y74" s="73">
        <f t="shared" si="24"/>
        <v>-21361825.620441686</v>
      </c>
      <c r="Z74" s="73">
        <f t="shared" si="24"/>
        <v>-68257364.670391917</v>
      </c>
      <c r="AA74" s="12">
        <f t="shared" si="25"/>
        <v>-1.1610475166099352</v>
      </c>
      <c r="AB74" s="115">
        <f t="shared" si="26"/>
        <v>77370184.759253055</v>
      </c>
      <c r="AC74" s="73">
        <f>AB74/SUMIFS(FinParameters!$L$8:$L$39,FinParameters!$B$8:$B$39,Financials!$E74,FinParameters!$C$8:$C$39,Financials!$F74)</f>
        <v>60441464.675152719</v>
      </c>
      <c r="AD74" s="73">
        <f t="shared" si="27"/>
        <v>60441464.675152719</v>
      </c>
      <c r="AE74" s="12"/>
      <c r="AF74" s="73">
        <f t="shared" si="28"/>
        <v>59828929.181067787</v>
      </c>
      <c r="AG74" s="73">
        <f t="shared" si="29"/>
        <v>39079639.054711029</v>
      </c>
      <c r="AH74" s="73">
        <f t="shared" si="29"/>
        <v>-7815899.9952391982</v>
      </c>
      <c r="AI74" s="12">
        <f t="shared" si="30"/>
        <v>-0.13294728449251705</v>
      </c>
      <c r="AL74" s="73">
        <f>Summary!G74</f>
        <v>-1678919.2565116549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10684321.740222106</v>
      </c>
      <c r="AN74" s="20">
        <f>Summary!I74</f>
        <v>5075989.1941144317</v>
      </c>
      <c r="AP74" s="12">
        <v>1</v>
      </c>
    </row>
    <row r="75" spans="1:42" x14ac:dyDescent="0.3">
      <c r="A75">
        <v>71</v>
      </c>
      <c r="B75" t="str">
        <f>Summary!B75</f>
        <v>Yallourn Portland Snowy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-86028812.862582058</v>
      </c>
      <c r="H75" s="73">
        <f>SUMIFS(AM$5:AM75,$F$5:$F75,$F75,$D$5:$D75,$D75)</f>
        <v>173538721.19350487</v>
      </c>
      <c r="I75" s="20">
        <f>SUMIFS(AN$5:AN75,$F$5:$F75,$F75,$D$5:$D75,$D75)</f>
        <v>18381933.863566697</v>
      </c>
      <c r="J75" s="73">
        <f t="shared" si="16"/>
        <v>18381933.863566697</v>
      </c>
      <c r="K75" s="73">
        <f t="shared" si="17"/>
        <v>-67646878.999015361</v>
      </c>
      <c r="L75" s="73">
        <f t="shared" si="18"/>
        <v>105891842.19448951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1977415.0656600501</v>
      </c>
      <c r="Q75" s="73">
        <f>P75/SUMIFS(FinParameters!$H$8:$H$39,FinParameters!$B$8:$B$39,Financials!$E75,FinParameters!$C$8:$C$39,Financials!$F75)</f>
        <v>762379.10898208851</v>
      </c>
      <c r="R75" s="73">
        <f t="shared" si="31"/>
        <v>-56812051.940558627</v>
      </c>
      <c r="S75" s="12">
        <f t="shared" si="20"/>
        <v>-0.9663644668618806</v>
      </c>
      <c r="T75" s="115">
        <f t="shared" si="21"/>
        <v>-86028812.862582058</v>
      </c>
      <c r="U75" s="73">
        <f>T75/SUMIFS(FinParameters!$L$8:$L$39,FinParameters!$B$8:$B$39,Financials!$E75,FinParameters!$C$8:$C$39,Financials!$F75)</f>
        <v>-67205571.110610798</v>
      </c>
      <c r="V75" s="73">
        <f t="shared" si="22"/>
        <v>-67205571.110610798</v>
      </c>
      <c r="W75" s="12"/>
      <c r="X75" s="73">
        <f t="shared" si="23"/>
        <v>-84051397.796922013</v>
      </c>
      <c r="Y75" s="73">
        <f t="shared" si="24"/>
        <v>-66443192.001628712</v>
      </c>
      <c r="Z75" s="73">
        <f t="shared" si="24"/>
        <v>-124017623.05116943</v>
      </c>
      <c r="AA75" s="12">
        <f t="shared" si="25"/>
        <v>-2.1095211330637</v>
      </c>
      <c r="AB75" s="115">
        <f t="shared" si="26"/>
        <v>173538721.19350487</v>
      </c>
      <c r="AC75" s="73">
        <f>AB75/SUMIFS(FinParameters!$L$8:$L$39,FinParameters!$B$8:$B$39,Financials!$E75,FinParameters!$C$8:$C$39,Financials!$F75)</f>
        <v>135568171.63389263</v>
      </c>
      <c r="AD75" s="73">
        <f t="shared" si="27"/>
        <v>135568171.63389263</v>
      </c>
      <c r="AE75" s="12"/>
      <c r="AF75" s="73">
        <f t="shared" si="28"/>
        <v>89487323.396582857</v>
      </c>
      <c r="AG75" s="73">
        <f t="shared" si="29"/>
        <v>69124979.632263914</v>
      </c>
      <c r="AH75" s="73">
        <f t="shared" si="29"/>
        <v>11550548.5827232</v>
      </c>
      <c r="AI75" s="12">
        <f t="shared" si="30"/>
        <v>0.19647309579284669</v>
      </c>
      <c r="AL75" s="73">
        <f>Summary!G75</f>
        <v>-5879518.6250071367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25071805.701623801</v>
      </c>
      <c r="AN75" s="20">
        <f>Summary!I75</f>
        <v>3072012.7766597252</v>
      </c>
      <c r="AP75" s="12">
        <v>1</v>
      </c>
    </row>
    <row r="76" spans="1:42" x14ac:dyDescent="0.3">
      <c r="A76">
        <v>72</v>
      </c>
      <c r="B76" t="str">
        <f>Summary!B76</f>
        <v>Yallourn Portland Snowy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29113719.29734765</v>
      </c>
      <c r="H76" s="73">
        <f>SUMIFS(AM$5:AM76,$F$5:$F76,$F76,$D$5:$D76,$D76)</f>
        <v>-1421328.6619676172</v>
      </c>
      <c r="I76" s="20">
        <f>SUMIFS(AN$5:AN76,$F$5:$F76,$F76,$D$5:$D76,$D76)</f>
        <v>56046452.336968571</v>
      </c>
      <c r="J76" s="73">
        <f t="shared" si="16"/>
        <v>56046452.336968571</v>
      </c>
      <c r="K76" s="73">
        <f t="shared" si="17"/>
        <v>85160171.634316221</v>
      </c>
      <c r="L76" s="73">
        <f t="shared" si="18"/>
        <v>83738842.972348601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39641933.539061926</v>
      </c>
      <c r="Q76" s="73">
        <f>P76/SUMIFS(FinParameters!$H$8:$H$39,FinParameters!$B$8:$B$39,Financials!$E76,FinParameters!$C$8:$C$39,Financials!$F76)</f>
        <v>15283681.4559968</v>
      </c>
      <c r="R76" s="73">
        <f t="shared" si="31"/>
        <v>-19147533.467156745</v>
      </c>
      <c r="S76" s="12">
        <f t="shared" si="20"/>
        <v>-0.3256966671450065</v>
      </c>
      <c r="T76" s="115">
        <f t="shared" si="21"/>
        <v>29113719.29734765</v>
      </c>
      <c r="U76" s="73">
        <f>T76/SUMIFS(FinParameters!$L$8:$L$39,FinParameters!$B$8:$B$39,Financials!$E76,FinParameters!$C$8:$C$39,Financials!$F76)</f>
        <v>22743590.98337945</v>
      </c>
      <c r="V76" s="73">
        <f t="shared" si="22"/>
        <v>22743590.98337945</v>
      </c>
      <c r="W76" s="12"/>
      <c r="X76" s="73">
        <f t="shared" si="23"/>
        <v>68755652.836409569</v>
      </c>
      <c r="Y76" s="73">
        <f t="shared" si="24"/>
        <v>38027272.43937625</v>
      </c>
      <c r="Z76" s="73">
        <f t="shared" si="24"/>
        <v>3596057.5162227042</v>
      </c>
      <c r="AA76" s="12">
        <f t="shared" si="25"/>
        <v>6.1168398003035439E-2</v>
      </c>
      <c r="AB76" s="115">
        <f t="shared" si="26"/>
        <v>-1421328.6619676172</v>
      </c>
      <c r="AC76" s="73">
        <f>AB76/SUMIFS(FinParameters!$L$8:$L$39,FinParameters!$B$8:$B$39,Financials!$E76,FinParameters!$C$8:$C$39,Financials!$F76)</f>
        <v>-1110339.6790560691</v>
      </c>
      <c r="AD76" s="73">
        <f t="shared" si="27"/>
        <v>-1110339.6790560691</v>
      </c>
      <c r="AE76" s="12"/>
      <c r="AF76" s="73">
        <f t="shared" si="28"/>
        <v>67334324.174441949</v>
      </c>
      <c r="AG76" s="73">
        <f t="shared" si="29"/>
        <v>36916932.760320179</v>
      </c>
      <c r="AH76" s="73">
        <f t="shared" si="29"/>
        <v>2485717.8371666353</v>
      </c>
      <c r="AI76" s="12">
        <f t="shared" si="30"/>
        <v>4.2281686903262783E-2</v>
      </c>
      <c r="AL76" s="73">
        <f>Summary!G76</f>
        <v>5999331.2308325907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-31055.938853899421</v>
      </c>
      <c r="AN76" s="20">
        <f>Summary!I76</f>
        <v>7579781.5922132619</v>
      </c>
      <c r="AP76" s="12">
        <v>1</v>
      </c>
    </row>
    <row r="77" spans="1:42" x14ac:dyDescent="0.3">
      <c r="A77">
        <v>73</v>
      </c>
      <c r="B77" t="str">
        <f>Summary!B77</f>
        <v>Yallourn Portland Snowy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245003693.47989219</v>
      </c>
      <c r="H77" s="73">
        <f>SUMIFS(AM$5:AM77,$F$5:$F77,$F77,$D$5:$D77,$D77)</f>
        <v>-246555328.40197197</v>
      </c>
      <c r="I77" s="20">
        <f>SUMIFS(AN$5:AN77,$F$5:$F77,$F77,$D$5:$D77,$D77)</f>
        <v>134816113.95610267</v>
      </c>
      <c r="J77" s="73">
        <f t="shared" si="16"/>
        <v>134816113.95610267</v>
      </c>
      <c r="K77" s="73">
        <f t="shared" si="17"/>
        <v>379819807.43599486</v>
      </c>
      <c r="L77" s="73">
        <f t="shared" si="18"/>
        <v>133264479.0340229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116562732.18824837</v>
      </c>
      <c r="Q77" s="73">
        <f>P77/SUMIFS(FinParameters!$H$8:$H$39,FinParameters!$B$8:$B$39,Financials!$E77,FinParameters!$C$8:$C$39,Financials!$F77)</f>
        <v>40854526.538864352</v>
      </c>
      <c r="R77" s="73">
        <f t="shared" si="31"/>
        <v>55457115.839794815</v>
      </c>
      <c r="S77" s="12">
        <f t="shared" si="20"/>
        <v>0.90756168014985272</v>
      </c>
      <c r="T77" s="115">
        <f t="shared" si="21"/>
        <v>245003693.47989219</v>
      </c>
      <c r="U77" s="73">
        <f>T77/SUMIFS(FinParameters!$L$8:$L$39,FinParameters!$B$8:$B$39,Financials!$E77,FinParameters!$C$8:$C$39,Financials!$F77)</f>
        <v>186728286.59843102</v>
      </c>
      <c r="V77" s="73">
        <f t="shared" si="22"/>
        <v>186728286.59843102</v>
      </c>
      <c r="W77" s="12"/>
      <c r="X77" s="73">
        <f t="shared" si="23"/>
        <v>361566425.66814053</v>
      </c>
      <c r="Y77" s="73">
        <f t="shared" si="24"/>
        <v>227582813.13729537</v>
      </c>
      <c r="Z77" s="73">
        <f t="shared" si="24"/>
        <v>242185402.43822584</v>
      </c>
      <c r="AA77" s="12">
        <f t="shared" si="25"/>
        <v>3.9633902235298377</v>
      </c>
      <c r="AB77" s="115">
        <f t="shared" si="26"/>
        <v>-246555328.40197197</v>
      </c>
      <c r="AC77" s="73">
        <f>AB77/SUMIFS(FinParameters!$L$8:$L$39,FinParameters!$B$8:$B$39,Financials!$E77,FinParameters!$C$8:$C$39,Financials!$F77)</f>
        <v>-187910857.0581291</v>
      </c>
      <c r="AD77" s="73">
        <f t="shared" si="27"/>
        <v>-187910857.0581291</v>
      </c>
      <c r="AE77" s="12"/>
      <c r="AF77" s="73">
        <f t="shared" si="28"/>
        <v>115011097.26616856</v>
      </c>
      <c r="AG77" s="73">
        <f t="shared" si="29"/>
        <v>39671956.079166263</v>
      </c>
      <c r="AH77" s="73">
        <f t="shared" si="29"/>
        <v>54274545.380096734</v>
      </c>
      <c r="AI77" s="12">
        <f t="shared" si="30"/>
        <v>0.88820878707117901</v>
      </c>
      <c r="AL77" s="73">
        <f>Summary!G77</f>
        <v>24095114.00304465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-30430515.631598715</v>
      </c>
      <c r="AN77" s="20">
        <f>Summary!I77</f>
        <v>14265238.798902022</v>
      </c>
      <c r="AP77" s="12">
        <v>1</v>
      </c>
    </row>
    <row r="78" spans="1:42" x14ac:dyDescent="0.3">
      <c r="A78">
        <v>74</v>
      </c>
      <c r="B78" t="str">
        <f>Summary!B78</f>
        <v>Yallourn Portland Snowy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127073959.22209463</v>
      </c>
      <c r="H78" s="73">
        <f>SUMIFS(AM$5:AM78,$F$5:$F78,$F78,$D$5:$D78,$D78)</f>
        <v>-100583532.18764168</v>
      </c>
      <c r="I78" s="20">
        <f>SUMIFS(AN$5:AN78,$F$5:$F78,$F78,$D$5:$D78,$D78)</f>
        <v>91079416.931670696</v>
      </c>
      <c r="J78" s="73">
        <f t="shared" si="16"/>
        <v>91079416.931670696</v>
      </c>
      <c r="K78" s="73">
        <f t="shared" si="17"/>
        <v>218153376.15376532</v>
      </c>
      <c r="L78" s="73">
        <f t="shared" si="18"/>
        <v>117569843.96612364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72826035.163816392</v>
      </c>
      <c r="Q78" s="73">
        <f>P78/SUMIFS(FinParameters!$H$8:$H$39,FinParameters!$B$8:$B$39,Financials!$E78,FinParameters!$C$8:$C$39,Financials!$F78)</f>
        <v>25525081.048334993</v>
      </c>
      <c r="R78" s="73">
        <f t="shared" si="31"/>
        <v>11720418.815362839</v>
      </c>
      <c r="S78" s="12">
        <f t="shared" si="20"/>
        <v>0.19180591761856039</v>
      </c>
      <c r="T78" s="115">
        <f t="shared" si="21"/>
        <v>127073959.22209463</v>
      </c>
      <c r="U78" s="73">
        <f>T78/SUMIFS(FinParameters!$L$8:$L$39,FinParameters!$B$8:$B$39,Financials!$E78,FinParameters!$C$8:$C$39,Financials!$F78)</f>
        <v>96848754.970985919</v>
      </c>
      <c r="V78" s="73">
        <f t="shared" si="22"/>
        <v>96848754.970985919</v>
      </c>
      <c r="W78" s="12"/>
      <c r="X78" s="73">
        <f t="shared" si="23"/>
        <v>199899994.38591102</v>
      </c>
      <c r="Y78" s="73">
        <f t="shared" si="24"/>
        <v>122373836.01932091</v>
      </c>
      <c r="Z78" s="73">
        <f t="shared" si="24"/>
        <v>108569173.78634876</v>
      </c>
      <c r="AA78" s="12">
        <f t="shared" si="25"/>
        <v>1.7767462350307577</v>
      </c>
      <c r="AB78" s="115">
        <f t="shared" si="26"/>
        <v>-100583532.18764168</v>
      </c>
      <c r="AC78" s="73">
        <f>AB78/SUMIFS(FinParameters!$L$8:$L$39,FinParameters!$B$8:$B$39,Financials!$E78,FinParameters!$C$8:$C$39,Financials!$F78)</f>
        <v>-76659214.22918433</v>
      </c>
      <c r="AD78" s="73">
        <f t="shared" si="27"/>
        <v>-76659214.22918433</v>
      </c>
      <c r="AE78" s="12"/>
      <c r="AF78" s="73">
        <f t="shared" si="28"/>
        <v>99316462.198269337</v>
      </c>
      <c r="AG78" s="73">
        <f t="shared" si="29"/>
        <v>45714621.790136576</v>
      </c>
      <c r="AH78" s="73">
        <f t="shared" si="29"/>
        <v>31909959.557164431</v>
      </c>
      <c r="AI78" s="12">
        <f t="shared" si="30"/>
        <v>0.5222099287109474</v>
      </c>
      <c r="AL78" s="73">
        <f>Summary!G78</f>
        <v>10737752.161471687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-13222908.53674973</v>
      </c>
      <c r="AN78" s="20">
        <f>Summary!I78</f>
        <v>9580728.7157731801</v>
      </c>
      <c r="AP78" s="12">
        <v>1</v>
      </c>
    </row>
    <row r="79" spans="1:42" x14ac:dyDescent="0.3">
      <c r="A79">
        <v>75</v>
      </c>
      <c r="B79" t="str">
        <f>Summary!B79</f>
        <v>Yallourn Portland Snowy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64465944.025192671</v>
      </c>
      <c r="H79" s="73">
        <f>SUMIFS(AM$5:AM79,$F$5:$F79,$F79,$D$5:$D79,$D79)</f>
        <v>-39536561.809093527</v>
      </c>
      <c r="I79" s="20">
        <f>SUMIFS(AN$5:AN79,$F$5:$F79,$F79,$D$5:$D79,$D79)</f>
        <v>72173331.317279175</v>
      </c>
      <c r="J79" s="73">
        <f t="shared" si="16"/>
        <v>72173331.317279175</v>
      </c>
      <c r="K79" s="73">
        <f t="shared" si="17"/>
        <v>136639275.34247184</v>
      </c>
      <c r="L79" s="73">
        <f t="shared" si="18"/>
        <v>97102713.533378318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53919949.549424864</v>
      </c>
      <c r="Q79" s="73">
        <f>P79/SUMIFS(FinParameters!$H$8:$H$39,FinParameters!$B$8:$B$39,Financials!$E79,FinParameters!$C$8:$C$39,Financials!$F79)</f>
        <v>18898613.377417855</v>
      </c>
      <c r="R79" s="73">
        <f t="shared" si="31"/>
        <v>-7185666.799028689</v>
      </c>
      <c r="S79" s="12">
        <f t="shared" si="20"/>
        <v>-0.11759421193057883</v>
      </c>
      <c r="T79" s="115">
        <f t="shared" si="21"/>
        <v>64465944.025192671</v>
      </c>
      <c r="U79" s="73">
        <f>T79/SUMIFS(FinParameters!$L$8:$L$39,FinParameters!$B$8:$B$39,Financials!$E79,FinParameters!$C$8:$C$39,Financials!$F79)</f>
        <v>49132382.866556793</v>
      </c>
      <c r="V79" s="73">
        <f t="shared" si="22"/>
        <v>49132382.866556793</v>
      </c>
      <c r="W79" s="12"/>
      <c r="X79" s="73">
        <f t="shared" si="23"/>
        <v>118385893.57461753</v>
      </c>
      <c r="Y79" s="73">
        <f t="shared" si="24"/>
        <v>68030996.243974656</v>
      </c>
      <c r="Z79" s="73">
        <f t="shared" si="24"/>
        <v>41946716.067528106</v>
      </c>
      <c r="AA79" s="12">
        <f t="shared" si="25"/>
        <v>0.68646253117434897</v>
      </c>
      <c r="AB79" s="115">
        <f t="shared" si="26"/>
        <v>-39536561.809093527</v>
      </c>
      <c r="AC79" s="73">
        <f>AB79/SUMIFS(FinParameters!$L$8:$L$39,FinParameters!$B$8:$B$39,Financials!$E79,FinParameters!$C$8:$C$39,Financials!$F79)</f>
        <v>-30132584.287799314</v>
      </c>
      <c r="AD79" s="73">
        <f t="shared" si="27"/>
        <v>-30132584.287799314</v>
      </c>
      <c r="AE79" s="12"/>
      <c r="AF79" s="73">
        <f t="shared" si="28"/>
        <v>78849331.765524</v>
      </c>
      <c r="AG79" s="73">
        <f t="shared" si="29"/>
        <v>37898411.956175342</v>
      </c>
      <c r="AH79" s="73">
        <f t="shared" si="29"/>
        <v>11814131.779728793</v>
      </c>
      <c r="AI79" s="12">
        <f t="shared" si="30"/>
        <v>0.19333954038461773</v>
      </c>
      <c r="AL79" s="73">
        <f>Summary!G79</f>
        <v>5396858.4496528786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-5378947.5888453545</v>
      </c>
      <c r="AN79" s="20">
        <f>Summary!I79</f>
        <v>7682694.1796355508</v>
      </c>
      <c r="AP79" s="12">
        <v>1</v>
      </c>
    </row>
    <row r="80" spans="1:42" x14ac:dyDescent="0.3">
      <c r="A80">
        <v>76</v>
      </c>
      <c r="B80" t="str">
        <f>Summary!B80</f>
        <v>Yallourn Portland Snowy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23588903.133064531</v>
      </c>
      <c r="H80" s="73">
        <f>SUMIFS(AM$5:AM80,$F$5:$F80,$F80,$D$5:$D80,$D80)</f>
        <v>984938.72639796475</v>
      </c>
      <c r="I80" s="20">
        <f>SUMIFS(AN$5:AN80,$F$5:$F80,$F80,$D$5:$D80,$D80)</f>
        <v>61579286.563944846</v>
      </c>
      <c r="J80" s="73">
        <f t="shared" si="16"/>
        <v>61579286.563944846</v>
      </c>
      <c r="K80" s="73">
        <f t="shared" si="17"/>
        <v>85168189.697009385</v>
      </c>
      <c r="L80" s="73">
        <f t="shared" si="18"/>
        <v>86153128.423407346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43325904.796090536</v>
      </c>
      <c r="Q80" s="73">
        <f>P80/SUMIFS(FinParameters!$H$8:$H$39,FinParameters!$B$8:$B$39,Financials!$E80,FinParameters!$C$8:$C$39,Financials!$F80)</f>
        <v>15185465.320541322</v>
      </c>
      <c r="R80" s="73">
        <f t="shared" si="31"/>
        <v>-17779711.552363016</v>
      </c>
      <c r="S80" s="12">
        <f t="shared" si="20"/>
        <v>-0.29096689657746955</v>
      </c>
      <c r="T80" s="115">
        <f t="shared" si="21"/>
        <v>23588903.133064531</v>
      </c>
      <c r="U80" s="73">
        <f>T80/SUMIFS(FinParameters!$L$8:$L$39,FinParameters!$B$8:$B$39,Financials!$E80,FinParameters!$C$8:$C$39,Financials!$F80)</f>
        <v>17978159.440012697</v>
      </c>
      <c r="V80" s="73">
        <f t="shared" si="22"/>
        <v>17978159.440012697</v>
      </c>
      <c r="W80" s="12"/>
      <c r="X80" s="73">
        <f t="shared" si="23"/>
        <v>66914807.929155074</v>
      </c>
      <c r="Y80" s="73">
        <f t="shared" si="24"/>
        <v>33163624.760554019</v>
      </c>
      <c r="Z80" s="73">
        <f t="shared" si="24"/>
        <v>198447.88764968142</v>
      </c>
      <c r="AA80" s="12">
        <f t="shared" si="25"/>
        <v>3.2476210782006734E-3</v>
      </c>
      <c r="AB80" s="115">
        <f t="shared" si="26"/>
        <v>984938.72639796475</v>
      </c>
      <c r="AC80" s="73">
        <f>AB80/SUMIFS(FinParameters!$L$8:$L$39,FinParameters!$B$8:$B$39,Financials!$E80,FinParameters!$C$8:$C$39,Financials!$F80)</f>
        <v>750665.91108279373</v>
      </c>
      <c r="AD80" s="73">
        <f t="shared" si="27"/>
        <v>750665.91108279373</v>
      </c>
      <c r="AE80" s="12"/>
      <c r="AF80" s="73">
        <f t="shared" si="28"/>
        <v>67899746.655553043</v>
      </c>
      <c r="AG80" s="73">
        <f t="shared" si="29"/>
        <v>33914290.671636812</v>
      </c>
      <c r="AH80" s="73">
        <f t="shared" si="29"/>
        <v>949113.79873247514</v>
      </c>
      <c r="AI80" s="12">
        <f t="shared" si="30"/>
        <v>1.5532349650483399E-2</v>
      </c>
      <c r="AL80" s="73">
        <f>Summary!G80</f>
        <v>1732609.8329474849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-13184.813413614564</v>
      </c>
      <c r="AN80" s="20">
        <f>Summary!I80</f>
        <v>6689770.6226054123</v>
      </c>
      <c r="AP80" s="12">
        <v>1</v>
      </c>
    </row>
    <row r="81" spans="1:42" x14ac:dyDescent="0.3">
      <c r="A81">
        <v>77</v>
      </c>
      <c r="B81" t="str">
        <f>Summary!B81</f>
        <v>Yallourn Portland Snowy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-6473645.4029854964</v>
      </c>
      <c r="H81" s="73">
        <f>SUMIFS(AM$5:AM81,$F$5:$F81,$F81,$D$5:$D81,$D81)</f>
        <v>38481279.65270213</v>
      </c>
      <c r="I81" s="20">
        <f>SUMIFS(AN$5:AN81,$F$5:$F81,$F81,$D$5:$D81,$D81)</f>
        <v>52257004.966422483</v>
      </c>
      <c r="J81" s="73">
        <f t="shared" si="16"/>
        <v>52257004.966422483</v>
      </c>
      <c r="K81" s="73">
        <f t="shared" si="17"/>
        <v>45783359.563436985</v>
      </c>
      <c r="L81" s="73">
        <f t="shared" si="18"/>
        <v>84264639.216139108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34003623.198568173</v>
      </c>
      <c r="Q81" s="73">
        <f>P81/SUMIFS(FinParameters!$H$8:$H$39,FinParameters!$B$8:$B$39,Financials!$E81,FinParameters!$C$8:$C$39,Financials!$F81)</f>
        <v>11918062.491362087</v>
      </c>
      <c r="R81" s="73">
        <f t="shared" si="31"/>
        <v>-27101993.149885379</v>
      </c>
      <c r="S81" s="12">
        <f t="shared" si="20"/>
        <v>-0.44352704005695331</v>
      </c>
      <c r="T81" s="115">
        <f t="shared" si="21"/>
        <v>-6473645.4029854964</v>
      </c>
      <c r="U81" s="73">
        <f>T81/SUMIFS(FinParameters!$L$8:$L$39,FinParameters!$B$8:$B$39,Financials!$E81,FinParameters!$C$8:$C$39,Financials!$F81)</f>
        <v>-4933855.0655135335</v>
      </c>
      <c r="V81" s="73">
        <f t="shared" si="22"/>
        <v>-4933855.0655135335</v>
      </c>
      <c r="W81" s="12"/>
      <c r="X81" s="73">
        <f t="shared" si="23"/>
        <v>27529977.795582674</v>
      </c>
      <c r="Y81" s="73">
        <f t="shared" si="24"/>
        <v>6984207.4258485539</v>
      </c>
      <c r="Z81" s="73">
        <f t="shared" si="24"/>
        <v>-32035848.215398911</v>
      </c>
      <c r="AA81" s="12">
        <f t="shared" si="25"/>
        <v>-0.52427011017637282</v>
      </c>
      <c r="AB81" s="115">
        <f t="shared" si="26"/>
        <v>38481279.65270213</v>
      </c>
      <c r="AC81" s="73">
        <f>AB81/SUMIFS(FinParameters!$L$8:$L$39,FinParameters!$B$8:$B$39,Financials!$E81,FinParameters!$C$8:$C$39,Financials!$F81)</f>
        <v>29328306.498586982</v>
      </c>
      <c r="AD81" s="73">
        <f t="shared" si="27"/>
        <v>29328306.498586982</v>
      </c>
      <c r="AE81" s="12"/>
      <c r="AF81" s="73">
        <f t="shared" si="28"/>
        <v>66011257.448284805</v>
      </c>
      <c r="AG81" s="73">
        <f t="shared" si="29"/>
        <v>36312513.924435534</v>
      </c>
      <c r="AH81" s="73">
        <f t="shared" si="29"/>
        <v>-2707541.7168119289</v>
      </c>
      <c r="AI81" s="12">
        <f t="shared" si="30"/>
        <v>-4.4309212124990713E-2</v>
      </c>
      <c r="AL81" s="73">
        <f>Summary!G81</f>
        <v>-1343850.6707616453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4948207.2900263509</v>
      </c>
      <c r="AN81" s="20">
        <f>Summary!I81</f>
        <v>5790972.7178080967</v>
      </c>
      <c r="AP81" s="12">
        <v>1</v>
      </c>
    </row>
    <row r="82" spans="1:42" x14ac:dyDescent="0.3">
      <c r="A82">
        <v>78</v>
      </c>
      <c r="B82" t="str">
        <f>Summary!B82</f>
        <v>Yallourn Portland Snowy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-41521957.581040472</v>
      </c>
      <c r="H82" s="73">
        <f>SUMIFS(AM$5:AM82,$F$5:$F82,$F82,$D$5:$D82,$D82)</f>
        <v>88339755.417366147</v>
      </c>
      <c r="I82" s="20">
        <f>SUMIFS(AN$5:AN82,$F$5:$F82,$F82,$D$5:$D82,$D82)</f>
        <v>40396461.695450813</v>
      </c>
      <c r="J82" s="73">
        <f t="shared" si="16"/>
        <v>40396461.695450813</v>
      </c>
      <c r="K82" s="73">
        <f t="shared" si="17"/>
        <v>-1125495.8855896592</v>
      </c>
      <c r="L82" s="73">
        <f t="shared" si="18"/>
        <v>87214259.531776488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22143079.927596502</v>
      </c>
      <c r="Q82" s="73">
        <f>P82/SUMIFS(FinParameters!$H$8:$H$39,FinParameters!$B$8:$B$39,Financials!$E82,FinParameters!$C$8:$C$39,Financials!$F82)</f>
        <v>7761014.4303514408</v>
      </c>
      <c r="R82" s="73">
        <f t="shared" si="31"/>
        <v>-38962536.42085705</v>
      </c>
      <c r="S82" s="12">
        <f t="shared" si="20"/>
        <v>-0.63762610949988574</v>
      </c>
      <c r="T82" s="115">
        <f t="shared" si="21"/>
        <v>-41521957.581040472</v>
      </c>
      <c r="U82" s="73">
        <f>T82/SUMIFS(FinParameters!$L$8:$L$39,FinParameters!$B$8:$B$39,Financials!$E82,FinParameters!$C$8:$C$39,Financials!$F82)</f>
        <v>-31645743.315933917</v>
      </c>
      <c r="V82" s="73">
        <f t="shared" si="22"/>
        <v>-31645743.315933917</v>
      </c>
      <c r="W82" s="12"/>
      <c r="X82" s="73">
        <f t="shared" si="23"/>
        <v>-19378877.65344397</v>
      </c>
      <c r="Y82" s="73">
        <f t="shared" si="24"/>
        <v>-23884728.885582477</v>
      </c>
      <c r="Z82" s="73">
        <f t="shared" si="24"/>
        <v>-70608279.73679097</v>
      </c>
      <c r="AA82" s="12">
        <f t="shared" si="25"/>
        <v>-1.1555121109350845</v>
      </c>
      <c r="AB82" s="115">
        <f t="shared" si="26"/>
        <v>88339755.417366147</v>
      </c>
      <c r="AC82" s="73">
        <f>AB82/SUMIFS(FinParameters!$L$8:$L$39,FinParameters!$B$8:$B$39,Financials!$E82,FinParameters!$C$8:$C$39,Financials!$F82)</f>
        <v>67327683.649646923</v>
      </c>
      <c r="AD82" s="73">
        <f t="shared" si="27"/>
        <v>67327683.649646923</v>
      </c>
      <c r="AE82" s="12"/>
      <c r="AF82" s="73">
        <f t="shared" si="28"/>
        <v>68960877.763922185</v>
      </c>
      <c r="AG82" s="73">
        <f t="shared" si="29"/>
        <v>43442954.764064446</v>
      </c>
      <c r="AH82" s="73">
        <f t="shared" si="29"/>
        <v>-3280596.087144047</v>
      </c>
      <c r="AI82" s="12">
        <f t="shared" si="30"/>
        <v>-5.3687308682666968E-2</v>
      </c>
      <c r="AL82" s="73">
        <f>Summary!G82</f>
        <v>-4623881.9833846977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10969570.65811309</v>
      </c>
      <c r="AN82" s="20">
        <f>Summary!I82</f>
        <v>4635122.8780736662</v>
      </c>
      <c r="AP82" s="12">
        <v>1</v>
      </c>
    </row>
    <row r="83" spans="1:42" x14ac:dyDescent="0.3">
      <c r="A83">
        <v>79</v>
      </c>
      <c r="B83" t="str">
        <f>Summary!B83</f>
        <v>Yallourn Portland Snowy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-95158738.255159944</v>
      </c>
      <c r="H83" s="73">
        <f>SUMIFS(AM$5:AM83,$F$5:$F83,$F83,$D$5:$D83,$D83)</f>
        <v>198320226.3023895</v>
      </c>
      <c r="I83" s="20">
        <f>SUMIFS(AN$5:AN83,$F$5:$F83,$F83,$D$5:$D83,$D83)</f>
        <v>20964976.03200148</v>
      </c>
      <c r="J83" s="73">
        <f t="shared" si="16"/>
        <v>20964976.03200148</v>
      </c>
      <c r="K83" s="73">
        <f t="shared" si="17"/>
        <v>-74193762.223158464</v>
      </c>
      <c r="L83" s="73">
        <f t="shared" si="18"/>
        <v>124126464.07923104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2711594.2641471699</v>
      </c>
      <c r="Q83" s="73">
        <f>P83/SUMIFS(FinParameters!$H$8:$H$39,FinParameters!$B$8:$B$39,Financials!$E83,FinParameters!$C$8:$C$39,Financials!$F83)</f>
        <v>950397.24745231762</v>
      </c>
      <c r="R83" s="73">
        <f t="shared" si="31"/>
        <v>-58394022.084306389</v>
      </c>
      <c r="S83" s="12">
        <f t="shared" si="20"/>
        <v>-0.95562446750091923</v>
      </c>
      <c r="T83" s="115">
        <f t="shared" si="21"/>
        <v>-95158738.255159944</v>
      </c>
      <c r="U83" s="73">
        <f>T83/SUMIFS(FinParameters!$L$8:$L$39,FinParameters!$B$8:$B$39,Financials!$E83,FinParameters!$C$8:$C$39,Financials!$F83)</f>
        <v>-72524735.839188069</v>
      </c>
      <c r="V83" s="73">
        <f t="shared" si="22"/>
        <v>-72524735.839188069</v>
      </c>
      <c r="W83" s="12"/>
      <c r="X83" s="73">
        <f t="shared" si="23"/>
        <v>-92447143.991012782</v>
      </c>
      <c r="Y83" s="73">
        <f t="shared" si="24"/>
        <v>-71574338.59173575</v>
      </c>
      <c r="Z83" s="73">
        <f t="shared" si="24"/>
        <v>-130918757.92349446</v>
      </c>
      <c r="AA83" s="12">
        <f t="shared" si="25"/>
        <v>-2.1424995891855976</v>
      </c>
      <c r="AB83" s="115">
        <f t="shared" si="26"/>
        <v>198320226.3023895</v>
      </c>
      <c r="AC83" s="73">
        <f>AB83/SUMIFS(FinParameters!$L$8:$L$39,FinParameters!$B$8:$B$39,Financials!$E83,FinParameters!$C$8:$C$39,Financials!$F83)</f>
        <v>151148725.67542559</v>
      </c>
      <c r="AD83" s="73">
        <f t="shared" si="27"/>
        <v>151148725.67542559</v>
      </c>
      <c r="AE83" s="12"/>
      <c r="AF83" s="73">
        <f t="shared" si="28"/>
        <v>105873082.31137672</v>
      </c>
      <c r="AG83" s="73">
        <f t="shared" si="29"/>
        <v>79574387.083689839</v>
      </c>
      <c r="AH83" s="73">
        <f t="shared" si="29"/>
        <v>20229967.751931131</v>
      </c>
      <c r="AI83" s="12">
        <f t="shared" si="30"/>
        <v>0.33106560347203023</v>
      </c>
      <c r="AL83" s="73">
        <f>Summary!G83</f>
        <v>-9129925.3925778903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24781505.10888464</v>
      </c>
      <c r="AN83" s="20">
        <f>Summary!I83</f>
        <v>2583042.168434782</v>
      </c>
      <c r="AP83" s="12">
        <v>1</v>
      </c>
    </row>
    <row r="84" spans="1:42" x14ac:dyDescent="0.3">
      <c r="A84">
        <v>80</v>
      </c>
      <c r="B84" t="str">
        <f>Summary!B84</f>
        <v>Yallourn Portland Snowy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31352309.264072318</v>
      </c>
      <c r="H84" s="73">
        <f>SUMIFS(AM$5:AM84,$F$5:$F84,$F84,$D$5:$D84,$D84)</f>
        <v>-1836170.7491304432</v>
      </c>
      <c r="I84" s="20">
        <f>SUMIFS(AN$5:AN84,$F$5:$F84,$F84,$D$5:$D84,$D84)</f>
        <v>62864985.207941152</v>
      </c>
      <c r="J84" s="73">
        <f t="shared" si="16"/>
        <v>62864985.207941152</v>
      </c>
      <c r="K84" s="73">
        <f t="shared" si="17"/>
        <v>94217294.472013474</v>
      </c>
      <c r="L84" s="73">
        <f t="shared" si="18"/>
        <v>92381123.722883031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44611603.440086842</v>
      </c>
      <c r="Q84" s="73">
        <f>P84/SUMIFS(FinParameters!$H$8:$H$39,FinParameters!$B$8:$B$39,Financials!$E84,FinParameters!$C$8:$C$39,Financials!$F84)</f>
        <v>15636094.851833526</v>
      </c>
      <c r="R84" s="73">
        <f t="shared" si="31"/>
        <v>-16494012.908366712</v>
      </c>
      <c r="S84" s="12">
        <f t="shared" si="20"/>
        <v>-0.2699262996433901</v>
      </c>
      <c r="T84" s="115">
        <f t="shared" si="21"/>
        <v>31352309.264072318</v>
      </c>
      <c r="U84" s="73">
        <f>T84/SUMIFS(FinParameters!$L$8:$L$39,FinParameters!$B$8:$B$39,Financials!$E84,FinParameters!$C$8:$C$39,Financials!$F84)</f>
        <v>23894998.914638057</v>
      </c>
      <c r="V84" s="73">
        <f t="shared" si="22"/>
        <v>23894998.914638057</v>
      </c>
      <c r="W84" s="12"/>
      <c r="X84" s="73">
        <f t="shared" si="23"/>
        <v>75963912.70415917</v>
      </c>
      <c r="Y84" s="73">
        <f t="shared" si="24"/>
        <v>39531093.76647158</v>
      </c>
      <c r="Z84" s="73">
        <f t="shared" si="24"/>
        <v>7400986.0062713455</v>
      </c>
      <c r="AA84" s="12">
        <f t="shared" si="25"/>
        <v>0.12111793397299801</v>
      </c>
      <c r="AB84" s="115">
        <f t="shared" si="26"/>
        <v>-1836170.7491304432</v>
      </c>
      <c r="AC84" s="73">
        <f>AB84/SUMIFS(FinParameters!$L$8:$L$39,FinParameters!$B$8:$B$39,Financials!$E84,FinParameters!$C$8:$C$39,Financials!$F84)</f>
        <v>-1399427.9556255939</v>
      </c>
      <c r="AD84" s="73">
        <f t="shared" si="27"/>
        <v>-1399427.9556255939</v>
      </c>
      <c r="AE84" s="12"/>
      <c r="AF84" s="73">
        <f t="shared" si="28"/>
        <v>74127741.955028728</v>
      </c>
      <c r="AG84" s="73">
        <f t="shared" si="29"/>
        <v>38131665.810845986</v>
      </c>
      <c r="AH84" s="73">
        <f t="shared" si="29"/>
        <v>6001558.0506457519</v>
      </c>
      <c r="AI84" s="12">
        <f t="shared" si="30"/>
        <v>9.8216144591717847E-2</v>
      </c>
      <c r="AL84" s="73">
        <f>Summary!G84</f>
        <v>2238589.9667246663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-414842.08716282604</v>
      </c>
      <c r="AN84" s="20">
        <f>Summary!I84</f>
        <v>6818532.870972584</v>
      </c>
      <c r="AP84" s="12">
        <v>1</v>
      </c>
    </row>
    <row r="85" spans="1:42" x14ac:dyDescent="0.3">
      <c r="A85">
        <v>81</v>
      </c>
      <c r="B85" t="str">
        <f>Summary!B85</f>
        <v>Yallourn Portland Snowy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265291088.31143448</v>
      </c>
      <c r="H85" s="73">
        <f>SUMIFS(AM$5:AM85,$F$5:$F85,$F85,$D$5:$D85,$D85)</f>
        <v>-276649112.73517358</v>
      </c>
      <c r="I85" s="20">
        <f>SUMIFS(AN$5:AN85,$F$5:$F85,$F85,$D$5:$D85,$D85)</f>
        <v>148557328.57836848</v>
      </c>
      <c r="J85" s="73">
        <f t="shared" si="16"/>
        <v>148557328.57836848</v>
      </c>
      <c r="K85" s="73">
        <f t="shared" si="17"/>
        <v>413848416.88980293</v>
      </c>
      <c r="L85" s="73">
        <f t="shared" si="18"/>
        <v>137199304.15462938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127283862.26631781</v>
      </c>
      <c r="Q85" s="73">
        <f>P85/SUMIFS(FinParameters!$H$8:$H$39,FinParameters!$B$8:$B$39,Financials!$E85,FinParameters!$C$8:$C$39,Financials!$F85)</f>
        <v>40556561.115249231</v>
      </c>
      <c r="R85" s="73">
        <f t="shared" si="31"/>
        <v>64214782.952742413</v>
      </c>
      <c r="S85" s="12">
        <f t="shared" si="20"/>
        <v>1.0181658532459408</v>
      </c>
      <c r="T85" s="115">
        <f t="shared" si="21"/>
        <v>265291088.31143448</v>
      </c>
      <c r="U85" s="73">
        <f>T85/SUMIFS(FinParameters!$L$8:$L$39,FinParameters!$B$8:$B$39,Financials!$E85,FinParameters!$C$8:$C$39,Financials!$F85)</f>
        <v>197258749.9640418</v>
      </c>
      <c r="V85" s="73">
        <f t="shared" si="22"/>
        <v>197258749.9640418</v>
      </c>
      <c r="W85" s="12"/>
      <c r="X85" s="73">
        <f t="shared" si="23"/>
        <v>392574950.57775229</v>
      </c>
      <c r="Y85" s="73">
        <f t="shared" si="24"/>
        <v>237815311.07929105</v>
      </c>
      <c r="Z85" s="73">
        <f t="shared" si="24"/>
        <v>261473532.91678423</v>
      </c>
      <c r="AA85" s="12">
        <f t="shared" si="25"/>
        <v>4.1458276506107641</v>
      </c>
      <c r="AB85" s="115">
        <f t="shared" si="26"/>
        <v>-276649112.73517358</v>
      </c>
      <c r="AC85" s="73">
        <f>AB85/SUMIFS(FinParameters!$L$8:$L$39,FinParameters!$B$8:$B$39,Financials!$E85,FinParameters!$C$8:$C$39,Financials!$F85)</f>
        <v>-205704075.86680138</v>
      </c>
      <c r="AD85" s="73">
        <f t="shared" si="27"/>
        <v>-205704075.86680138</v>
      </c>
      <c r="AE85" s="12"/>
      <c r="AF85" s="73">
        <f t="shared" si="28"/>
        <v>115925837.84257871</v>
      </c>
      <c r="AG85" s="73">
        <f t="shared" si="29"/>
        <v>32111235.212489665</v>
      </c>
      <c r="AH85" s="73">
        <f t="shared" si="29"/>
        <v>55769457.049982846</v>
      </c>
      <c r="AI85" s="12">
        <f t="shared" si="30"/>
        <v>0.88425988863260074</v>
      </c>
      <c r="AL85" s="73">
        <f>Summary!G85</f>
        <v>20287394.831542287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-30093784.333201606</v>
      </c>
      <c r="AN85" s="20">
        <f>Summary!I85</f>
        <v>13741214.622265812</v>
      </c>
      <c r="AP85" s="12">
        <v>1</v>
      </c>
    </row>
    <row r="86" spans="1:42" x14ac:dyDescent="0.3">
      <c r="A86">
        <v>82</v>
      </c>
      <c r="B86" t="str">
        <f>Summary!B86</f>
        <v>Yallourn Portland Snowy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136907334.13838235</v>
      </c>
      <c r="H86" s="73">
        <f>SUMIFS(AM$5:AM86,$F$5:$F86,$F86,$D$5:$D86,$D86)</f>
        <v>-113046061.46238084</v>
      </c>
      <c r="I86" s="20">
        <f>SUMIFS(AN$5:AN86,$F$5:$F86,$F86,$D$5:$D86,$D86)</f>
        <v>100608595.71857604</v>
      </c>
      <c r="J86" s="73">
        <f t="shared" si="16"/>
        <v>100608595.71857604</v>
      </c>
      <c r="K86" s="73">
        <f t="shared" si="17"/>
        <v>237515929.85695839</v>
      </c>
      <c r="L86" s="73">
        <f t="shared" si="18"/>
        <v>124469868.39457755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79335129.406525373</v>
      </c>
      <c r="Q86" s="73">
        <f>P86/SUMIFS(FinParameters!$H$8:$H$39,FinParameters!$B$8:$B$39,Financials!$E86,FinParameters!$C$8:$C$39,Financials!$F86)</f>
        <v>25278617.155958127</v>
      </c>
      <c r="R86" s="73">
        <f t="shared" si="31"/>
        <v>16266050.092949973</v>
      </c>
      <c r="S86" s="12">
        <f t="shared" si="20"/>
        <v>0.25790847543653239</v>
      </c>
      <c r="T86" s="115">
        <f t="shared" si="21"/>
        <v>136907334.13838235</v>
      </c>
      <c r="U86" s="73">
        <f>T86/SUMIFS(FinParameters!$L$8:$L$39,FinParameters!$B$8:$B$39,Financials!$E86,FinParameters!$C$8:$C$39,Financials!$F86)</f>
        <v>101798254.00445868</v>
      </c>
      <c r="V86" s="73">
        <f t="shared" si="22"/>
        <v>101798254.00445868</v>
      </c>
      <c r="W86" s="12"/>
      <c r="X86" s="73">
        <f t="shared" si="23"/>
        <v>216242463.54490772</v>
      </c>
      <c r="Y86" s="73">
        <f t="shared" si="24"/>
        <v>127076871.16041681</v>
      </c>
      <c r="Z86" s="73">
        <f t="shared" si="24"/>
        <v>118064304.09740865</v>
      </c>
      <c r="AA86" s="12">
        <f t="shared" si="25"/>
        <v>1.8719839481150586</v>
      </c>
      <c r="AB86" s="115">
        <f t="shared" si="26"/>
        <v>-113046061.46238084</v>
      </c>
      <c r="AC86" s="73">
        <f>AB86/SUMIFS(FinParameters!$L$8:$L$39,FinParameters!$B$8:$B$39,Financials!$E86,FinParameters!$C$8:$C$39,Financials!$F86)</f>
        <v>-84056064.28154695</v>
      </c>
      <c r="AD86" s="73">
        <f t="shared" si="27"/>
        <v>-84056064.28154695</v>
      </c>
      <c r="AE86" s="12"/>
      <c r="AF86" s="73">
        <f t="shared" si="28"/>
        <v>103196402.08252688</v>
      </c>
      <c r="AG86" s="73">
        <f t="shared" si="29"/>
        <v>43020806.878869861</v>
      </c>
      <c r="AH86" s="73">
        <f t="shared" si="29"/>
        <v>34008239.815861702</v>
      </c>
      <c r="AI86" s="12">
        <f t="shared" si="30"/>
        <v>0.53922207500088792</v>
      </c>
      <c r="AL86" s="73">
        <f>Summary!G86</f>
        <v>9833374.9162877277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-12462529.274739167</v>
      </c>
      <c r="AN86" s="20">
        <f>Summary!I86</f>
        <v>9529178.7869053558</v>
      </c>
      <c r="AP86" s="12">
        <v>1</v>
      </c>
    </row>
    <row r="87" spans="1:42" x14ac:dyDescent="0.3">
      <c r="A87">
        <v>83</v>
      </c>
      <c r="B87" t="str">
        <f>Summary!B87</f>
        <v>Yallourn Portland Snowy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69459147.032046705</v>
      </c>
      <c r="H87" s="73">
        <f>SUMIFS(AM$5:AM87,$F$5:$F87,$F87,$D$5:$D87,$D87)</f>
        <v>-44466426.868570283</v>
      </c>
      <c r="I87" s="20">
        <f>SUMIFS(AN$5:AN87,$F$5:$F87,$F87,$D$5:$D87,$D87)</f>
        <v>79998379.475837082</v>
      </c>
      <c r="J87" s="73">
        <f t="shared" si="16"/>
        <v>79998379.475837082</v>
      </c>
      <c r="K87" s="73">
        <f t="shared" si="17"/>
        <v>149457526.50788379</v>
      </c>
      <c r="L87" s="73">
        <f t="shared" si="18"/>
        <v>104991099.6393135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58724913.163786411</v>
      </c>
      <c r="Q87" s="73">
        <f>P87/SUMIFS(FinParameters!$H$8:$H$39,FinParameters!$B$8:$B$39,Financials!$E87,FinParameters!$C$8:$C$39,Financials!$F87)</f>
        <v>18711567.10134694</v>
      </c>
      <c r="R87" s="73">
        <f t="shared" si="31"/>
        <v>-4344166.1497889888</v>
      </c>
      <c r="S87" s="12">
        <f t="shared" si="20"/>
        <v>-6.8879492091363417E-2</v>
      </c>
      <c r="T87" s="115">
        <f t="shared" si="21"/>
        <v>69459147.032046705</v>
      </c>
      <c r="U87" s="73">
        <f>T87/SUMIFS(FinParameters!$L$8:$L$39,FinParameters!$B$8:$B$39,Financials!$E87,FinParameters!$C$8:$C$39,Financials!$F87)</f>
        <v>51646757.545905709</v>
      </c>
      <c r="V87" s="73">
        <f t="shared" si="22"/>
        <v>51646757.545905709</v>
      </c>
      <c r="W87" s="12"/>
      <c r="X87" s="73">
        <f t="shared" si="23"/>
        <v>128184060.19583312</v>
      </c>
      <c r="Y87" s="73">
        <f t="shared" si="24"/>
        <v>70358324.647252649</v>
      </c>
      <c r="Z87" s="73">
        <f t="shared" si="24"/>
        <v>47302591.396116719</v>
      </c>
      <c r="AA87" s="12">
        <f t="shared" si="25"/>
        <v>0.75001239769065409</v>
      </c>
      <c r="AB87" s="115">
        <f t="shared" si="26"/>
        <v>-44466426.868570283</v>
      </c>
      <c r="AC87" s="73">
        <f>AB87/SUMIFS(FinParameters!$L$8:$L$39,FinParameters!$B$8:$B$39,Financials!$E87,FinParameters!$C$8:$C$39,Financials!$F87)</f>
        <v>-33063273.38506227</v>
      </c>
      <c r="AD87" s="73">
        <f t="shared" si="27"/>
        <v>-33063273.38506227</v>
      </c>
      <c r="AE87" s="12"/>
      <c r="AF87" s="73">
        <f t="shared" si="28"/>
        <v>83717633.327262834</v>
      </c>
      <c r="AG87" s="73">
        <f t="shared" si="29"/>
        <v>37295051.262190379</v>
      </c>
      <c r="AH87" s="73">
        <f t="shared" si="29"/>
        <v>14239318.011054449</v>
      </c>
      <c r="AI87" s="12">
        <f t="shared" si="30"/>
        <v>0.22577336098815518</v>
      </c>
      <c r="AL87" s="73">
        <f>Summary!G87</f>
        <v>4993203.0068540424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-4929865.0594767537</v>
      </c>
      <c r="AN87" s="20">
        <f>Summary!I87</f>
        <v>7825048.1585579114</v>
      </c>
      <c r="AP87" s="12">
        <v>1</v>
      </c>
    </row>
    <row r="88" spans="1:42" x14ac:dyDescent="0.3">
      <c r="A88">
        <v>84</v>
      </c>
      <c r="B88" t="str">
        <f>Summary!B88</f>
        <v>Yallourn Portland Snowy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24974732.287843909</v>
      </c>
      <c r="H88" s="73">
        <f>SUMIFS(AM$5:AM88,$F$5:$F88,$F88,$D$5:$D88,$D88)</f>
        <v>1091729.5658396124</v>
      </c>
      <c r="I88" s="20">
        <f>SUMIFS(AN$5:AN88,$F$5:$F88,$F88,$D$5:$D88,$D88)</f>
        <v>68321764.57348448</v>
      </c>
      <c r="J88" s="73">
        <f t="shared" si="16"/>
        <v>68321764.57348448</v>
      </c>
      <c r="K88" s="73">
        <f t="shared" si="17"/>
        <v>93296496.861328393</v>
      </c>
      <c r="L88" s="73">
        <f t="shared" si="18"/>
        <v>94388226.427167997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47048298.26143381</v>
      </c>
      <c r="Q88" s="73">
        <f>P88/SUMIFS(FinParameters!$H$8:$H$39,FinParameters!$B$8:$B$39,Financials!$E88,FinParameters!$C$8:$C$39,Financials!$F88)</f>
        <v>14991037.746921398</v>
      </c>
      <c r="R88" s="73">
        <f t="shared" si="31"/>
        <v>-16020781.05214159</v>
      </c>
      <c r="S88" s="12">
        <f t="shared" si="20"/>
        <v>-0.25401958022071797</v>
      </c>
      <c r="T88" s="115">
        <f t="shared" si="21"/>
        <v>24974732.287843909</v>
      </c>
      <c r="U88" s="73">
        <f>T88/SUMIFS(FinParameters!$L$8:$L$39,FinParameters!$B$8:$B$39,Financials!$E88,FinParameters!$C$8:$C$39,Financials!$F88)</f>
        <v>18570109.170057423</v>
      </c>
      <c r="V88" s="73">
        <f t="shared" si="22"/>
        <v>18570109.170057423</v>
      </c>
      <c r="W88" s="12"/>
      <c r="X88" s="73">
        <f t="shared" si="23"/>
        <v>72023030.549277723</v>
      </c>
      <c r="Y88" s="73">
        <f t="shared" si="24"/>
        <v>33561146.916978821</v>
      </c>
      <c r="Z88" s="73">
        <f t="shared" si="24"/>
        <v>2549328.1179158334</v>
      </c>
      <c r="AA88" s="12">
        <f t="shared" si="25"/>
        <v>4.0421203950683E-2</v>
      </c>
      <c r="AB88" s="115">
        <f t="shared" si="26"/>
        <v>1091729.5658396124</v>
      </c>
      <c r="AC88" s="73">
        <f>AB88/SUMIFS(FinParameters!$L$8:$L$39,FinParameters!$B$8:$B$39,Financials!$E88,FinParameters!$C$8:$C$39,Financials!$F88)</f>
        <v>811761.94355800352</v>
      </c>
      <c r="AD88" s="73">
        <f t="shared" si="27"/>
        <v>811761.94355800352</v>
      </c>
      <c r="AE88" s="12"/>
      <c r="AF88" s="73">
        <f t="shared" si="28"/>
        <v>73114760.115117341</v>
      </c>
      <c r="AG88" s="73">
        <f t="shared" si="29"/>
        <v>34372908.860536821</v>
      </c>
      <c r="AH88" s="73">
        <f t="shared" si="29"/>
        <v>3361090.0614738371</v>
      </c>
      <c r="AI88" s="12">
        <f t="shared" si="30"/>
        <v>5.3292201155541112E-2</v>
      </c>
      <c r="AL88" s="73">
        <f>Summary!G88</f>
        <v>1385829.1547793772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106790.83944164756</v>
      </c>
      <c r="AN88" s="20">
        <f>Summary!I88</f>
        <v>6742478.0095396331</v>
      </c>
      <c r="AP88" s="12">
        <v>1</v>
      </c>
    </row>
    <row r="89" spans="1:42" x14ac:dyDescent="0.3">
      <c r="A89">
        <v>85</v>
      </c>
      <c r="B89" t="str">
        <f>Summary!B89</f>
        <v>Yallourn Portland Snowy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-8193351.7277450562</v>
      </c>
      <c r="H89" s="73">
        <f>SUMIFS(AM$5:AM89,$F$5:$F89,$F89,$D$5:$D89,$D89)</f>
        <v>43612831.272590846</v>
      </c>
      <c r="I89" s="20">
        <f>SUMIFS(AN$5:AN89,$F$5:$F89,$F89,$D$5:$D89,$D89)</f>
        <v>58061390.741770856</v>
      </c>
      <c r="J89" s="73">
        <f t="shared" si="16"/>
        <v>58061390.741770856</v>
      </c>
      <c r="K89" s="73">
        <f t="shared" si="17"/>
        <v>49868039.0140258</v>
      </c>
      <c r="L89" s="73">
        <f t="shared" si="18"/>
        <v>93480870.286616653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36787924.429720193</v>
      </c>
      <c r="Q89" s="73">
        <f>P89/SUMIFS(FinParameters!$H$8:$H$39,FinParameters!$B$8:$B$39,Financials!$E89,FinParameters!$C$8:$C$39,Financials!$F89)</f>
        <v>11721766.442908544</v>
      </c>
      <c r="R89" s="73">
        <f t="shared" si="31"/>
        <v>-26281154.883855209</v>
      </c>
      <c r="S89" s="12">
        <f t="shared" si="20"/>
        <v>-0.41670427362966561</v>
      </c>
      <c r="T89" s="115">
        <f t="shared" si="21"/>
        <v>-8193351.7277450562</v>
      </c>
      <c r="U89" s="73">
        <f>T89/SUMIFS(FinParameters!$L$8:$L$39,FinParameters!$B$8:$B$39,Financials!$E89,FinParameters!$C$8:$C$39,Financials!$F89)</f>
        <v>-6092214.8954109838</v>
      </c>
      <c r="V89" s="73">
        <f t="shared" si="22"/>
        <v>-6092214.8954109838</v>
      </c>
      <c r="W89" s="12"/>
      <c r="X89" s="73">
        <f t="shared" si="23"/>
        <v>28594572.701975133</v>
      </c>
      <c r="Y89" s="73">
        <f t="shared" si="24"/>
        <v>5629551.5474975603</v>
      </c>
      <c r="Z89" s="73">
        <f t="shared" si="24"/>
        <v>-32373369.779266194</v>
      </c>
      <c r="AA89" s="12">
        <f t="shared" si="25"/>
        <v>-0.51330018024058799</v>
      </c>
      <c r="AB89" s="115">
        <f t="shared" si="26"/>
        <v>43612831.272590846</v>
      </c>
      <c r="AC89" s="73">
        <f>AB89/SUMIFS(FinParameters!$L$8:$L$39,FinParameters!$B$8:$B$39,Financials!$E89,FinParameters!$C$8:$C$39,Financials!$F89)</f>
        <v>32428577.356223002</v>
      </c>
      <c r="AD89" s="73">
        <f t="shared" si="27"/>
        <v>32428577.356223002</v>
      </c>
      <c r="AE89" s="12"/>
      <c r="AF89" s="73">
        <f t="shared" si="28"/>
        <v>72207403.974565983</v>
      </c>
      <c r="AG89" s="73">
        <f t="shared" si="29"/>
        <v>38058128.903720565</v>
      </c>
      <c r="AH89" s="73">
        <f t="shared" si="29"/>
        <v>55207.576956808567</v>
      </c>
      <c r="AI89" s="12">
        <f t="shared" si="30"/>
        <v>8.7535092564646529E-4</v>
      </c>
      <c r="AL89" s="73">
        <f>Summary!G89</f>
        <v>-1719706.3247595595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5131551.6198887164</v>
      </c>
      <c r="AN89" s="20">
        <f>Summary!I89</f>
        <v>5804385.7753483718</v>
      </c>
      <c r="AP89" s="12">
        <v>1</v>
      </c>
    </row>
    <row r="90" spans="1:42" x14ac:dyDescent="0.3">
      <c r="A90">
        <v>86</v>
      </c>
      <c r="B90" t="str">
        <f>Summary!B90</f>
        <v>Yallourn Portland Snowy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-46669312.105984442</v>
      </c>
      <c r="H90" s="73">
        <f>SUMIFS(AM$5:AM90,$F$5:$F90,$F90,$D$5:$D90,$D90)</f>
        <v>99966700.73603183</v>
      </c>
      <c r="I90" s="20">
        <f>SUMIFS(AN$5:AN90,$F$5:$F90,$F90,$D$5:$D90,$D90)</f>
        <v>45000698.793584585</v>
      </c>
      <c r="J90" s="73">
        <f t="shared" si="16"/>
        <v>45000698.793584585</v>
      </c>
      <c r="K90" s="73">
        <f t="shared" si="17"/>
        <v>-1668613.3123998567</v>
      </c>
      <c r="L90" s="73">
        <f t="shared" si="18"/>
        <v>98298087.423631966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23727232.481533919</v>
      </c>
      <c r="Q90" s="73">
        <f>P90/SUMIFS(FinParameters!$H$8:$H$39,FinParameters!$B$8:$B$39,Financials!$E90,FinParameters!$C$8:$C$39,Financials!$F90)</f>
        <v>7560227.487594883</v>
      </c>
      <c r="R90" s="73">
        <f t="shared" si="31"/>
        <v>-39341846.832041487</v>
      </c>
      <c r="S90" s="12">
        <f t="shared" si="20"/>
        <v>-0.62378977559568227</v>
      </c>
      <c r="T90" s="115">
        <f t="shared" si="21"/>
        <v>-46669312.105984442</v>
      </c>
      <c r="U90" s="73">
        <f>T90/SUMIFS(FinParameters!$L$8:$L$39,FinParameters!$B$8:$B$39,Financials!$E90,FinParameters!$C$8:$C$39,Financials!$F90)</f>
        <v>-34701241.667420998</v>
      </c>
      <c r="V90" s="73">
        <f t="shared" si="22"/>
        <v>-34701241.667420998</v>
      </c>
      <c r="W90" s="12"/>
      <c r="X90" s="73">
        <f t="shared" si="23"/>
        <v>-22942079.624450523</v>
      </c>
      <c r="Y90" s="73">
        <f t="shared" si="24"/>
        <v>-27141014.179826114</v>
      </c>
      <c r="Z90" s="73">
        <f t="shared" si="24"/>
        <v>-74043088.499462485</v>
      </c>
      <c r="AA90" s="12">
        <f t="shared" si="25"/>
        <v>-1.1739998316976377</v>
      </c>
      <c r="AB90" s="115">
        <f t="shared" si="26"/>
        <v>99966700.73603183</v>
      </c>
      <c r="AC90" s="73">
        <f>AB90/SUMIFS(FinParameters!$L$8:$L$39,FinParameters!$B$8:$B$39,Financials!$E90,FinParameters!$C$8:$C$39,Financials!$F90)</f>
        <v>74330828.640839651</v>
      </c>
      <c r="AD90" s="73">
        <f t="shared" si="27"/>
        <v>74330828.640839651</v>
      </c>
      <c r="AE90" s="12"/>
      <c r="AF90" s="73">
        <f t="shared" si="28"/>
        <v>77024621.111581311</v>
      </c>
      <c r="AG90" s="73">
        <f t="shared" si="29"/>
        <v>47189814.461013541</v>
      </c>
      <c r="AH90" s="73">
        <f t="shared" si="29"/>
        <v>287740.14137716591</v>
      </c>
      <c r="AI90" s="12">
        <f t="shared" si="30"/>
        <v>4.5623012815287894E-3</v>
      </c>
      <c r="AL90" s="73">
        <f>Summary!G90</f>
        <v>-5147354.5249439683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11626945.318665687</v>
      </c>
      <c r="AN90" s="20">
        <f>Summary!I90</f>
        <v>4604237.0981337726</v>
      </c>
      <c r="AP90" s="12">
        <v>1</v>
      </c>
    </row>
    <row r="91" spans="1:42" x14ac:dyDescent="0.3">
      <c r="A91">
        <v>87</v>
      </c>
      <c r="B91" t="str">
        <f>Summary!B91</f>
        <v>Yallourn Portland Snowy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-104224633.39053357</v>
      </c>
      <c r="H91" s="73">
        <f>SUMIFS(AM$5:AM91,$F$5:$F91,$F91,$D$5:$D91,$D91)</f>
        <v>222255255.24750212</v>
      </c>
      <c r="I91" s="20">
        <f>SUMIFS(AN$5:AN91,$F$5:$F91,$F91,$D$5:$D91,$D91)</f>
        <v>23949982.766520463</v>
      </c>
      <c r="J91" s="73">
        <f t="shared" si="16"/>
        <v>23949982.766520463</v>
      </c>
      <c r="K91" s="73">
        <f t="shared" si="17"/>
        <v>-80274650.624013096</v>
      </c>
      <c r="L91" s="73">
        <f t="shared" si="18"/>
        <v>141980604.62348902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2676516.4544697963</v>
      </c>
      <c r="Q91" s="73">
        <f>P91/SUMIFS(FinParameters!$H$8:$H$39,FinParameters!$B$8:$B$39,Financials!$E91,FinParameters!$C$8:$C$39,Financials!$F91)</f>
        <v>852820.62650293519</v>
      </c>
      <c r="R91" s="73">
        <f t="shared" si="31"/>
        <v>-60392562.859105602</v>
      </c>
      <c r="S91" s="12">
        <f t="shared" si="20"/>
        <v>-0.95756214481644275</v>
      </c>
      <c r="T91" s="115">
        <f t="shared" si="21"/>
        <v>-104224633.39053357</v>
      </c>
      <c r="U91" s="73">
        <f>T91/SUMIFS(FinParameters!$L$8:$L$39,FinParameters!$B$8:$B$39,Financials!$E91,FinParameters!$C$8:$C$39,Financials!$F91)</f>
        <v>-77496839.524221018</v>
      </c>
      <c r="V91" s="73">
        <f t="shared" si="22"/>
        <v>-77496839.524221018</v>
      </c>
      <c r="W91" s="12"/>
      <c r="X91" s="73">
        <f t="shared" si="23"/>
        <v>-101548116.93606377</v>
      </c>
      <c r="Y91" s="73">
        <f t="shared" si="24"/>
        <v>-76644018.897718087</v>
      </c>
      <c r="Z91" s="73">
        <f t="shared" si="24"/>
        <v>-137889402.38332662</v>
      </c>
      <c r="AA91" s="12">
        <f t="shared" si="25"/>
        <v>-2.186323375639422</v>
      </c>
      <c r="AB91" s="115">
        <f t="shared" si="26"/>
        <v>222255255.24750212</v>
      </c>
      <c r="AC91" s="73">
        <f>AB91/SUMIFS(FinParameters!$L$8:$L$39,FinParameters!$B$8:$B$39,Financials!$E91,FinParameters!$C$8:$C$39,Financials!$F91)</f>
        <v>165259203.02152741</v>
      </c>
      <c r="AD91" s="73">
        <f t="shared" si="27"/>
        <v>165259203.02152741</v>
      </c>
      <c r="AE91" s="12"/>
      <c r="AF91" s="73">
        <f t="shared" si="28"/>
        <v>120707138.31143835</v>
      </c>
      <c r="AG91" s="73">
        <f t="shared" si="29"/>
        <v>88615184.123809323</v>
      </c>
      <c r="AH91" s="73">
        <f t="shared" si="29"/>
        <v>27369800.63820079</v>
      </c>
      <c r="AI91" s="12">
        <f t="shared" si="30"/>
        <v>0.43396543815266281</v>
      </c>
      <c r="AL91" s="73">
        <f>Summary!G91</f>
        <v>-9065895.1353736147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23935028.945112605</v>
      </c>
      <c r="AN91" s="20">
        <f>Summary!I91</f>
        <v>2985006.7345189806</v>
      </c>
      <c r="AP91" s="12">
        <v>1</v>
      </c>
    </row>
    <row r="92" spans="1:42" x14ac:dyDescent="0.3">
      <c r="A92">
        <v>88</v>
      </c>
      <c r="B92" t="str">
        <f>Summary!B92</f>
        <v>Yallourn Portland Snowy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33127477.50625845</v>
      </c>
      <c r="H92" s="73">
        <f>SUMIFS(AM$5:AM92,$F$5:$F92,$F92,$D$5:$D92,$D92)</f>
        <v>-1882137.037245682</v>
      </c>
      <c r="I92" s="20">
        <f>SUMIFS(AN$5:AN92,$F$5:$F92,$F92,$D$5:$D92,$D92)</f>
        <v>69735490.844910726</v>
      </c>
      <c r="J92" s="73">
        <f t="shared" si="16"/>
        <v>69735490.844910726</v>
      </c>
      <c r="K92" s="73">
        <f t="shared" si="17"/>
        <v>102862968.35116917</v>
      </c>
      <c r="L92" s="73">
        <f t="shared" si="18"/>
        <v>100980831.31392349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48462024.532860056</v>
      </c>
      <c r="Q92" s="73">
        <f>P92/SUMIFS(FinParameters!$H$8:$H$39,FinParameters!$B$8:$B$39,Financials!$E92,FinParameters!$C$8:$C$39,Financials!$F92)</f>
        <v>15441494.504804555</v>
      </c>
      <c r="R92" s="73">
        <f t="shared" si="31"/>
        <v>-14607054.780715344</v>
      </c>
      <c r="S92" s="12">
        <f t="shared" si="20"/>
        <v>-0.23160405922670932</v>
      </c>
      <c r="T92" s="115">
        <f t="shared" si="21"/>
        <v>33127477.50625845</v>
      </c>
      <c r="U92" s="73">
        <f>T92/SUMIFS(FinParameters!$L$8:$L$39,FinParameters!$B$8:$B$39,Financials!$E92,FinParameters!$C$8:$C$39,Financials!$F92)</f>
        <v>24632130.856484558</v>
      </c>
      <c r="V92" s="73">
        <f t="shared" si="22"/>
        <v>24632130.856484558</v>
      </c>
      <c r="W92" s="12"/>
      <c r="X92" s="73">
        <f t="shared" si="23"/>
        <v>81589502.039118499</v>
      </c>
      <c r="Y92" s="73">
        <f t="shared" si="24"/>
        <v>40073625.361289114</v>
      </c>
      <c r="Z92" s="73">
        <f t="shared" si="24"/>
        <v>10025076.075769214</v>
      </c>
      <c r="AA92" s="12">
        <f t="shared" si="25"/>
        <v>0.15895389919876873</v>
      </c>
      <c r="AB92" s="115">
        <f t="shared" si="26"/>
        <v>-1882137.037245682</v>
      </c>
      <c r="AC92" s="73">
        <f>AB92/SUMIFS(FinParameters!$L$8:$L$39,FinParameters!$B$8:$B$39,Financials!$E92,FinParameters!$C$8:$C$39,Financials!$F92)</f>
        <v>-1399474.0705057681</v>
      </c>
      <c r="AD92" s="73">
        <f t="shared" si="27"/>
        <v>-1399474.0705057681</v>
      </c>
      <c r="AE92" s="12"/>
      <c r="AF92" s="73">
        <f t="shared" si="28"/>
        <v>79707365.001872823</v>
      </c>
      <c r="AG92" s="73">
        <f t="shared" si="29"/>
        <v>38674151.290783346</v>
      </c>
      <c r="AH92" s="73">
        <f t="shared" si="29"/>
        <v>8625602.0052634459</v>
      </c>
      <c r="AI92" s="12">
        <f t="shared" si="30"/>
        <v>0.13676435583239621</v>
      </c>
      <c r="AL92" s="73">
        <f>Summary!G92</f>
        <v>1775168.2421861335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-45966.288115238727</v>
      </c>
      <c r="AN92" s="20">
        <f>Summary!I92</f>
        <v>6870505.6369695757</v>
      </c>
      <c r="AP92" s="12">
        <v>1</v>
      </c>
    </row>
    <row r="93" spans="1:42" x14ac:dyDescent="0.3">
      <c r="A93">
        <v>89</v>
      </c>
      <c r="B93" t="str">
        <f>Summary!B93</f>
        <v>Yallourn Portland Snowy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287041850.36823076</v>
      </c>
      <c r="H93" s="73">
        <f>SUMIFS(AM$5:AM93,$F$5:$F93,$F93,$D$5:$D93,$D93)</f>
        <v>-304260476.83554286</v>
      </c>
      <c r="I93" s="20">
        <f>SUMIFS(AN$5:AN93,$F$5:$F93,$F93,$D$5:$D93,$D93)</f>
        <v>162873681.08589524</v>
      </c>
      <c r="J93" s="73">
        <f t="shared" si="16"/>
        <v>162873681.08589524</v>
      </c>
      <c r="K93" s="73">
        <f t="shared" si="17"/>
        <v>449915531.454126</v>
      </c>
      <c r="L93" s="73">
        <f t="shared" si="18"/>
        <v>145655054.61858314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139657753.1160433</v>
      </c>
      <c r="Q93" s="73">
        <f>P93/SUMIFS(FinParameters!$H$8:$H$39,FinParameters!$B$8:$B$39,Financials!$E93,FinParameters!$C$8:$C$39,Financials!$F93)</f>
        <v>40453876.43177814</v>
      </c>
      <c r="R93" s="73">
        <f t="shared" si="31"/>
        <v>74924192.697944149</v>
      </c>
      <c r="S93" s="12">
        <f t="shared" si="20"/>
        <v>1.1574242512543116</v>
      </c>
      <c r="T93" s="115">
        <f t="shared" si="21"/>
        <v>287041850.36823076</v>
      </c>
      <c r="U93" s="73">
        <f>T93/SUMIFS(FinParameters!$L$8:$L$39,FinParameters!$B$8:$B$39,Financials!$E93,FinParameters!$C$8:$C$39,Financials!$F93)</f>
        <v>208226006.92252964</v>
      </c>
      <c r="V93" s="73">
        <f t="shared" si="22"/>
        <v>208226006.92252964</v>
      </c>
      <c r="W93" s="12"/>
      <c r="X93" s="73">
        <f t="shared" si="23"/>
        <v>426699603.48427409</v>
      </c>
      <c r="Y93" s="73">
        <f t="shared" si="24"/>
        <v>248679883.35430777</v>
      </c>
      <c r="Z93" s="73">
        <f t="shared" si="24"/>
        <v>283150199.6204738</v>
      </c>
      <c r="AA93" s="12">
        <f t="shared" si="25"/>
        <v>4.374086606571181</v>
      </c>
      <c r="AB93" s="115">
        <f t="shared" si="26"/>
        <v>-304260476.83554286</v>
      </c>
      <c r="AC93" s="73">
        <f>AB93/SUMIFS(FinParameters!$L$8:$L$39,FinParameters!$B$8:$B$39,Financials!$E93,FinParameters!$C$8:$C$39,Financials!$F93)</f>
        <v>-220716749.40269241</v>
      </c>
      <c r="AD93" s="73">
        <f t="shared" si="27"/>
        <v>-220716749.40269241</v>
      </c>
      <c r="AE93" s="12"/>
      <c r="AF93" s="73">
        <f t="shared" si="28"/>
        <v>122439126.64873123</v>
      </c>
      <c r="AG93" s="73">
        <f t="shared" si="29"/>
        <v>27963133.951615363</v>
      </c>
      <c r="AH93" s="73">
        <f t="shared" si="29"/>
        <v>62433450.217781395</v>
      </c>
      <c r="AI93" s="12">
        <f t="shared" si="30"/>
        <v>0.96446804122217478</v>
      </c>
      <c r="AL93" s="73">
        <f>Summary!G93</f>
        <v>21750762.056796286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-27611364.100369256</v>
      </c>
      <c r="AN93" s="20">
        <f>Summary!I93</f>
        <v>14316352.50752675</v>
      </c>
      <c r="AP93" s="12">
        <v>1</v>
      </c>
    </row>
    <row r="94" spans="1:42" x14ac:dyDescent="0.3">
      <c r="A94">
        <v>90</v>
      </c>
      <c r="B94" t="str">
        <f>Summary!B94</f>
        <v>Yallourn Portland Snowy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149258959.22765487</v>
      </c>
      <c r="H94" s="73">
        <f>SUMIFS(AM$5:AM94,$F$5:$F94,$F94,$D$5:$D94,$D94)</f>
        <v>-125675654.73670645</v>
      </c>
      <c r="I94" s="20">
        <f>SUMIFS(AN$5:AN94,$F$5:$F94,$F94,$D$5:$D94,$D94)</f>
        <v>110877980.6877033</v>
      </c>
      <c r="J94" s="73">
        <f t="shared" si="16"/>
        <v>110877980.6877033</v>
      </c>
      <c r="K94" s="73">
        <f t="shared" si="17"/>
        <v>260136939.91535819</v>
      </c>
      <c r="L94" s="73">
        <f t="shared" si="18"/>
        <v>134461285.17865172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87662052.717851371</v>
      </c>
      <c r="Q94" s="73">
        <f>P94/SUMIFS(FinParameters!$H$8:$H$39,FinParameters!$B$8:$B$39,Financials!$E94,FinParameters!$C$8:$C$39,Financials!$F94)</f>
        <v>25392574.126961231</v>
      </c>
      <c r="R94" s="73">
        <f t="shared" si="31"/>
        <v>22928492.299752224</v>
      </c>
      <c r="S94" s="12">
        <f t="shared" si="20"/>
        <v>0.35419791761278657</v>
      </c>
      <c r="T94" s="115">
        <f t="shared" si="21"/>
        <v>149258959.22765487</v>
      </c>
      <c r="U94" s="73">
        <f>T94/SUMIFS(FinParameters!$L$8:$L$39,FinParameters!$B$8:$B$39,Financials!$E94,FinParameters!$C$8:$C$39,Financials!$F94)</f>
        <v>108275490.27264446</v>
      </c>
      <c r="V94" s="73">
        <f t="shared" si="22"/>
        <v>108275490.27264446</v>
      </c>
      <c r="W94" s="12"/>
      <c r="X94" s="73">
        <f t="shared" si="23"/>
        <v>236921011.94550624</v>
      </c>
      <c r="Y94" s="73">
        <f t="shared" si="24"/>
        <v>133668064.39960569</v>
      </c>
      <c r="Z94" s="73">
        <f t="shared" si="24"/>
        <v>131203982.57239668</v>
      </c>
      <c r="AA94" s="12">
        <f t="shared" si="25"/>
        <v>2.0268309316679076</v>
      </c>
      <c r="AB94" s="115">
        <f t="shared" si="26"/>
        <v>-125675654.73670645</v>
      </c>
      <c r="AC94" s="73">
        <f>AB94/SUMIFS(FinParameters!$L$8:$L$39,FinParameters!$B$8:$B$39,Financials!$E94,FinParameters!$C$8:$C$39,Financials!$F94)</f>
        <v>-91167680.669658929</v>
      </c>
      <c r="AD94" s="73">
        <f t="shared" si="27"/>
        <v>-91167680.669658929</v>
      </c>
      <c r="AE94" s="12"/>
      <c r="AF94" s="73">
        <f t="shared" si="28"/>
        <v>111245357.20879979</v>
      </c>
      <c r="AG94" s="73">
        <f t="shared" si="29"/>
        <v>42500383.729946762</v>
      </c>
      <c r="AH94" s="73">
        <f t="shared" si="29"/>
        <v>40036301.902737752</v>
      </c>
      <c r="AI94" s="12">
        <f t="shared" si="30"/>
        <v>0.61847829231317575</v>
      </c>
      <c r="AL94" s="73">
        <f>Summary!G94</f>
        <v>12351625.089272531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-12629593.274325605</v>
      </c>
      <c r="AN94" s="20">
        <f>Summary!I94</f>
        <v>10269384.969127247</v>
      </c>
      <c r="AP94" s="12">
        <v>1</v>
      </c>
    </row>
    <row r="95" spans="1:42" x14ac:dyDescent="0.3">
      <c r="A95">
        <v>91</v>
      </c>
      <c r="B95" t="str">
        <f>Summary!B95</f>
        <v>Yallourn Portland Snowy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77343662.422563285</v>
      </c>
      <c r="H95" s="73">
        <f>SUMIFS(AM$5:AM95,$F$5:$F95,$F95,$D$5:$D95,$D95)</f>
        <v>-49794013.832475699</v>
      </c>
      <c r="I95" s="20">
        <f>SUMIFS(AN$5:AN95,$F$5:$F95,$F95,$D$5:$D95,$D95)</f>
        <v>88578032.19930993</v>
      </c>
      <c r="J95" s="73">
        <f t="shared" si="16"/>
        <v>88578032.19930993</v>
      </c>
      <c r="K95" s="73">
        <f t="shared" si="17"/>
        <v>165921694.6218732</v>
      </c>
      <c r="L95" s="73">
        <f t="shared" si="18"/>
        <v>116127680.78939751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65362104.229457997</v>
      </c>
      <c r="Q95" s="73">
        <f>P95/SUMIFS(FinParameters!$H$8:$H$39,FinParameters!$B$8:$B$39,Financials!$E95,FinParameters!$C$8:$C$39,Financials!$F95)</f>
        <v>18933073.379910681</v>
      </c>
      <c r="R95" s="73">
        <f t="shared" si="31"/>
        <v>628543.81135885045</v>
      </c>
      <c r="S95" s="12">
        <f t="shared" si="20"/>
        <v>9.7097055576617578E-3</v>
      </c>
      <c r="T95" s="115">
        <f t="shared" si="21"/>
        <v>77343662.422563285</v>
      </c>
      <c r="U95" s="73">
        <f>T95/SUMIFS(FinParameters!$L$8:$L$39,FinParameters!$B$8:$B$39,Financials!$E95,FinParameters!$C$8:$C$39,Financials!$F95)</f>
        <v>56106668.649028905</v>
      </c>
      <c r="V95" s="73">
        <f t="shared" si="22"/>
        <v>56106668.649028905</v>
      </c>
      <c r="W95" s="12"/>
      <c r="X95" s="73">
        <f t="shared" si="23"/>
        <v>142705766.65202126</v>
      </c>
      <c r="Y95" s="73">
        <f t="shared" si="24"/>
        <v>75039742.02893959</v>
      </c>
      <c r="Z95" s="73">
        <f t="shared" si="24"/>
        <v>56735212.460387751</v>
      </c>
      <c r="AA95" s="12">
        <f t="shared" si="25"/>
        <v>0.87644202008893202</v>
      </c>
      <c r="AB95" s="115">
        <f t="shared" si="26"/>
        <v>-49794013.832475699</v>
      </c>
      <c r="AC95" s="73">
        <f>AB95/SUMIFS(FinParameters!$L$8:$L$39,FinParameters!$B$8:$B$39,Financials!$E95,FinParameters!$C$8:$C$39,Financials!$F95)</f>
        <v>-36121592.219672985</v>
      </c>
      <c r="AD95" s="73">
        <f t="shared" si="27"/>
        <v>-36121592.219672985</v>
      </c>
      <c r="AE95" s="12"/>
      <c r="AF95" s="73">
        <f t="shared" si="28"/>
        <v>92911752.819545567</v>
      </c>
      <c r="AG95" s="73">
        <f t="shared" si="29"/>
        <v>38918149.809266604</v>
      </c>
      <c r="AH95" s="73">
        <f t="shared" si="29"/>
        <v>20613620.240714766</v>
      </c>
      <c r="AI95" s="12">
        <f t="shared" si="30"/>
        <v>0.31843791856304743</v>
      </c>
      <c r="AL95" s="73">
        <f>Summary!G95</f>
        <v>7884515.3905165717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-5327586.9639054155</v>
      </c>
      <c r="AN95" s="20">
        <f>Summary!I95</f>
        <v>8579652.7234728448</v>
      </c>
      <c r="AP95" s="12">
        <v>1</v>
      </c>
    </row>
    <row r="96" spans="1:42" x14ac:dyDescent="0.3">
      <c r="A96">
        <v>92</v>
      </c>
      <c r="B96" t="str">
        <f>Summary!B96</f>
        <v>Yallourn Portland Snowy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29242592.413207471</v>
      </c>
      <c r="H96" s="73">
        <f>SUMIFS(AM$5:AM96,$F$5:$F96,$F96,$D$5:$D96,$D96)</f>
        <v>1203719.9144378337</v>
      </c>
      <c r="I96" s="20">
        <f>SUMIFS(AN$5:AN96,$F$5:$F96,$F96,$D$5:$D96,$D96)</f>
        <v>75794029.382679954</v>
      </c>
      <c r="J96" s="73">
        <f t="shared" si="16"/>
        <v>75794029.382679954</v>
      </c>
      <c r="K96" s="73">
        <f t="shared" si="17"/>
        <v>105036621.79588743</v>
      </c>
      <c r="L96" s="73">
        <f t="shared" si="18"/>
        <v>106240341.71032526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52578101.412828021</v>
      </c>
      <c r="Q96" s="73">
        <f>P96/SUMIFS(FinParameters!$H$8:$H$39,FinParameters!$B$8:$B$39,Financials!$E96,FinParameters!$C$8:$C$39,Financials!$F96)</f>
        <v>15230003.133479489</v>
      </c>
      <c r="R96" s="73">
        <f t="shared" si="31"/>
        <v>-12155459.005271126</v>
      </c>
      <c r="S96" s="12">
        <f t="shared" si="20"/>
        <v>-0.18777677184387537</v>
      </c>
      <c r="T96" s="115">
        <f t="shared" si="21"/>
        <v>29242592.413207471</v>
      </c>
      <c r="U96" s="73">
        <f>T96/SUMIFS(FinParameters!$L$8:$L$39,FinParameters!$B$8:$B$39,Financials!$E96,FinParameters!$C$8:$C$39,Financials!$F96)</f>
        <v>21213172.373484597</v>
      </c>
      <c r="V96" s="73">
        <f t="shared" si="22"/>
        <v>21213172.373484597</v>
      </c>
      <c r="W96" s="12"/>
      <c r="X96" s="73">
        <f t="shared" si="23"/>
        <v>81820693.8260355</v>
      </c>
      <c r="Y96" s="73">
        <f t="shared" si="24"/>
        <v>36443175.506964087</v>
      </c>
      <c r="Z96" s="73">
        <f t="shared" si="24"/>
        <v>9057713.368213471</v>
      </c>
      <c r="AA96" s="12">
        <f t="shared" si="25"/>
        <v>0.13992299063595123</v>
      </c>
      <c r="AB96" s="115">
        <f t="shared" si="26"/>
        <v>1203719.9144378337</v>
      </c>
      <c r="AC96" s="73">
        <f>AB96/SUMIFS(FinParameters!$L$8:$L$39,FinParameters!$B$8:$B$39,Financials!$E96,FinParameters!$C$8:$C$39,Financials!$F96)</f>
        <v>873202.95251364552</v>
      </c>
      <c r="AD96" s="73">
        <f t="shared" si="27"/>
        <v>873202.95251364552</v>
      </c>
      <c r="AE96" s="12"/>
      <c r="AF96" s="73">
        <f t="shared" si="28"/>
        <v>83024413.74047333</v>
      </c>
      <c r="AG96" s="73">
        <f t="shared" si="29"/>
        <v>37316378.45947773</v>
      </c>
      <c r="AH96" s="73">
        <f t="shared" si="29"/>
        <v>9930916.3207271174</v>
      </c>
      <c r="AI96" s="12">
        <f t="shared" si="30"/>
        <v>0.15341217533201662</v>
      </c>
      <c r="AL96" s="73">
        <f>Summary!G96</f>
        <v>4267860.1253635623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111990.34859822143</v>
      </c>
      <c r="AN96" s="20">
        <f>Summary!I96</f>
        <v>7472264.809195471</v>
      </c>
      <c r="AP96" s="12">
        <v>1</v>
      </c>
    </row>
    <row r="97" spans="1:42" x14ac:dyDescent="0.3">
      <c r="A97">
        <v>93</v>
      </c>
      <c r="B97" t="str">
        <f>Summary!B97</f>
        <v>Yallourn Portland Snowy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-7972872.7384530222</v>
      </c>
      <c r="H97" s="73">
        <f>SUMIFS(AM$5:AM97,$F$5:$F97,$F97,$D$5:$D97,$D97)</f>
        <v>49425617.500915378</v>
      </c>
      <c r="I97" s="20">
        <f>SUMIFS(AN$5:AN97,$F$5:$F97,$F97,$D$5:$D97,$D97)</f>
        <v>64387456.318364941</v>
      </c>
      <c r="J97" s="73">
        <f t="shared" si="16"/>
        <v>64387456.318364941</v>
      </c>
      <c r="K97" s="73">
        <f t="shared" si="17"/>
        <v>56414583.579911917</v>
      </c>
      <c r="L97" s="73">
        <f t="shared" si="18"/>
        <v>105840201.0808273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41171528.348513007</v>
      </c>
      <c r="Q97" s="73">
        <f>P97/SUMIFS(FinParameters!$H$8:$H$39,FinParameters!$B$8:$B$39,Financials!$E97,FinParameters!$C$8:$C$39,Financials!$F97)</f>
        <v>11925925.221883472</v>
      </c>
      <c r="R97" s="73">
        <f t="shared" si="31"/>
        <v>-23562032.069586139</v>
      </c>
      <c r="S97" s="12">
        <f t="shared" si="20"/>
        <v>-0.3639848004250717</v>
      </c>
      <c r="T97" s="115">
        <f t="shared" si="21"/>
        <v>-7972872.7384530222</v>
      </c>
      <c r="U97" s="73">
        <f>T97/SUMIFS(FinParameters!$L$8:$L$39,FinParameters!$B$8:$B$39,Financials!$E97,FinParameters!$C$8:$C$39,Financials!$F97)</f>
        <v>-5783684.3369698059</v>
      </c>
      <c r="V97" s="73">
        <f t="shared" si="22"/>
        <v>-5783684.3369698059</v>
      </c>
      <c r="W97" s="12"/>
      <c r="X97" s="73">
        <f t="shared" si="23"/>
        <v>33198655.610059984</v>
      </c>
      <c r="Y97" s="73">
        <f t="shared" si="24"/>
        <v>6142240.8849136662</v>
      </c>
      <c r="Z97" s="73">
        <f t="shared" si="24"/>
        <v>-29345716.406555943</v>
      </c>
      <c r="AA97" s="12">
        <f t="shared" si="25"/>
        <v>-0.45333079498514717</v>
      </c>
      <c r="AB97" s="115">
        <f t="shared" si="26"/>
        <v>49425617.500915378</v>
      </c>
      <c r="AC97" s="73">
        <f>AB97/SUMIFS(FinParameters!$L$8:$L$39,FinParameters!$B$8:$B$39,Financials!$E97,FinParameters!$C$8:$C$39,Financials!$F97)</f>
        <v>35854350.014442958</v>
      </c>
      <c r="AD97" s="73">
        <f t="shared" si="27"/>
        <v>35854350.014442958</v>
      </c>
      <c r="AE97" s="12"/>
      <c r="AF97" s="73">
        <f t="shared" si="28"/>
        <v>82624273.110975355</v>
      </c>
      <c r="AG97" s="73">
        <f t="shared" si="29"/>
        <v>41996590.899356626</v>
      </c>
      <c r="AH97" s="73">
        <f t="shared" si="29"/>
        <v>6508633.6078870147</v>
      </c>
      <c r="AI97" s="12">
        <f t="shared" si="30"/>
        <v>0.10054496563836826</v>
      </c>
      <c r="AL97" s="73">
        <f>Summary!G97</f>
        <v>220478.98929203409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5812786.2283245334</v>
      </c>
      <c r="AN97" s="20">
        <f>Summary!I97</f>
        <v>6326065.5765940864</v>
      </c>
      <c r="AP97" s="12">
        <v>1</v>
      </c>
    </row>
    <row r="98" spans="1:42" x14ac:dyDescent="0.3">
      <c r="A98">
        <v>94</v>
      </c>
      <c r="B98" t="str">
        <f>Summary!B98</f>
        <v>Yallourn Portland Snowy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-50908234.825887412</v>
      </c>
      <c r="H98" s="73">
        <f>SUMIFS(AM$5:AM98,$F$5:$F98,$F98,$D$5:$D98,$D98)</f>
        <v>113607813.19075504</v>
      </c>
      <c r="I98" s="20">
        <f>SUMIFS(AN$5:AN98,$F$5:$F98,$F98,$D$5:$D98,$D98)</f>
        <v>49898958.04712455</v>
      </c>
      <c r="J98" s="73">
        <f t="shared" si="16"/>
        <v>49898958.04712455</v>
      </c>
      <c r="K98" s="73">
        <f t="shared" si="17"/>
        <v>-1009276.7787628621</v>
      </c>
      <c r="L98" s="73">
        <f t="shared" si="18"/>
        <v>112598536.41199218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26683030.077272616</v>
      </c>
      <c r="Q98" s="73">
        <f>P98/SUMIFS(FinParameters!$H$8:$H$39,FinParameters!$B$8:$B$39,Financials!$E98,FinParameters!$C$8:$C$39,Financials!$F98)</f>
        <v>7729123.3568285536</v>
      </c>
      <c r="R98" s="73">
        <f t="shared" si="31"/>
        <v>-38050530.340826526</v>
      </c>
      <c r="S98" s="12">
        <f t="shared" si="20"/>
        <v>-0.58780221719718362</v>
      </c>
      <c r="T98" s="115">
        <f t="shared" si="21"/>
        <v>-50908234.825887412</v>
      </c>
      <c r="U98" s="73">
        <f>T98/SUMIFS(FinParameters!$L$8:$L$39,FinParameters!$B$8:$B$39,Financials!$E98,FinParameters!$C$8:$C$39,Financials!$F98)</f>
        <v>-36929870.83127524</v>
      </c>
      <c r="V98" s="73">
        <f t="shared" si="22"/>
        <v>-36929870.83127524</v>
      </c>
      <c r="W98" s="12"/>
      <c r="X98" s="73">
        <f t="shared" si="23"/>
        <v>-24225204.748614796</v>
      </c>
      <c r="Y98" s="73">
        <f t="shared" si="24"/>
        <v>-29200747.474446684</v>
      </c>
      <c r="Z98" s="73">
        <f t="shared" si="24"/>
        <v>-74980401.172101766</v>
      </c>
      <c r="AA98" s="12">
        <f t="shared" si="25"/>
        <v>-1.1582925562539839</v>
      </c>
      <c r="AB98" s="115">
        <f t="shared" si="26"/>
        <v>113607813.19075504</v>
      </c>
      <c r="AC98" s="73">
        <f>AB98/SUMIFS(FinParameters!$L$8:$L$39,FinParameters!$B$8:$B$39,Financials!$E98,FinParameters!$C$8:$C$39,Financials!$F98)</f>
        <v>82413422.522062391</v>
      </c>
      <c r="AD98" s="73">
        <f t="shared" si="27"/>
        <v>82413422.522062391</v>
      </c>
      <c r="AE98" s="12"/>
      <c r="AF98" s="73">
        <f t="shared" si="28"/>
        <v>89382608.442140251</v>
      </c>
      <c r="AG98" s="73">
        <f t="shared" si="29"/>
        <v>53212675.047615707</v>
      </c>
      <c r="AH98" s="73">
        <f t="shared" si="29"/>
        <v>7433021.3499606252</v>
      </c>
      <c r="AI98" s="12">
        <f t="shared" si="30"/>
        <v>0.11482484976807167</v>
      </c>
      <c r="AL98" s="73">
        <f>Summary!G98</f>
        <v>-4238922.7199029662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13641112.454723204</v>
      </c>
      <c r="AN98" s="20">
        <f>Summary!I98</f>
        <v>4898259.2535399627</v>
      </c>
      <c r="AP98" s="12">
        <v>1</v>
      </c>
    </row>
    <row r="99" spans="1:42" x14ac:dyDescent="0.3">
      <c r="A99">
        <v>95</v>
      </c>
      <c r="B99" t="str">
        <f>Summary!B99</f>
        <v>Yallourn Portland Snowy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-113703686.28843337</v>
      </c>
      <c r="H99" s="73">
        <f>SUMIFS(AM$5:AM99,$F$5:$F99,$F99,$D$5:$D99,$D99)</f>
        <v>253106593.66622433</v>
      </c>
      <c r="I99" s="20">
        <f>SUMIFS(AN$5:AN99,$F$5:$F99,$F99,$D$5:$D99,$D99)</f>
        <v>26990264.021197502</v>
      </c>
      <c r="J99" s="73">
        <f t="shared" si="16"/>
        <v>26990264.021197502</v>
      </c>
      <c r="K99" s="73">
        <f t="shared" si="17"/>
        <v>-86713422.267235875</v>
      </c>
      <c r="L99" s="73">
        <f t="shared" si="18"/>
        <v>166393171.39898846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3774336.0513455682</v>
      </c>
      <c r="Q99" s="73">
        <f>P99/SUMIFS(FinParameters!$H$8:$H$39,FinParameters!$B$8:$B$39,Financials!$E99,FinParameters!$C$8:$C$39,Financials!$F99)</f>
        <v>1093290.7112308329</v>
      </c>
      <c r="R99" s="73">
        <f t="shared" si="31"/>
        <v>-60959224.366753578</v>
      </c>
      <c r="S99" s="12">
        <f t="shared" si="20"/>
        <v>-0.94169429231193214</v>
      </c>
      <c r="T99" s="115">
        <f t="shared" si="21"/>
        <v>-113703686.28843337</v>
      </c>
      <c r="U99" s="73">
        <f>T99/SUMIFS(FinParameters!$L$8:$L$39,FinParameters!$B$8:$B$39,Financials!$E99,FinParameters!$C$8:$C$39,Financials!$F99)</f>
        <v>-82482970.820595324</v>
      </c>
      <c r="V99" s="73">
        <f t="shared" si="22"/>
        <v>-82482970.820595324</v>
      </c>
      <c r="W99" s="12"/>
      <c r="X99" s="73">
        <f t="shared" si="23"/>
        <v>-109929350.23708782</v>
      </c>
      <c r="Y99" s="73">
        <f t="shared" si="24"/>
        <v>-81389680.109364495</v>
      </c>
      <c r="Z99" s="73">
        <f t="shared" si="24"/>
        <v>-143442195.1873489</v>
      </c>
      <c r="AA99" s="12">
        <f t="shared" si="25"/>
        <v>-2.2158860761077999</v>
      </c>
      <c r="AB99" s="115">
        <f t="shared" si="26"/>
        <v>253106593.66622433</v>
      </c>
      <c r="AC99" s="73">
        <f>AB99/SUMIFS(FinParameters!$L$8:$L$39,FinParameters!$B$8:$B$39,Financials!$E99,FinParameters!$C$8:$C$39,Financials!$F99)</f>
        <v>183608680.25784659</v>
      </c>
      <c r="AD99" s="73">
        <f t="shared" si="27"/>
        <v>183608680.25784659</v>
      </c>
      <c r="AE99" s="12"/>
      <c r="AF99" s="73">
        <f t="shared" si="28"/>
        <v>143177243.42913651</v>
      </c>
      <c r="AG99" s="73">
        <f t="shared" si="29"/>
        <v>102219000.1484821</v>
      </c>
      <c r="AH99" s="73">
        <f t="shared" si="29"/>
        <v>40166485.070497692</v>
      </c>
      <c r="AI99" s="12">
        <f t="shared" si="30"/>
        <v>0.62048935376135073</v>
      </c>
      <c r="AL99" s="73">
        <f>Summary!G99</f>
        <v>-9479052.8978998065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30851338.41872222</v>
      </c>
      <c r="AN99" s="20">
        <f>Summary!I99</f>
        <v>3040281.25467704</v>
      </c>
      <c r="AP99" s="12">
        <v>1</v>
      </c>
    </row>
    <row r="100" spans="1:42" x14ac:dyDescent="0.3">
      <c r="A100">
        <v>96</v>
      </c>
      <c r="B100" t="str">
        <f>Summary!B100</f>
        <v>Yallourn Portland Snowy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37228928.350629084</v>
      </c>
      <c r="H100" s="73">
        <f>SUMIFS(AM$5:AM100,$F$5:$F100,$F100,$D$5:$D100,$D100)</f>
        <v>-1644457.2060529983</v>
      </c>
      <c r="I100" s="20">
        <f>SUMIFS(AN$5:AN100,$F$5:$F100,$F100,$D$5:$D100,$D100)</f>
        <v>77236351.438310042</v>
      </c>
      <c r="J100" s="73">
        <f t="shared" si="16"/>
        <v>77236351.438310042</v>
      </c>
      <c r="K100" s="73">
        <f t="shared" si="17"/>
        <v>114465279.78893912</v>
      </c>
      <c r="L100" s="73">
        <f t="shared" si="18"/>
        <v>112820822.58288613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54020423.468458109</v>
      </c>
      <c r="Q100" s="73">
        <f>P100/SUMIFS(FinParameters!$H$8:$H$39,FinParameters!$B$8:$B$39,Financials!$E100,FinParameters!$C$8:$C$39,Financials!$F100)</f>
        <v>15647792.457104124</v>
      </c>
      <c r="R100" s="73">
        <f t="shared" si="31"/>
        <v>-10713136.949641038</v>
      </c>
      <c r="S100" s="12">
        <f t="shared" si="20"/>
        <v>-0.16549587077317168</v>
      </c>
      <c r="T100" s="115">
        <f t="shared" si="21"/>
        <v>37228928.350629084</v>
      </c>
      <c r="U100" s="73">
        <f>T100/SUMIFS(FinParameters!$L$8:$L$39,FinParameters!$B$8:$B$39,Financials!$E100,FinParameters!$C$8:$C$39,Financials!$F100)</f>
        <v>27006623.189307701</v>
      </c>
      <c r="V100" s="73">
        <f t="shared" si="22"/>
        <v>27006623.189307701</v>
      </c>
      <c r="W100" s="12"/>
      <c r="X100" s="73">
        <f t="shared" si="23"/>
        <v>91249351.819087178</v>
      </c>
      <c r="Y100" s="73">
        <f t="shared" si="24"/>
        <v>42654415.646411821</v>
      </c>
      <c r="Z100" s="73">
        <f t="shared" si="24"/>
        <v>16293486.239666663</v>
      </c>
      <c r="AA100" s="12">
        <f t="shared" si="25"/>
        <v>0.25170075822233151</v>
      </c>
      <c r="AB100" s="115">
        <f t="shared" si="26"/>
        <v>-1644457.2060529983</v>
      </c>
      <c r="AC100" s="73">
        <f>AB100/SUMIFS(FinParameters!$L$8:$L$39,FinParameters!$B$8:$B$39,Financials!$E100,FinParameters!$C$8:$C$39,Financials!$F100)</f>
        <v>-1192922.764161827</v>
      </c>
      <c r="AD100" s="73">
        <f t="shared" si="27"/>
        <v>-1192922.764161827</v>
      </c>
      <c r="AE100" s="12"/>
      <c r="AF100" s="73">
        <f t="shared" si="28"/>
        <v>89604894.613034174</v>
      </c>
      <c r="AG100" s="73">
        <f t="shared" si="29"/>
        <v>41461492.882249996</v>
      </c>
      <c r="AH100" s="73">
        <f t="shared" si="29"/>
        <v>15100563.475504836</v>
      </c>
      <c r="AI100" s="12">
        <f t="shared" si="30"/>
        <v>0.23327256183614459</v>
      </c>
      <c r="AL100" s="73">
        <f>Summary!G100</f>
        <v>4101450.8443706362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237679.8311926836</v>
      </c>
      <c r="AN100" s="20">
        <f>Summary!I100</f>
        <v>7500860.5933993179</v>
      </c>
      <c r="AP100" s="12">
        <v>1</v>
      </c>
    </row>
    <row r="101" spans="1:42" x14ac:dyDescent="0.3">
      <c r="A101">
        <v>97</v>
      </c>
      <c r="B101" t="str">
        <f>Summary!B101</f>
        <v>Yallourn Portland Snowy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310029284.02747953</v>
      </c>
      <c r="H101" s="73">
        <f>SUMIFS(AM$5:AM101,$F$5:$F101,$F101,$D$5:$D101,$D101)</f>
        <v>-331955330.71432096</v>
      </c>
      <c r="I101" s="20">
        <f>SUMIFS(AN$5:AN101,$F$5:$F101,$F101,$D$5:$D101,$D101)</f>
        <v>177592717.59783715</v>
      </c>
      <c r="J101" s="73">
        <f t="shared" si="16"/>
        <v>177592717.59783715</v>
      </c>
      <c r="K101" s="73">
        <f t="shared" si="17"/>
        <v>487622001.62531668</v>
      </c>
      <c r="L101" s="73">
        <f t="shared" si="18"/>
        <v>155666670.91099572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152385766.42873892</v>
      </c>
      <c r="Q101" s="73">
        <f>P101/SUMIFS(FinParameters!$H$8:$H$39,FinParameters!$B$8:$B$39,Financials!$E101,FinParameters!$C$8:$C$39,Financials!$F101)</f>
        <v>40127935.012073107</v>
      </c>
      <c r="R101" s="73">
        <f t="shared" si="31"/>
        <v>86241179.983395785</v>
      </c>
      <c r="S101" s="12">
        <f t="shared" si="20"/>
        <v>1.3038282438224773</v>
      </c>
      <c r="T101" s="115">
        <f t="shared" si="21"/>
        <v>310029284.02747953</v>
      </c>
      <c r="U101" s="73">
        <f>T101/SUMIFS(FinParameters!$L$8:$L$39,FinParameters!$B$8:$B$39,Financials!$E101,FinParameters!$C$8:$C$39,Financials!$F101)</f>
        <v>219416155.78823647</v>
      </c>
      <c r="V101" s="73">
        <f t="shared" si="22"/>
        <v>219416155.78823647</v>
      </c>
      <c r="W101" s="12"/>
      <c r="X101" s="73">
        <f t="shared" si="23"/>
        <v>462415050.45621842</v>
      </c>
      <c r="Y101" s="73">
        <f t="shared" si="24"/>
        <v>259544090.80030957</v>
      </c>
      <c r="Z101" s="73">
        <f t="shared" si="24"/>
        <v>305657335.77163225</v>
      </c>
      <c r="AA101" s="12">
        <f t="shared" si="25"/>
        <v>4.6210484061942729</v>
      </c>
      <c r="AB101" s="115">
        <f t="shared" si="26"/>
        <v>-331955330.71432096</v>
      </c>
      <c r="AC101" s="73">
        <f>AB101/SUMIFS(FinParameters!$L$8:$L$39,FinParameters!$B$8:$B$39,Financials!$E101,FinParameters!$C$8:$C$39,Financials!$F101)</f>
        <v>-234933815.32401675</v>
      </c>
      <c r="AD101" s="73">
        <f t="shared" si="27"/>
        <v>-234933815.32401675</v>
      </c>
      <c r="AE101" s="12"/>
      <c r="AF101" s="73">
        <f t="shared" si="28"/>
        <v>130459719.74189746</v>
      </c>
      <c r="AG101" s="73">
        <f t="shared" si="29"/>
        <v>24610275.476292819</v>
      </c>
      <c r="AH101" s="73">
        <f t="shared" si="29"/>
        <v>70723520.447615504</v>
      </c>
      <c r="AI101" s="12">
        <f t="shared" si="30"/>
        <v>1.0692261339642064</v>
      </c>
      <c r="AL101" s="73">
        <f>Summary!G101</f>
        <v>22987433.659248799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-27694853.878778115</v>
      </c>
      <c r="AN101" s="20">
        <f>Summary!I101</f>
        <v>14719036.5119419</v>
      </c>
      <c r="AP101" s="12">
        <v>1</v>
      </c>
    </row>
    <row r="102" spans="1:42" x14ac:dyDescent="0.3">
      <c r="A102">
        <v>98</v>
      </c>
      <c r="B102" t="str">
        <f>Summary!B102</f>
        <v>Yallourn Portland Snowy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161175431.94817355</v>
      </c>
      <c r="H102" s="73">
        <f>SUMIFS(AM$5:AM102,$F$5:$F102,$F102,$D$5:$D102,$D102)</f>
        <v>-137795001.90538949</v>
      </c>
      <c r="I102" s="20">
        <f>SUMIFS(AN$5:AN102,$F$5:$F102,$F102,$D$5:$D102,$D102)</f>
        <v>121234756.31158915</v>
      </c>
      <c r="J102" s="73">
        <f t="shared" si="16"/>
        <v>121234756.31158915</v>
      </c>
      <c r="K102" s="73">
        <f t="shared" si="17"/>
        <v>282410188.2597627</v>
      </c>
      <c r="L102" s="73">
        <f t="shared" si="18"/>
        <v>144615186.35437322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96027805.142490923</v>
      </c>
      <c r="Q102" s="73">
        <f>P102/SUMIFS(FinParameters!$H$8:$H$39,FinParameters!$B$8:$B$39,Financials!$E102,FinParameters!$C$8:$C$39,Financials!$F102)</f>
        <v>25287122.376431942</v>
      </c>
      <c r="R102" s="73">
        <f t="shared" si="31"/>
        <v>29883218.697147783</v>
      </c>
      <c r="S102" s="12">
        <f t="shared" si="20"/>
        <v>0.45178631091511928</v>
      </c>
      <c r="T102" s="115">
        <f t="shared" si="21"/>
        <v>161175431.94817355</v>
      </c>
      <c r="U102" s="73">
        <f>T102/SUMIFS(FinParameters!$L$8:$L$39,FinParameters!$B$8:$B$39,Financials!$E102,FinParameters!$C$8:$C$39,Financials!$F102)</f>
        <v>114068236.47808126</v>
      </c>
      <c r="V102" s="73">
        <f t="shared" si="22"/>
        <v>114068236.47808126</v>
      </c>
      <c r="W102" s="12"/>
      <c r="X102" s="73">
        <f t="shared" si="23"/>
        <v>257203237.09066448</v>
      </c>
      <c r="Y102" s="73">
        <f t="shared" si="24"/>
        <v>139355358.8545132</v>
      </c>
      <c r="Z102" s="73">
        <f t="shared" si="24"/>
        <v>143951455.17522904</v>
      </c>
      <c r="AA102" s="12">
        <f t="shared" si="25"/>
        <v>2.1763149928252945</v>
      </c>
      <c r="AB102" s="115">
        <f t="shared" si="26"/>
        <v>-137795001.90538949</v>
      </c>
      <c r="AC102" s="73">
        <f>AB102/SUMIFS(FinParameters!$L$8:$L$39,FinParameters!$B$8:$B$39,Financials!$E102,FinParameters!$C$8:$C$39,Financials!$F102)</f>
        <v>-97521270.288239747</v>
      </c>
      <c r="AD102" s="73">
        <f t="shared" si="27"/>
        <v>-97521270.288239747</v>
      </c>
      <c r="AE102" s="12"/>
      <c r="AF102" s="73">
        <f t="shared" si="28"/>
        <v>119408235.18527499</v>
      </c>
      <c r="AG102" s="73">
        <f t="shared" si="29"/>
        <v>41834088.566273451</v>
      </c>
      <c r="AH102" s="73">
        <f t="shared" si="29"/>
        <v>46430184.886989295</v>
      </c>
      <c r="AI102" s="12">
        <f t="shared" si="30"/>
        <v>0.70194988557915727</v>
      </c>
      <c r="AL102" s="73">
        <f>Summary!G102</f>
        <v>11916472.720518691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-12119347.168683037</v>
      </c>
      <c r="AN102" s="20">
        <f>Summary!I102</f>
        <v>10356775.623885861</v>
      </c>
      <c r="AP102" s="12">
        <v>1</v>
      </c>
    </row>
    <row r="103" spans="1:42" x14ac:dyDescent="0.3">
      <c r="A103">
        <v>99</v>
      </c>
      <c r="B103" t="str">
        <f>Summary!B103</f>
        <v>Yallourn Portland Snowy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85404731.790902287</v>
      </c>
      <c r="H103" s="73">
        <f>SUMIFS(AM$5:AM103,$F$5:$F103,$F103,$D$5:$D103,$D103)</f>
        <v>-55259361.98430302</v>
      </c>
      <c r="I103" s="20">
        <f>SUMIFS(AN$5:AN103,$F$5:$F103,$F103,$D$5:$D103,$D103)</f>
        <v>97374403.375760972</v>
      </c>
      <c r="J103" s="73">
        <f t="shared" si="16"/>
        <v>97374403.375760972</v>
      </c>
      <c r="K103" s="73">
        <f t="shared" si="17"/>
        <v>182779135.16666326</v>
      </c>
      <c r="L103" s="73">
        <f t="shared" si="18"/>
        <v>127519773.18236023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72167452.206662744</v>
      </c>
      <c r="Q103" s="73">
        <f>P103/SUMIFS(FinParameters!$H$8:$H$39,FinParameters!$B$8:$B$39,Financials!$E103,FinParameters!$C$8:$C$39,Financials!$F103)</f>
        <v>19003945.709654558</v>
      </c>
      <c r="R103" s="73">
        <f t="shared" si="31"/>
        <v>6022865.7613196028</v>
      </c>
      <c r="S103" s="12">
        <f t="shared" si="20"/>
        <v>9.1056064978143614E-2</v>
      </c>
      <c r="T103" s="115">
        <f t="shared" si="21"/>
        <v>85404731.790902287</v>
      </c>
      <c r="U103" s="73">
        <f>T103/SUMIFS(FinParameters!$L$8:$L$39,FinParameters!$B$8:$B$39,Financials!$E103,FinParameters!$C$8:$C$39,Financials!$F103)</f>
        <v>60443251.335006848</v>
      </c>
      <c r="V103" s="73">
        <f t="shared" si="22"/>
        <v>60443251.335006848</v>
      </c>
      <c r="W103" s="12"/>
      <c r="X103" s="73">
        <f t="shared" si="23"/>
        <v>157572183.99756503</v>
      </c>
      <c r="Y103" s="73">
        <f t="shared" si="24"/>
        <v>79447197.044661403</v>
      </c>
      <c r="Z103" s="73">
        <f t="shared" si="24"/>
        <v>66466117.096326448</v>
      </c>
      <c r="AA103" s="12">
        <f t="shared" si="25"/>
        <v>1.0048610274591254</v>
      </c>
      <c r="AB103" s="115">
        <f t="shared" si="26"/>
        <v>-55259361.98430302</v>
      </c>
      <c r="AC103" s="73">
        <f>AB103/SUMIFS(FinParameters!$L$8:$L$39,FinParameters!$B$8:$B$39,Financials!$E103,FinParameters!$C$8:$C$39,Financials!$F103)</f>
        <v>-39108553.29663536</v>
      </c>
      <c r="AD103" s="73">
        <f t="shared" si="27"/>
        <v>-39108553.29663536</v>
      </c>
      <c r="AE103" s="12"/>
      <c r="AF103" s="73">
        <f t="shared" si="28"/>
        <v>102312822.013262</v>
      </c>
      <c r="AG103" s="73">
        <f t="shared" si="29"/>
        <v>40338643.748026043</v>
      </c>
      <c r="AH103" s="73">
        <f t="shared" si="29"/>
        <v>27357563.799691088</v>
      </c>
      <c r="AI103" s="12">
        <f t="shared" si="30"/>
        <v>0.41360246196863443</v>
      </c>
      <c r="AL103" s="73">
        <f>Summary!G103</f>
        <v>8061069.3683390012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-5465348.1518273223</v>
      </c>
      <c r="AN103" s="20">
        <f>Summary!I103</f>
        <v>8796371.1764510367</v>
      </c>
      <c r="AP103" s="12">
        <v>1</v>
      </c>
    </row>
    <row r="104" spans="1:42" x14ac:dyDescent="0.3">
      <c r="A104">
        <v>100</v>
      </c>
      <c r="B104" t="str">
        <f>Summary!B104</f>
        <v>Yallourn Portland Snowy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33866350.442734256</v>
      </c>
      <c r="H104" s="73">
        <f>SUMIFS(AM$5:AM104,$F$5:$F104,$F104,$D$5:$D104,$D104)</f>
        <v>1106724.0638154149</v>
      </c>
      <c r="I104" s="20">
        <f>SUMIFS(AN$5:AN104,$F$5:$F104,$F104,$D$5:$D104,$D104)</f>
        <v>83503614.271126375</v>
      </c>
      <c r="J104" s="73">
        <f t="shared" si="16"/>
        <v>83503614.271126375</v>
      </c>
      <c r="K104" s="73">
        <f t="shared" si="17"/>
        <v>117369964.71386063</v>
      </c>
      <c r="L104" s="73">
        <f t="shared" si="18"/>
        <v>118476688.77767605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58296663.102028146</v>
      </c>
      <c r="Q104" s="73">
        <f>P104/SUMIFS(FinParameters!$H$8:$H$39,FinParameters!$B$8:$B$39,Financials!$E104,FinParameters!$C$8:$C$39,Financials!$F104)</f>
        <v>15351333.416516026</v>
      </c>
      <c r="R104" s="73">
        <f t="shared" si="31"/>
        <v>-7847923.3433149951</v>
      </c>
      <c r="S104" s="12">
        <f t="shared" si="20"/>
        <v>-0.11864800681458523</v>
      </c>
      <c r="T104" s="115">
        <f t="shared" si="21"/>
        <v>33866350.442734256</v>
      </c>
      <c r="U104" s="73">
        <f>T104/SUMIFS(FinParameters!$L$8:$L$39,FinParameters!$B$8:$B$39,Financials!$E104,FinParameters!$C$8:$C$39,Financials!$F104)</f>
        <v>23968137.229460422</v>
      </c>
      <c r="V104" s="73">
        <f t="shared" si="22"/>
        <v>23968137.229460422</v>
      </c>
      <c r="W104" s="12"/>
      <c r="X104" s="73">
        <f t="shared" si="23"/>
        <v>92163013.544762403</v>
      </c>
      <c r="Y104" s="73">
        <f t="shared" si="24"/>
        <v>39319470.645976447</v>
      </c>
      <c r="Z104" s="73">
        <f t="shared" si="24"/>
        <v>16120213.886145428</v>
      </c>
      <c r="AA104" s="12">
        <f t="shared" si="25"/>
        <v>0.24371176467277403</v>
      </c>
      <c r="AB104" s="115">
        <f t="shared" si="26"/>
        <v>1106724.0638154149</v>
      </c>
      <c r="AC104" s="73">
        <f>AB104/SUMIFS(FinParameters!$L$8:$L$39,FinParameters!$B$8:$B$39,Financials!$E104,FinParameters!$C$8:$C$39,Financials!$F104)</f>
        <v>783258.71816415142</v>
      </c>
      <c r="AD104" s="73">
        <f t="shared" si="27"/>
        <v>783258.71816415142</v>
      </c>
      <c r="AE104" s="12"/>
      <c r="AF104" s="73">
        <f t="shared" si="28"/>
        <v>93269737.608577818</v>
      </c>
      <c r="AG104" s="73">
        <f t="shared" si="29"/>
        <v>40102729.3641406</v>
      </c>
      <c r="AH104" s="73">
        <f t="shared" si="29"/>
        <v>16903472.604309577</v>
      </c>
      <c r="AI104" s="12">
        <f t="shared" si="30"/>
        <v>0.25555337953888824</v>
      </c>
      <c r="AL104" s="73">
        <f>Summary!G104</f>
        <v>4623758.0295267887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-96995.850622418919</v>
      </c>
      <c r="AN104" s="20">
        <f>Summary!I104</f>
        <v>7709584.8884464232</v>
      </c>
      <c r="AP104" s="12">
        <v>1</v>
      </c>
    </row>
    <row r="105" spans="1:42" x14ac:dyDescent="0.3">
      <c r="A105">
        <v>101</v>
      </c>
      <c r="B105" t="str">
        <f>Summary!B105</f>
        <v>Yallourn Portland Snowy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-7825031.3238083525</v>
      </c>
      <c r="H105" s="73">
        <f>SUMIFS(AM$5:AM105,$F$5:$F105,$F105,$D$5:$D105,$D105)</f>
        <v>55559281.062463053</v>
      </c>
      <c r="I105" s="20">
        <f>SUMIFS(AN$5:AN105,$F$5:$F105,$F105,$D$5:$D105,$D105)</f>
        <v>70856735.21660915</v>
      </c>
      <c r="J105" s="73">
        <f t="shared" si="16"/>
        <v>70856735.21660915</v>
      </c>
      <c r="K105" s="73">
        <f t="shared" si="17"/>
        <v>63031703.892800801</v>
      </c>
      <c r="L105" s="73">
        <f t="shared" si="18"/>
        <v>118590984.95526385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45649784.047510922</v>
      </c>
      <c r="Q105" s="73">
        <f>P105/SUMIFS(FinParameters!$H$8:$H$39,FinParameters!$B$8:$B$39,Financials!$E105,FinParameters!$C$8:$C$39,Financials!$F105)</f>
        <v>12021014.892032718</v>
      </c>
      <c r="R105" s="73">
        <f t="shared" si="31"/>
        <v>-20494802.397832219</v>
      </c>
      <c r="S105" s="12">
        <f t="shared" si="20"/>
        <v>-0.30984852274747482</v>
      </c>
      <c r="T105" s="115">
        <f t="shared" si="21"/>
        <v>-7825031.3238083525</v>
      </c>
      <c r="U105" s="73">
        <f>T105/SUMIFS(FinParameters!$L$8:$L$39,FinParameters!$B$8:$B$39,Financials!$E105,FinParameters!$C$8:$C$39,Financials!$F105)</f>
        <v>-5537987.4755327385</v>
      </c>
      <c r="V105" s="73">
        <f t="shared" si="22"/>
        <v>-5537987.4755327385</v>
      </c>
      <c r="W105" s="12"/>
      <c r="X105" s="73">
        <f t="shared" si="23"/>
        <v>37824752.723702565</v>
      </c>
      <c r="Y105" s="73">
        <f t="shared" si="24"/>
        <v>6483027.4164999798</v>
      </c>
      <c r="Z105" s="73">
        <f t="shared" si="24"/>
        <v>-26032789.873364955</v>
      </c>
      <c r="AA105" s="12">
        <f t="shared" si="25"/>
        <v>-0.39357400616415483</v>
      </c>
      <c r="AB105" s="115">
        <f t="shared" si="26"/>
        <v>55559281.062463053</v>
      </c>
      <c r="AC105" s="73">
        <f>AB105/SUMIFS(FinParameters!$L$8:$L$39,FinParameters!$B$8:$B$39,Financials!$E105,FinParameters!$C$8:$C$39,Financials!$F105)</f>
        <v>39320814.18477647</v>
      </c>
      <c r="AD105" s="73">
        <f t="shared" si="27"/>
        <v>39320814.18477647</v>
      </c>
      <c r="AE105" s="12"/>
      <c r="AF105" s="73">
        <f t="shared" si="28"/>
        <v>93384033.786165625</v>
      </c>
      <c r="AG105" s="73">
        <f t="shared" si="29"/>
        <v>45803841.60127645</v>
      </c>
      <c r="AH105" s="73">
        <f t="shared" si="29"/>
        <v>13288024.311411515</v>
      </c>
      <c r="AI105" s="12">
        <f t="shared" si="30"/>
        <v>0.20089360332446446</v>
      </c>
      <c r="AL105" s="73">
        <f>Summary!G105</f>
        <v>147841.41464466933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6133663.5615476752</v>
      </c>
      <c r="AN105" s="20">
        <f>Summary!I105</f>
        <v>6469278.8982442142</v>
      </c>
      <c r="AP105" s="12">
        <v>1</v>
      </c>
    </row>
    <row r="106" spans="1:42" x14ac:dyDescent="0.3">
      <c r="A106">
        <v>102</v>
      </c>
      <c r="B106" t="str">
        <f>Summary!B106</f>
        <v>Yallourn Portland Snowy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-56191558.858033009</v>
      </c>
      <c r="H106" s="73">
        <f>SUMIFS(AM$5:AM106,$F$5:$F106,$F106,$D$5:$D106,$D106)</f>
        <v>128085243.23085314</v>
      </c>
      <c r="I106" s="20">
        <f>SUMIFS(AN$5:AN106,$F$5:$F106,$F106,$D$5:$D106,$D106)</f>
        <v>54752111.60098961</v>
      </c>
      <c r="J106" s="73">
        <f t="shared" si="16"/>
        <v>54752111.60098961</v>
      </c>
      <c r="K106" s="73">
        <f t="shared" si="17"/>
        <v>-1439447.2570433989</v>
      </c>
      <c r="L106" s="73">
        <f t="shared" si="18"/>
        <v>126645795.97380975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29545160.431891378</v>
      </c>
      <c r="Q106" s="73">
        <f>P106/SUMIFS(FinParameters!$H$8:$H$39,FinParameters!$B$8:$B$39,Financials!$E106,FinParameters!$C$8:$C$39,Financials!$F106)</f>
        <v>7780164.155204311</v>
      </c>
      <c r="R106" s="73">
        <f t="shared" si="31"/>
        <v>-36599426.013451762</v>
      </c>
      <c r="S106" s="12">
        <f t="shared" si="20"/>
        <v>-0.55332458754874436</v>
      </c>
      <c r="T106" s="115">
        <f t="shared" si="21"/>
        <v>-56191558.858033009</v>
      </c>
      <c r="U106" s="73">
        <f>T106/SUMIFS(FinParameters!$L$8:$L$39,FinParameters!$B$8:$B$39,Financials!$E106,FinParameters!$C$8:$C$39,Financials!$F106)</f>
        <v>-39768294.375976481</v>
      </c>
      <c r="V106" s="73">
        <f t="shared" si="22"/>
        <v>-39768294.375976481</v>
      </c>
      <c r="W106" s="12"/>
      <c r="X106" s="73">
        <f t="shared" si="23"/>
        <v>-26646398.426141631</v>
      </c>
      <c r="Y106" s="73">
        <f t="shared" si="24"/>
        <v>-31988130.22077217</v>
      </c>
      <c r="Z106" s="73">
        <f t="shared" si="24"/>
        <v>-76367720.389428243</v>
      </c>
      <c r="AA106" s="12">
        <f t="shared" si="25"/>
        <v>-1.1545573794241304</v>
      </c>
      <c r="AB106" s="115">
        <f t="shared" si="26"/>
        <v>128085243.23085314</v>
      </c>
      <c r="AC106" s="73">
        <f>AB106/SUMIFS(FinParameters!$L$8:$L$39,FinParameters!$B$8:$B$39,Financials!$E106,FinParameters!$C$8:$C$39,Financials!$F106)</f>
        <v>90649410.010004193</v>
      </c>
      <c r="AD106" s="73">
        <f t="shared" si="27"/>
        <v>90649410.010004193</v>
      </c>
      <c r="AE106" s="12"/>
      <c r="AF106" s="73">
        <f t="shared" si="28"/>
        <v>101438844.80471151</v>
      </c>
      <c r="AG106" s="73">
        <f t="shared" si="29"/>
        <v>58661279.789232023</v>
      </c>
      <c r="AH106" s="73">
        <f t="shared" si="29"/>
        <v>14281689.62057595</v>
      </c>
      <c r="AI106" s="12">
        <f t="shared" si="30"/>
        <v>0.21591622819166389</v>
      </c>
      <c r="AL106" s="73">
        <f>Summary!G106</f>
        <v>-5283324.0321455961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14477430.040098108</v>
      </c>
      <c r="AN106" s="20">
        <f>Summary!I106</f>
        <v>4853153.5538650565</v>
      </c>
      <c r="AP106" s="12">
        <v>1</v>
      </c>
    </row>
    <row r="107" spans="1:42" x14ac:dyDescent="0.3">
      <c r="A107">
        <v>103</v>
      </c>
      <c r="B107" t="str">
        <f>Summary!B107</f>
        <v>Yallourn Portland Snowy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-123723392.12564689</v>
      </c>
      <c r="H107" s="73">
        <f>SUMIFS(AM$5:AM107,$F$5:$F107,$F107,$D$5:$D107,$D107)</f>
        <v>278811771.7076869</v>
      </c>
      <c r="I107" s="20">
        <f>SUMIFS(AN$5:AN107,$F$5:$F107,$F107,$D$5:$D107,$D107)</f>
        <v>30052291.224368155</v>
      </c>
      <c r="J107" s="73">
        <f t="shared" si="16"/>
        <v>30052291.224368155</v>
      </c>
      <c r="K107" s="73">
        <f t="shared" si="17"/>
        <v>-93671100.901278734</v>
      </c>
      <c r="L107" s="73">
        <f t="shared" si="18"/>
        <v>185140670.80640817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4845340.0552699231</v>
      </c>
      <c r="Q107" s="73">
        <f>P107/SUMIFS(FinParameters!$H$8:$H$39,FinParameters!$B$8:$B$39,Financials!$E107,FinParameters!$C$8:$C$39,Financials!$F107)</f>
        <v>1275929.4742937183</v>
      </c>
      <c r="R107" s="73">
        <f t="shared" si="31"/>
        <v>-61299246.390073217</v>
      </c>
      <c r="S107" s="12">
        <f t="shared" si="20"/>
        <v>-0.92674623403574008</v>
      </c>
      <c r="T107" s="115">
        <f t="shared" si="21"/>
        <v>-123723392.12564689</v>
      </c>
      <c r="U107" s="73">
        <f>T107/SUMIFS(FinParameters!$L$8:$L$39,FinParameters!$B$8:$B$39,Financials!$E107,FinParameters!$C$8:$C$39,Financials!$F107)</f>
        <v>-87562409.358994082</v>
      </c>
      <c r="V107" s="73">
        <f t="shared" si="22"/>
        <v>-87562409.358994082</v>
      </c>
      <c r="W107" s="12"/>
      <c r="X107" s="73">
        <f t="shared" si="23"/>
        <v>-118878052.07037696</v>
      </c>
      <c r="Y107" s="73">
        <f t="shared" si="24"/>
        <v>-86286479.884700358</v>
      </c>
      <c r="Z107" s="73">
        <f t="shared" si="24"/>
        <v>-148861655.74906731</v>
      </c>
      <c r="AA107" s="12">
        <f t="shared" si="25"/>
        <v>-2.2505493457438916</v>
      </c>
      <c r="AB107" s="115">
        <f t="shared" si="26"/>
        <v>278811771.7076869</v>
      </c>
      <c r="AC107" s="73">
        <f>AB107/SUMIFS(FinParameters!$L$8:$L$39,FinParameters!$B$8:$B$39,Financials!$E107,FinParameters!$C$8:$C$39,Financials!$F107)</f>
        <v>197322673.33554763</v>
      </c>
      <c r="AD107" s="73">
        <f t="shared" si="27"/>
        <v>197322673.33554763</v>
      </c>
      <c r="AE107" s="12"/>
      <c r="AF107" s="73">
        <f t="shared" si="28"/>
        <v>159933719.63730994</v>
      </c>
      <c r="AG107" s="73">
        <f t="shared" si="29"/>
        <v>111036193.45084727</v>
      </c>
      <c r="AH107" s="73">
        <f t="shared" si="29"/>
        <v>48461017.586480319</v>
      </c>
      <c r="AI107" s="12">
        <f t="shared" si="30"/>
        <v>0.73265281696975793</v>
      </c>
      <c r="AL107" s="73">
        <f>Summary!G107</f>
        <v>-10019705.837213514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25705178.041462597</v>
      </c>
      <c r="AN107" s="20">
        <f>Summary!I107</f>
        <v>3062027.2031706544</v>
      </c>
      <c r="AP107" s="12">
        <v>1</v>
      </c>
    </row>
    <row r="108" spans="1:42" x14ac:dyDescent="0.3">
      <c r="A108">
        <v>104</v>
      </c>
      <c r="B108" t="str">
        <f>Summary!B108</f>
        <v>Yallourn Portland Snowy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41280249.470159471</v>
      </c>
      <c r="H108" s="73">
        <f>SUMIFS(AM$5:AM108,$F$5:$F108,$F108,$D$5:$D108,$D108)</f>
        <v>-1220907.5701525633</v>
      </c>
      <c r="I108" s="20">
        <f>SUMIFS(AN$5:AN108,$F$5:$F108,$F108,$D$5:$D108,$D108)</f>
        <v>84887490.251366317</v>
      </c>
      <c r="J108" s="73">
        <f t="shared" si="16"/>
        <v>84887490.251366317</v>
      </c>
      <c r="K108" s="73">
        <f t="shared" si="17"/>
        <v>126167739.72152579</v>
      </c>
      <c r="L108" s="73">
        <f t="shared" si="18"/>
        <v>124946832.15137322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59680539.082268089</v>
      </c>
      <c r="Q108" s="73">
        <f>P108/SUMIFS(FinParameters!$H$8:$H$39,FinParameters!$B$8:$B$39,Financials!$E108,FinParameters!$C$8:$C$39,Financials!$F108)</f>
        <v>15715751.214196665</v>
      </c>
      <c r="R108" s="73">
        <f t="shared" si="31"/>
        <v>-6464047.3630750524</v>
      </c>
      <c r="S108" s="12">
        <f t="shared" si="20"/>
        <v>-9.7726022800315629E-2</v>
      </c>
      <c r="T108" s="115">
        <f t="shared" si="21"/>
        <v>41280249.470159471</v>
      </c>
      <c r="U108" s="73">
        <f>T108/SUMIFS(FinParameters!$L$8:$L$39,FinParameters!$B$8:$B$39,Financials!$E108,FinParameters!$C$8:$C$39,Financials!$F108)</f>
        <v>29215155.197787568</v>
      </c>
      <c r="V108" s="73">
        <f t="shared" si="22"/>
        <v>29215155.197787568</v>
      </c>
      <c r="W108" s="12"/>
      <c r="X108" s="73">
        <f t="shared" si="23"/>
        <v>100960788.55242756</v>
      </c>
      <c r="Y108" s="73">
        <f t="shared" si="24"/>
        <v>44930906.411984235</v>
      </c>
      <c r="Z108" s="73">
        <f t="shared" si="24"/>
        <v>22751107.834712517</v>
      </c>
      <c r="AA108" s="12">
        <f t="shared" si="25"/>
        <v>0.34396024009481563</v>
      </c>
      <c r="AB108" s="115">
        <f t="shared" si="26"/>
        <v>-1220907.5701525633</v>
      </c>
      <c r="AC108" s="73">
        <f>AB108/SUMIFS(FinParameters!$L$8:$L$39,FinParameters!$B$8:$B$39,Financials!$E108,FinParameters!$C$8:$C$39,Financials!$F108)</f>
        <v>-864069.49090618116</v>
      </c>
      <c r="AD108" s="73">
        <f t="shared" si="27"/>
        <v>-864069.49090618116</v>
      </c>
      <c r="AE108" s="12"/>
      <c r="AF108" s="73">
        <f t="shared" si="28"/>
        <v>99739880.982274994</v>
      </c>
      <c r="AG108" s="73">
        <f t="shared" si="29"/>
        <v>44066836.921078056</v>
      </c>
      <c r="AH108" s="73">
        <f t="shared" si="29"/>
        <v>21887038.343806334</v>
      </c>
      <c r="AI108" s="12">
        <f t="shared" si="30"/>
        <v>0.33089689602779687</v>
      </c>
      <c r="AL108" s="73">
        <f>Summary!G108</f>
        <v>4051321.1195303844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423549.63590043504</v>
      </c>
      <c r="AN108" s="20">
        <f>Summary!I108</f>
        <v>7651138.8130562697</v>
      </c>
      <c r="AP108" s="12">
        <v>1</v>
      </c>
    </row>
    <row r="109" spans="1:42" x14ac:dyDescent="0.3">
      <c r="A109">
        <v>105</v>
      </c>
      <c r="B109" t="str">
        <f>Summary!B109</f>
        <v>Yallourn Portland Snowy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332538442.49126095</v>
      </c>
      <c r="H109" s="73">
        <f>SUMIFS(AM$5:AM109,$F$5:$F109,$F109,$D$5:$D109,$D109)</f>
        <v>-358054948.74943483</v>
      </c>
      <c r="I109" s="20">
        <f>SUMIFS(AN$5:AN109,$F$5:$F109,$F109,$D$5:$D109,$D109)</f>
        <v>192376794.3352232</v>
      </c>
      <c r="J109" s="73">
        <f t="shared" si="16"/>
        <v>192376794.3352232</v>
      </c>
      <c r="K109" s="73">
        <f t="shared" si="17"/>
        <v>524915236.82648414</v>
      </c>
      <c r="L109" s="73">
        <f t="shared" si="18"/>
        <v>166860288.07704931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165129044.3868975</v>
      </c>
      <c r="Q109" s="73">
        <f>P109/SUMIFS(FinParameters!$H$8:$H$39,FinParameters!$B$8:$B$39,Financials!$E109,FinParameters!$C$8:$C$39,Financials!$F109)</f>
        <v>39530580.346150935</v>
      </c>
      <c r="R109" s="73">
        <f t="shared" si="31"/>
        <v>97788292.69573161</v>
      </c>
      <c r="S109" s="12">
        <f t="shared" si="20"/>
        <v>1.4521413889794756</v>
      </c>
      <c r="T109" s="115">
        <f t="shared" si="21"/>
        <v>332538442.49126095</v>
      </c>
      <c r="U109" s="73">
        <f>T109/SUMIFS(FinParameters!$L$8:$L$39,FinParameters!$B$8:$B$39,Financials!$E109,FinParameters!$C$8:$C$39,Financials!$F109)</f>
        <v>229606340.86509767</v>
      </c>
      <c r="V109" s="73">
        <f t="shared" si="22"/>
        <v>229606340.86509767</v>
      </c>
      <c r="W109" s="12"/>
      <c r="X109" s="73">
        <f t="shared" si="23"/>
        <v>497667486.87815845</v>
      </c>
      <c r="Y109" s="73">
        <f t="shared" si="24"/>
        <v>269136921.21124864</v>
      </c>
      <c r="Z109" s="73">
        <f t="shared" si="24"/>
        <v>327394633.56082928</v>
      </c>
      <c r="AA109" s="12">
        <f t="shared" si="25"/>
        <v>4.8617609001798323</v>
      </c>
      <c r="AB109" s="115">
        <f t="shared" si="26"/>
        <v>-358054948.74943483</v>
      </c>
      <c r="AC109" s="73">
        <f>AB109/SUMIFS(FinParameters!$L$8:$L$39,FinParameters!$B$8:$B$39,Financials!$E109,FinParameters!$C$8:$C$39,Financials!$F109)</f>
        <v>-247224609.56723318</v>
      </c>
      <c r="AD109" s="73">
        <f t="shared" si="27"/>
        <v>-247224609.56723318</v>
      </c>
      <c r="AE109" s="12"/>
      <c r="AF109" s="73">
        <f t="shared" si="28"/>
        <v>139612538.12872362</v>
      </c>
      <c r="AG109" s="73">
        <f t="shared" si="29"/>
        <v>21912311.644015461</v>
      </c>
      <c r="AH109" s="73">
        <f t="shared" si="29"/>
        <v>80170023.993596107</v>
      </c>
      <c r="AI109" s="12">
        <f t="shared" si="30"/>
        <v>1.1905127575835068</v>
      </c>
      <c r="AL109" s="73">
        <f>Summary!G109</f>
        <v>22509158.463781439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-26099618.035113871</v>
      </c>
      <c r="AN109" s="20">
        <f>Summary!I109</f>
        <v>14784076.737386046</v>
      </c>
      <c r="AP109" s="12">
        <v>1</v>
      </c>
    </row>
    <row r="110" spans="1:42" x14ac:dyDescent="0.3">
      <c r="A110">
        <v>106</v>
      </c>
      <c r="B110" t="str">
        <f>Summary!B110</f>
        <v>Yallourn Portland Snowy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173516745.79125872</v>
      </c>
      <c r="H110" s="73">
        <f>SUMIFS(AM$5:AM110,$F$5:$F110,$F110,$D$5:$D110,$D110)</f>
        <v>-148419905.91784301</v>
      </c>
      <c r="I110" s="20">
        <f>SUMIFS(AN$5:AN110,$F$5:$F110,$F110,$D$5:$D110,$D110)</f>
        <v>131880256.0099784</v>
      </c>
      <c r="J110" s="73">
        <f t="shared" si="16"/>
        <v>131880256.0099784</v>
      </c>
      <c r="K110" s="73">
        <f t="shared" si="17"/>
        <v>305397001.80123711</v>
      </c>
      <c r="L110" s="73">
        <f t="shared" si="18"/>
        <v>156977095.88339412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104632506.06165272</v>
      </c>
      <c r="Q110" s="73">
        <f>P110/SUMIFS(FinParameters!$H$8:$H$39,FinParameters!$B$8:$B$39,Financials!$E110,FinParameters!$C$8:$C$39,Financials!$F110)</f>
        <v>25048190.056730453</v>
      </c>
      <c r="R110" s="73">
        <f t="shared" si="31"/>
        <v>37291754.370486833</v>
      </c>
      <c r="S110" s="12">
        <f t="shared" si="20"/>
        <v>0.55377692458070615</v>
      </c>
      <c r="T110" s="115">
        <f t="shared" si="21"/>
        <v>173516745.79125872</v>
      </c>
      <c r="U110" s="73">
        <f>T110/SUMIFS(FinParameters!$L$8:$L$39,FinParameters!$B$8:$B$39,Financials!$E110,FinParameters!$C$8:$C$39,Financials!$F110)</f>
        <v>119807336.50365026</v>
      </c>
      <c r="V110" s="73">
        <f t="shared" si="22"/>
        <v>119807336.50365026</v>
      </c>
      <c r="W110" s="12"/>
      <c r="X110" s="73">
        <f t="shared" si="23"/>
        <v>278149251.85291141</v>
      </c>
      <c r="Y110" s="73">
        <f t="shared" si="24"/>
        <v>144855526.56038073</v>
      </c>
      <c r="Z110" s="73">
        <f t="shared" si="24"/>
        <v>157099090.8741371</v>
      </c>
      <c r="AA110" s="12">
        <f t="shared" si="25"/>
        <v>2.332897791141618</v>
      </c>
      <c r="AB110" s="115">
        <f t="shared" si="26"/>
        <v>-148419905.91784301</v>
      </c>
      <c r="AC110" s="73">
        <f>AB110/SUMIFS(FinParameters!$L$8:$L$39,FinParameters!$B$8:$B$39,Financials!$E110,FinParameters!$C$8:$C$39,Financials!$F110)</f>
        <v>-102478832.98555341</v>
      </c>
      <c r="AD110" s="73">
        <f t="shared" si="27"/>
        <v>-102478832.98555341</v>
      </c>
      <c r="AE110" s="12"/>
      <c r="AF110" s="73">
        <f t="shared" si="28"/>
        <v>129729345.9350684</v>
      </c>
      <c r="AG110" s="73">
        <f t="shared" si="29"/>
        <v>42376693.574827313</v>
      </c>
      <c r="AH110" s="73">
        <f t="shared" si="29"/>
        <v>54620257.88858369</v>
      </c>
      <c r="AI110" s="12">
        <f t="shared" si="30"/>
        <v>0.81110258672311575</v>
      </c>
      <c r="AL110" s="73">
        <f>Summary!G110</f>
        <v>12341313.843085183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-10624904.012453537</v>
      </c>
      <c r="AN110" s="20">
        <f>Summary!I110</f>
        <v>10645499.698389245</v>
      </c>
      <c r="AP110" s="12">
        <v>1</v>
      </c>
    </row>
    <row r="111" spans="1:42" x14ac:dyDescent="0.3">
      <c r="A111">
        <v>107</v>
      </c>
      <c r="B111" t="str">
        <f>Summary!B111</f>
        <v>Yallourn Portland Snowy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94701957.96555391</v>
      </c>
      <c r="H111" s="73">
        <f>SUMIFS(AM$5:AM111,$F$5:$F111,$F111,$D$5:$D111,$D111)</f>
        <v>-60040970.980749756</v>
      </c>
      <c r="I111" s="20">
        <f>SUMIFS(AN$5:AN111,$F$5:$F111,$F111,$D$5:$D111,$D111)</f>
        <v>106592952.36572742</v>
      </c>
      <c r="J111" s="73">
        <f t="shared" si="16"/>
        <v>106592952.36572742</v>
      </c>
      <c r="K111" s="73">
        <f t="shared" si="17"/>
        <v>201294910.33128133</v>
      </c>
      <c r="L111" s="73">
        <f t="shared" si="18"/>
        <v>141253939.35053158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79345202.417401731</v>
      </c>
      <c r="Q111" s="73">
        <f>P111/SUMIFS(FinParameters!$H$8:$H$39,FinParameters!$B$8:$B$39,Financials!$E111,FinParameters!$C$8:$C$39,Financials!$F111)</f>
        <v>18994610.614312895</v>
      </c>
      <c r="R111" s="73">
        <f t="shared" si="31"/>
        <v>12004450.72623584</v>
      </c>
      <c r="S111" s="12">
        <f t="shared" si="20"/>
        <v>0.17826428165355104</v>
      </c>
      <c r="T111" s="115">
        <f t="shared" si="21"/>
        <v>94701957.96555391</v>
      </c>
      <c r="U111" s="73">
        <f>T111/SUMIFS(FinParameters!$L$8:$L$39,FinParameters!$B$8:$B$39,Financials!$E111,FinParameters!$C$8:$C$39,Financials!$F111)</f>
        <v>65388440.140428446</v>
      </c>
      <c r="V111" s="73">
        <f t="shared" si="22"/>
        <v>65388440.140428446</v>
      </c>
      <c r="W111" s="12"/>
      <c r="X111" s="73">
        <f t="shared" si="23"/>
        <v>174047160.38295564</v>
      </c>
      <c r="Y111" s="73">
        <f t="shared" si="24"/>
        <v>84383050.754741341</v>
      </c>
      <c r="Z111" s="73">
        <f t="shared" si="24"/>
        <v>77392890.86666429</v>
      </c>
      <c r="AA111" s="12">
        <f t="shared" si="25"/>
        <v>1.1492727497548425</v>
      </c>
      <c r="AB111" s="115">
        <f t="shared" si="26"/>
        <v>-60040970.980749756</v>
      </c>
      <c r="AC111" s="73">
        <f>AB111/SUMIFS(FinParameters!$L$8:$L$39,FinParameters!$B$8:$B$39,Financials!$E111,FinParameters!$C$8:$C$39,Financials!$F111)</f>
        <v>-41456222.461376794</v>
      </c>
      <c r="AD111" s="73">
        <f t="shared" si="27"/>
        <v>-41456222.461376794</v>
      </c>
      <c r="AE111" s="12"/>
      <c r="AF111" s="73">
        <f t="shared" si="28"/>
        <v>114006189.40220588</v>
      </c>
      <c r="AG111" s="73">
        <f t="shared" si="29"/>
        <v>42926828.293364547</v>
      </c>
      <c r="AH111" s="73">
        <f t="shared" si="29"/>
        <v>35936668.405287497</v>
      </c>
      <c r="AI111" s="12">
        <f t="shared" si="30"/>
        <v>0.53365410249796563</v>
      </c>
      <c r="AL111" s="73">
        <f>Summary!G111</f>
        <v>9297226.1746516228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-4781608.9964467343</v>
      </c>
      <c r="AN111" s="20">
        <f>Summary!I111</f>
        <v>9218548.9899664447</v>
      </c>
      <c r="AP111" s="12">
        <v>1</v>
      </c>
    </row>
    <row r="112" spans="1:42" x14ac:dyDescent="0.3">
      <c r="A112">
        <v>108</v>
      </c>
      <c r="B112" t="str">
        <f>Summary!B112</f>
        <v>Yallourn Portland Snowy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40168749.863993287</v>
      </c>
      <c r="H112" s="73">
        <f>SUMIFS(AM$5:AM112,$F$5:$F112,$F112,$D$5:$D112,$D112)</f>
        <v>1064097.3302961818</v>
      </c>
      <c r="I112" s="20">
        <f>SUMIFS(AN$5:AN112,$F$5:$F112,$F112,$D$5:$D112,$D112)</f>
        <v>91713800.449979782</v>
      </c>
      <c r="J112" s="73">
        <f t="shared" si="16"/>
        <v>91713800.449979782</v>
      </c>
      <c r="K112" s="73">
        <f t="shared" si="17"/>
        <v>131882550.31397307</v>
      </c>
      <c r="L112" s="73">
        <f t="shared" si="18"/>
        <v>132946647.64426926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64466050.501654096</v>
      </c>
      <c r="Q112" s="73">
        <f>P112/SUMIFS(FinParameters!$H$8:$H$39,FinParameters!$B$8:$B$39,Financials!$E112,FinParameters!$C$8:$C$39,Financials!$F112)</f>
        <v>15432659.944326956</v>
      </c>
      <c r="R112" s="73">
        <f t="shared" si="31"/>
        <v>-2874701.1895117937</v>
      </c>
      <c r="S112" s="12">
        <f t="shared" si="20"/>
        <v>-4.2688878833660418E-2</v>
      </c>
      <c r="T112" s="115">
        <f t="shared" si="21"/>
        <v>40168749.863993287</v>
      </c>
      <c r="U112" s="73">
        <f>T112/SUMIFS(FinParameters!$L$8:$L$39,FinParameters!$B$8:$B$39,Financials!$E112,FinParameters!$C$8:$C$39,Financials!$F112)</f>
        <v>27735138.242368076</v>
      </c>
      <c r="V112" s="73">
        <f t="shared" si="22"/>
        <v>27735138.242368076</v>
      </c>
      <c r="W112" s="12"/>
      <c r="X112" s="73">
        <f t="shared" si="23"/>
        <v>104634800.36564738</v>
      </c>
      <c r="Y112" s="73">
        <f t="shared" si="24"/>
        <v>43167798.186695032</v>
      </c>
      <c r="Z112" s="73">
        <f t="shared" si="24"/>
        <v>24860437.052856281</v>
      </c>
      <c r="AA112" s="12">
        <f t="shared" si="25"/>
        <v>0.36917373846478169</v>
      </c>
      <c r="AB112" s="115">
        <f t="shared" si="26"/>
        <v>1064097.3302961818</v>
      </c>
      <c r="AC112" s="73">
        <f>AB112/SUMIFS(FinParameters!$L$8:$L$39,FinParameters!$B$8:$B$39,Financials!$E112,FinParameters!$C$8:$C$39,Financials!$F112)</f>
        <v>734722.55569383176</v>
      </c>
      <c r="AD112" s="73">
        <f t="shared" si="27"/>
        <v>734722.55569383176</v>
      </c>
      <c r="AE112" s="12"/>
      <c r="AF112" s="73">
        <f t="shared" si="28"/>
        <v>105698897.69594356</v>
      </c>
      <c r="AG112" s="73">
        <f t="shared" si="29"/>
        <v>43902520.742388867</v>
      </c>
      <c r="AH112" s="73">
        <f t="shared" si="29"/>
        <v>25595159.608550113</v>
      </c>
      <c r="AI112" s="12">
        <f t="shared" si="30"/>
        <v>0.38008425753744324</v>
      </c>
      <c r="AL112" s="73">
        <f>Summary!G112</f>
        <v>6302399.4212590316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-42626.733519232956</v>
      </c>
      <c r="AN112" s="20">
        <f>Summary!I112</f>
        <v>8210186.1788534112</v>
      </c>
      <c r="AP112" s="12">
        <v>1</v>
      </c>
    </row>
    <row r="113" spans="1:42" x14ac:dyDescent="0.3">
      <c r="A113">
        <v>109</v>
      </c>
      <c r="B113" t="str">
        <f>Summary!B113</f>
        <v>Yallourn Portland Snowy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-7178754.3298837654</v>
      </c>
      <c r="H113" s="73">
        <f>SUMIFS(AM$5:AM113,$F$5:$F113,$F113,$D$5:$D113,$D113)</f>
        <v>62344902.014012039</v>
      </c>
      <c r="I113" s="20">
        <f>SUMIFS(AN$5:AN113,$F$5:$F113,$F113,$D$5:$D113,$D113)</f>
        <v>77581970.697046921</v>
      </c>
      <c r="J113" s="73">
        <f t="shared" si="16"/>
        <v>77581970.697046921</v>
      </c>
      <c r="K113" s="73">
        <f t="shared" si="17"/>
        <v>70403216.367163152</v>
      </c>
      <c r="L113" s="73">
        <f t="shared" si="18"/>
        <v>132748118.38117519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50334220.748721235</v>
      </c>
      <c r="Q113" s="73">
        <f>P113/SUMIFS(FinParameters!$H$8:$H$39,FinParameters!$B$8:$B$39,Financials!$E113,FinParameters!$C$8:$C$39,Financials!$F113)</f>
        <v>12049612.25843624</v>
      </c>
      <c r="R113" s="73">
        <f t="shared" si="31"/>
        <v>-17006530.942444656</v>
      </c>
      <c r="S113" s="12">
        <f t="shared" si="20"/>
        <v>-0.25254441798391242</v>
      </c>
      <c r="T113" s="115">
        <f t="shared" si="21"/>
        <v>-7178754.3298837654</v>
      </c>
      <c r="U113" s="73">
        <f>T113/SUMIFS(FinParameters!$L$8:$L$39,FinParameters!$B$8:$B$39,Financials!$E113,FinParameters!$C$8:$C$39,Financials!$F113)</f>
        <v>-4956682.605793477</v>
      </c>
      <c r="V113" s="73">
        <f t="shared" si="22"/>
        <v>-4956682.605793477</v>
      </c>
      <c r="W113" s="12"/>
      <c r="X113" s="73">
        <f t="shared" si="23"/>
        <v>43155466.418837465</v>
      </c>
      <c r="Y113" s="73">
        <f t="shared" si="24"/>
        <v>7092929.6526427632</v>
      </c>
      <c r="Z113" s="73">
        <f t="shared" si="24"/>
        <v>-21963213.548238132</v>
      </c>
      <c r="AA113" s="12">
        <f t="shared" si="25"/>
        <v>-0.32615040665070832</v>
      </c>
      <c r="AB113" s="115">
        <f t="shared" si="26"/>
        <v>62344902.014012039</v>
      </c>
      <c r="AC113" s="73">
        <f>AB113/SUMIFS(FinParameters!$L$8:$L$39,FinParameters!$B$8:$B$39,Financials!$E113,FinParameters!$C$8:$C$39,Financials!$F113)</f>
        <v>43047007.485176854</v>
      </c>
      <c r="AD113" s="73">
        <f t="shared" si="27"/>
        <v>43047007.485176854</v>
      </c>
      <c r="AE113" s="12"/>
      <c r="AF113" s="73">
        <f t="shared" si="28"/>
        <v>105500368.4328495</v>
      </c>
      <c r="AG113" s="73">
        <f t="shared" si="29"/>
        <v>50139937.137819618</v>
      </c>
      <c r="AH113" s="73">
        <f t="shared" si="29"/>
        <v>21083793.936938722</v>
      </c>
      <c r="AI113" s="12">
        <f t="shared" si="30"/>
        <v>0.31309115813901139</v>
      </c>
      <c r="AL113" s="73">
        <f>Summary!G113</f>
        <v>646276.99392458715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6785620.9515489843</v>
      </c>
      <c r="AN113" s="20">
        <f>Summary!I113</f>
        <v>6725235.4804377742</v>
      </c>
      <c r="AP113" s="12">
        <v>1</v>
      </c>
    </row>
    <row r="114" spans="1:42" x14ac:dyDescent="0.3">
      <c r="A114">
        <v>110</v>
      </c>
      <c r="B114" t="str">
        <f>Summary!B114</f>
        <v>Yallourn Portland Snowy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-62999927.444557101</v>
      </c>
      <c r="H114" s="73">
        <f>SUMIFS(AM$5:AM114,$F$5:$F114,$F114,$D$5:$D114,$D114)</f>
        <v>145434965.83590972</v>
      </c>
      <c r="I114" s="20">
        <f>SUMIFS(AN$5:AN114,$F$5:$F114,$F114,$D$5:$D114,$D114)</f>
        <v>59478804.642949402</v>
      </c>
      <c r="J114" s="73">
        <f t="shared" si="16"/>
        <v>59478804.642949402</v>
      </c>
      <c r="K114" s="73">
        <f t="shared" si="17"/>
        <v>-3521122.8016076982</v>
      </c>
      <c r="L114" s="73">
        <f t="shared" si="18"/>
        <v>141913843.03430203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32231054.694623716</v>
      </c>
      <c r="Q114" s="73">
        <f>P114/SUMIFS(FinParameters!$H$8:$H$39,FinParameters!$B$8:$B$39,Financials!$E114,FinParameters!$C$8:$C$39,Financials!$F114)</f>
        <v>7715858.2366755651</v>
      </c>
      <c r="R114" s="73">
        <f t="shared" si="31"/>
        <v>-35109696.996542171</v>
      </c>
      <c r="S114" s="12">
        <f t="shared" si="20"/>
        <v>-0.52137370187906651</v>
      </c>
      <c r="T114" s="115">
        <f t="shared" si="21"/>
        <v>-62999927.444557101</v>
      </c>
      <c r="U114" s="73">
        <f>T114/SUMIFS(FinParameters!$L$8:$L$39,FinParameters!$B$8:$B$39,Financials!$E114,FinParameters!$C$8:$C$39,Financials!$F114)</f>
        <v>-43499279.983821847</v>
      </c>
      <c r="V114" s="73">
        <f t="shared" si="22"/>
        <v>-43499279.983821847</v>
      </c>
      <c r="W114" s="12"/>
      <c r="X114" s="73">
        <f t="shared" si="23"/>
        <v>-30768872.749933384</v>
      </c>
      <c r="Y114" s="73">
        <f t="shared" si="24"/>
        <v>-35783421.747146279</v>
      </c>
      <c r="Z114" s="73">
        <f t="shared" si="24"/>
        <v>-78608976.980364025</v>
      </c>
      <c r="AA114" s="12">
        <f t="shared" si="25"/>
        <v>-1.1673314450197376</v>
      </c>
      <c r="AB114" s="115">
        <f t="shared" si="26"/>
        <v>145434965.83590972</v>
      </c>
      <c r="AC114" s="73">
        <f>AB114/SUMIFS(FinParameters!$L$8:$L$39,FinParameters!$B$8:$B$39,Financials!$E114,FinParameters!$C$8:$C$39,Financials!$F114)</f>
        <v>100417834.66975035</v>
      </c>
      <c r="AD114" s="73">
        <f t="shared" si="27"/>
        <v>100417834.66975035</v>
      </c>
      <c r="AE114" s="12"/>
      <c r="AF114" s="73">
        <f t="shared" si="28"/>
        <v>114666093.08597633</v>
      </c>
      <c r="AG114" s="73">
        <f t="shared" si="29"/>
        <v>64634412.922604069</v>
      </c>
      <c r="AH114" s="73">
        <f t="shared" si="29"/>
        <v>21808857.689386323</v>
      </c>
      <c r="AI114" s="12">
        <f t="shared" si="30"/>
        <v>0.32385824544110814</v>
      </c>
      <c r="AL114" s="73">
        <f>Summary!G114</f>
        <v>-6808368.5865240907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17349722.605056576</v>
      </c>
      <c r="AN114" s="20">
        <f>Summary!I114</f>
        <v>4726693.0419597887</v>
      </c>
      <c r="AP114" s="12">
        <v>1</v>
      </c>
    </row>
    <row r="115" spans="1:42" x14ac:dyDescent="0.3">
      <c r="A115">
        <v>111</v>
      </c>
      <c r="B115" t="str">
        <f>Summary!B115</f>
        <v>Yallourn Portland Snowy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-134657477.22804075</v>
      </c>
      <c r="H115" s="73">
        <f>SUMIFS(AM$5:AM115,$F$5:$F115,$F115,$D$5:$D115,$D115)</f>
        <v>308813972.97723222</v>
      </c>
      <c r="I115" s="20">
        <f>SUMIFS(AN$5:AN115,$F$5:$F115,$F115,$D$5:$D115,$D115)</f>
        <v>33069816.215293899</v>
      </c>
      <c r="J115" s="73">
        <f t="shared" si="16"/>
        <v>33069816.215293899</v>
      </c>
      <c r="K115" s="73">
        <f t="shared" si="17"/>
        <v>-101587661.01274686</v>
      </c>
      <c r="L115" s="73">
        <f t="shared" si="18"/>
        <v>207226311.96448535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5822066.266968213</v>
      </c>
      <c r="Q115" s="73">
        <f>P115/SUMIFS(FinParameters!$H$8:$H$39,FinParameters!$B$8:$B$39,Financials!$E115,FinParameters!$C$8:$C$39,Financials!$F115)</f>
        <v>1393756.3752125951</v>
      </c>
      <c r="R115" s="73">
        <f t="shared" si="31"/>
        <v>-61518685.424197666</v>
      </c>
      <c r="S115" s="12">
        <f t="shared" si="20"/>
        <v>-0.91354319456264699</v>
      </c>
      <c r="T115" s="115">
        <f t="shared" si="21"/>
        <v>-134657477.22804075</v>
      </c>
      <c r="U115" s="73">
        <f>T115/SUMIFS(FinParameters!$L$8:$L$39,FinParameters!$B$8:$B$39,Financials!$E115,FinParameters!$C$8:$C$39,Financials!$F115)</f>
        <v>-92976349.996792257</v>
      </c>
      <c r="V115" s="73">
        <f t="shared" si="22"/>
        <v>-92976349.996792257</v>
      </c>
      <c r="W115" s="12"/>
      <c r="X115" s="73">
        <f t="shared" si="23"/>
        <v>-128835410.96107253</v>
      </c>
      <c r="Y115" s="73">
        <f t="shared" si="24"/>
        <v>-91582593.621579662</v>
      </c>
      <c r="Z115" s="73">
        <f t="shared" si="24"/>
        <v>-154495035.42098993</v>
      </c>
      <c r="AA115" s="12">
        <f t="shared" si="25"/>
        <v>-2.2942279606489362</v>
      </c>
      <c r="AB115" s="115">
        <f t="shared" si="26"/>
        <v>308813972.97723222</v>
      </c>
      <c r="AC115" s="73">
        <f>AB115/SUMIFS(FinParameters!$L$8:$L$39,FinParameters!$B$8:$B$39,Financials!$E115,FinParameters!$C$8:$C$39,Financials!$F115)</f>
        <v>213225411.81138429</v>
      </c>
      <c r="AD115" s="73">
        <f t="shared" si="27"/>
        <v>213225411.81138429</v>
      </c>
      <c r="AE115" s="12"/>
      <c r="AF115" s="73">
        <f t="shared" si="28"/>
        <v>179978562.01615968</v>
      </c>
      <c r="AG115" s="73">
        <f t="shared" si="29"/>
        <v>121642818.18980463</v>
      </c>
      <c r="AH115" s="73">
        <f t="shared" si="29"/>
        <v>58730376.39039436</v>
      </c>
      <c r="AI115" s="12">
        <f t="shared" si="30"/>
        <v>0.87213722620353396</v>
      </c>
      <c r="AL115" s="73">
        <f>Summary!G115</f>
        <v>-10934085.102393853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30002201.269545309</v>
      </c>
      <c r="AN115" s="20">
        <f>Summary!I115</f>
        <v>3017524.9909257456</v>
      </c>
      <c r="AP115" s="12">
        <v>1</v>
      </c>
    </row>
    <row r="116" spans="1:42" x14ac:dyDescent="0.3">
      <c r="A116">
        <v>112</v>
      </c>
      <c r="B116" t="str">
        <f>Summary!B116</f>
        <v>Yallourn Portland Snowy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46016737.459395222</v>
      </c>
      <c r="H116" s="73">
        <f>SUMIFS(AM$5:AM116,$F$5:$F116,$F116,$D$5:$D116,$D116)</f>
        <v>97117.337648380548</v>
      </c>
      <c r="I116" s="20">
        <f>SUMIFS(AN$5:AN116,$F$5:$F116,$F116,$D$5:$D116,$D116)</f>
        <v>92846261.329211593</v>
      </c>
      <c r="J116" s="73">
        <f t="shared" si="16"/>
        <v>92846261.329211593</v>
      </c>
      <c r="K116" s="73">
        <f t="shared" si="17"/>
        <v>138862998.78860682</v>
      </c>
      <c r="L116" s="73">
        <f t="shared" si="18"/>
        <v>138960116.12625521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65598511.380885907</v>
      </c>
      <c r="Q116" s="73">
        <f>P116/SUMIFS(FinParameters!$H$8:$H$39,FinParameters!$B$8:$B$39,Financials!$E116,FinParameters!$C$8:$C$39,Financials!$F116)</f>
        <v>15703762.075036664</v>
      </c>
      <c r="R116" s="73">
        <f t="shared" si="31"/>
        <v>-1742240.3102799831</v>
      </c>
      <c r="S116" s="12">
        <f t="shared" si="20"/>
        <v>-2.5872005680455439E-2</v>
      </c>
      <c r="T116" s="115">
        <f t="shared" si="21"/>
        <v>46016737.459395222</v>
      </c>
      <c r="U116" s="73">
        <f>T116/SUMIFS(FinParameters!$L$8:$L$39,FinParameters!$B$8:$B$39,Financials!$E116,FinParameters!$C$8:$C$39,Financials!$F116)</f>
        <v>31772972.253814757</v>
      </c>
      <c r="V116" s="73">
        <f t="shared" si="22"/>
        <v>31772972.253814757</v>
      </c>
      <c r="W116" s="12"/>
      <c r="X116" s="73">
        <f t="shared" si="23"/>
        <v>111615248.84028113</v>
      </c>
      <c r="Y116" s="73">
        <f t="shared" si="24"/>
        <v>47476734.328851417</v>
      </c>
      <c r="Z116" s="73">
        <f t="shared" si="24"/>
        <v>30030731.943534773</v>
      </c>
      <c r="AA116" s="12">
        <f t="shared" si="25"/>
        <v>0.44595183732518923</v>
      </c>
      <c r="AB116" s="115">
        <f t="shared" si="26"/>
        <v>97117.337648380548</v>
      </c>
      <c r="AC116" s="73">
        <f>AB116/SUMIFS(FinParameters!$L$8:$L$39,FinParameters!$B$8:$B$39,Financials!$E116,FinParameters!$C$8:$C$39,Financials!$F116)</f>
        <v>67056.176618108919</v>
      </c>
      <c r="AD116" s="73">
        <f t="shared" si="27"/>
        <v>67056.176618108919</v>
      </c>
      <c r="AE116" s="12"/>
      <c r="AF116" s="73">
        <f t="shared" si="28"/>
        <v>111712366.17792951</v>
      </c>
      <c r="AG116" s="73">
        <f t="shared" si="29"/>
        <v>47543790.505469523</v>
      </c>
      <c r="AH116" s="73">
        <f t="shared" si="29"/>
        <v>30097788.120152883</v>
      </c>
      <c r="AI116" s="12">
        <f t="shared" si="30"/>
        <v>0.44694761142830047</v>
      </c>
      <c r="AL116" s="73">
        <f>Summary!G116</f>
        <v>4736487.9892357504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1318024.9078009438</v>
      </c>
      <c r="AN116" s="20">
        <f>Summary!I116</f>
        <v>7958771.0778452791</v>
      </c>
      <c r="AP116" s="12">
        <v>1</v>
      </c>
    </row>
    <row r="117" spans="1:42" x14ac:dyDescent="0.3">
      <c r="A117">
        <v>113</v>
      </c>
      <c r="B117" t="str">
        <f>Summary!B117</f>
        <v>Yallourn Portland Snowy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355567681.80327654</v>
      </c>
      <c r="H117" s="73">
        <f>SUMIFS(AM$5:AM117,$F$5:$F117,$F117,$D$5:$D117,$D117)</f>
        <v>-379638654.63974553</v>
      </c>
      <c r="I117" s="20">
        <f>SUMIFS(AN$5:AN117,$F$5:$F117,$F117,$D$5:$D117,$D117)</f>
        <v>207641578.96065167</v>
      </c>
      <c r="J117" s="73">
        <f t="shared" si="16"/>
        <v>207641578.96065167</v>
      </c>
      <c r="K117" s="73">
        <f t="shared" si="17"/>
        <v>563209260.76392817</v>
      </c>
      <c r="L117" s="73">
        <f t="shared" si="18"/>
        <v>183570606.12418267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178302010.26361784</v>
      </c>
      <c r="Q117" s="73">
        <f>P117/SUMIFS(FinParameters!$H$8:$H$39,FinParameters!$B$8:$B$39,Financials!$E117,FinParameters!$C$8:$C$39,Financials!$F117)</f>
        <v>38803712.40331734</v>
      </c>
      <c r="R117" s="73">
        <f t="shared" si="31"/>
        <v>109947236.67087948</v>
      </c>
      <c r="S117" s="12">
        <f t="shared" si="20"/>
        <v>1.6084792749947705</v>
      </c>
      <c r="T117" s="115">
        <f t="shared" si="21"/>
        <v>355567681.80327654</v>
      </c>
      <c r="U117" s="73">
        <f>T117/SUMIFS(FinParameters!$L$8:$L$39,FinParameters!$B$8:$B$39,Financials!$E117,FinParameters!$C$8:$C$39,Financials!$F117)</f>
        <v>239519256.00999689</v>
      </c>
      <c r="V117" s="73">
        <f t="shared" si="22"/>
        <v>239519256.00999689</v>
      </c>
      <c r="W117" s="12"/>
      <c r="X117" s="73">
        <f t="shared" si="23"/>
        <v>533869692.06689435</v>
      </c>
      <c r="Y117" s="73">
        <f t="shared" si="24"/>
        <v>278322968.41331422</v>
      </c>
      <c r="Z117" s="73">
        <f t="shared" si="24"/>
        <v>349466492.68087637</v>
      </c>
      <c r="AA117" s="12">
        <f t="shared" si="25"/>
        <v>5.1125396854214991</v>
      </c>
      <c r="AB117" s="115">
        <f t="shared" si="26"/>
        <v>-379638654.63974553</v>
      </c>
      <c r="AC117" s="73">
        <f>AB117/SUMIFS(FinParameters!$L$8:$L$39,FinParameters!$B$8:$B$39,Financials!$E117,FinParameters!$C$8:$C$39,Financials!$F117)</f>
        <v>-255734063.48627853</v>
      </c>
      <c r="AD117" s="73">
        <f t="shared" si="27"/>
        <v>-255734063.48627853</v>
      </c>
      <c r="AE117" s="12"/>
      <c r="AF117" s="73">
        <f t="shared" si="28"/>
        <v>154231037.42714882</v>
      </c>
      <c r="AG117" s="73">
        <f t="shared" si="29"/>
        <v>22588904.927035689</v>
      </c>
      <c r="AH117" s="73">
        <f t="shared" si="29"/>
        <v>93732429.19459784</v>
      </c>
      <c r="AI117" s="12">
        <f t="shared" si="30"/>
        <v>1.371263838178457</v>
      </c>
      <c r="AL117" s="73">
        <f>Summary!G117</f>
        <v>23029239.312015601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-21583705.890310701</v>
      </c>
      <c r="AN117" s="20">
        <f>Summary!I117</f>
        <v>15264784.625428459</v>
      </c>
      <c r="AP117" s="12">
        <v>1</v>
      </c>
    </row>
    <row r="118" spans="1:42" x14ac:dyDescent="0.3">
      <c r="A118">
        <v>114</v>
      </c>
      <c r="B118" t="str">
        <f>Summary!B118</f>
        <v>Yallourn Portland Snowy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186168106.71045959</v>
      </c>
      <c r="H118" s="73">
        <f>SUMIFS(AM$5:AM118,$F$5:$F118,$F118,$D$5:$D118,$D118)</f>
        <v>-158628917.06015173</v>
      </c>
      <c r="I118" s="20">
        <f>SUMIFS(AN$5:AN118,$F$5:$F118,$F118,$D$5:$D118,$D118)</f>
        <v>142795778.97718862</v>
      </c>
      <c r="J118" s="73">
        <f t="shared" si="16"/>
        <v>142795778.97718862</v>
      </c>
      <c r="K118" s="73">
        <f t="shared" si="17"/>
        <v>328963885.68764818</v>
      </c>
      <c r="L118" s="73">
        <f t="shared" si="18"/>
        <v>170334968.62749648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113456210.28015479</v>
      </c>
      <c r="Q118" s="73">
        <f>P118/SUMIFS(FinParameters!$H$8:$H$39,FinParameters!$B$8:$B$39,Financials!$E118,FinParameters!$C$8:$C$39,Financials!$F118)</f>
        <v>24691376.99329545</v>
      </c>
      <c r="R118" s="73">
        <f t="shared" si="31"/>
        <v>45101436.687416434</v>
      </c>
      <c r="S118" s="12">
        <f t="shared" si="20"/>
        <v>0.65981400152289826</v>
      </c>
      <c r="T118" s="115">
        <f t="shared" si="21"/>
        <v>186168106.71045959</v>
      </c>
      <c r="U118" s="73">
        <f>T118/SUMIFS(FinParameters!$L$8:$L$39,FinParameters!$B$8:$B$39,Financials!$E118,FinParameters!$C$8:$C$39,Financials!$F118)</f>
        <v>125407478.50292419</v>
      </c>
      <c r="V118" s="73">
        <f t="shared" si="22"/>
        <v>125407478.50292419</v>
      </c>
      <c r="W118" s="12"/>
      <c r="X118" s="73">
        <f t="shared" si="23"/>
        <v>299624316.99061435</v>
      </c>
      <c r="Y118" s="73">
        <f t="shared" si="24"/>
        <v>150098855.49621964</v>
      </c>
      <c r="Z118" s="73">
        <f t="shared" si="24"/>
        <v>170508915.19034064</v>
      </c>
      <c r="AA118" s="12">
        <f t="shared" si="25"/>
        <v>2.4944697528550455</v>
      </c>
      <c r="AB118" s="115">
        <f t="shared" si="26"/>
        <v>-158628917.06015173</v>
      </c>
      <c r="AC118" s="73">
        <f>AB118/SUMIFS(FinParameters!$L$8:$L$39,FinParameters!$B$8:$B$39,Financials!$E118,FinParameters!$C$8:$C$39,Financials!$F118)</f>
        <v>-106856393.70605174</v>
      </c>
      <c r="AD118" s="73">
        <f t="shared" si="27"/>
        <v>-106856393.70605174</v>
      </c>
      <c r="AE118" s="12"/>
      <c r="AF118" s="73">
        <f t="shared" si="28"/>
        <v>140995399.93046263</v>
      </c>
      <c r="AG118" s="73">
        <f t="shared" si="29"/>
        <v>43242461.790167898</v>
      </c>
      <c r="AH118" s="73">
        <f t="shared" si="29"/>
        <v>63652521.484288901</v>
      </c>
      <c r="AI118" s="12">
        <f t="shared" si="30"/>
        <v>0.93120813863760643</v>
      </c>
      <c r="AL118" s="73">
        <f>Summary!G118</f>
        <v>12651360.91920086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-10209011.142308701</v>
      </c>
      <c r="AN118" s="20">
        <f>Summary!I118</f>
        <v>10915522.96721022</v>
      </c>
      <c r="AP118" s="12">
        <v>1</v>
      </c>
    </row>
    <row r="119" spans="1:42" x14ac:dyDescent="0.3">
      <c r="A119">
        <v>115</v>
      </c>
      <c r="B119" t="str">
        <f>Summary!B119</f>
        <v>Yallourn Portland Snowy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104733711.28410229</v>
      </c>
      <c r="H119" s="73">
        <f>SUMIFS(AM$5:AM119,$F$5:$F119,$F119,$D$5:$D119,$D119)</f>
        <v>-64859922.003838435</v>
      </c>
      <c r="I119" s="20">
        <f>SUMIFS(AN$5:AN119,$F$5:$F119,$F119,$D$5:$D119,$D119)</f>
        <v>116153923.36269341</v>
      </c>
      <c r="J119" s="73">
        <f t="shared" si="16"/>
        <v>116153923.36269341</v>
      </c>
      <c r="K119" s="73">
        <f t="shared" si="17"/>
        <v>220887634.64679569</v>
      </c>
      <c r="L119" s="73">
        <f t="shared" si="18"/>
        <v>156027712.64295727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86814354.665659592</v>
      </c>
      <c r="Q119" s="73">
        <f>P119/SUMIFS(FinParameters!$H$8:$H$39,FinParameters!$B$8:$B$39,Financials!$E119,FinParameters!$C$8:$C$39,Financials!$F119)</f>
        <v>18893332.980066944</v>
      </c>
      <c r="R119" s="73">
        <f t="shared" si="31"/>
        <v>18459581.072921235</v>
      </c>
      <c r="S119" s="12">
        <f t="shared" si="20"/>
        <v>0.27005547824508164</v>
      </c>
      <c r="T119" s="115">
        <f t="shared" si="21"/>
        <v>104733711.28410229</v>
      </c>
      <c r="U119" s="73">
        <f>T119/SUMIFS(FinParameters!$L$8:$L$39,FinParameters!$B$8:$B$39,Financials!$E119,FinParameters!$C$8:$C$39,Financials!$F119)</f>
        <v>70551239.299113467</v>
      </c>
      <c r="V119" s="73">
        <f t="shared" si="22"/>
        <v>70551239.299113467</v>
      </c>
      <c r="W119" s="12"/>
      <c r="X119" s="73">
        <f t="shared" si="23"/>
        <v>191548065.94976187</v>
      </c>
      <c r="Y119" s="73">
        <f t="shared" si="24"/>
        <v>89444572.279180408</v>
      </c>
      <c r="Z119" s="73">
        <f t="shared" si="24"/>
        <v>89010820.372034699</v>
      </c>
      <c r="AA119" s="12">
        <f t="shared" si="25"/>
        <v>1.3021887966796035</v>
      </c>
      <c r="AB119" s="115">
        <f t="shared" si="26"/>
        <v>-64859922.003838435</v>
      </c>
      <c r="AC119" s="73">
        <f>AB119/SUMIFS(FinParameters!$L$8:$L$39,FinParameters!$B$8:$B$39,Financials!$E119,FinParameters!$C$8:$C$39,Financials!$F119)</f>
        <v>-43691260.646744899</v>
      </c>
      <c r="AD119" s="73">
        <f t="shared" si="27"/>
        <v>-43691260.646744899</v>
      </c>
      <c r="AE119" s="12"/>
      <c r="AF119" s="73">
        <f t="shared" si="28"/>
        <v>126688143.94592343</v>
      </c>
      <c r="AG119" s="73">
        <f t="shared" si="29"/>
        <v>45753311.632435508</v>
      </c>
      <c r="AH119" s="73">
        <f t="shared" si="29"/>
        <v>45319559.725289799</v>
      </c>
      <c r="AI119" s="12">
        <f t="shared" si="30"/>
        <v>0.66300504475819522</v>
      </c>
      <c r="AL119" s="73">
        <f>Summary!G119</f>
        <v>10031753.318548389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-4818951.0230886787</v>
      </c>
      <c r="AN119" s="20">
        <f>Summary!I119</f>
        <v>9560970.9969659895</v>
      </c>
      <c r="AP119" s="12">
        <v>1</v>
      </c>
    </row>
    <row r="120" spans="1:42" x14ac:dyDescent="0.3">
      <c r="A120">
        <v>116</v>
      </c>
      <c r="B120" t="str">
        <f>Summary!B120</f>
        <v>Yallourn Portland Snowy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47426902.545570388</v>
      </c>
      <c r="H120" s="73">
        <f>SUMIFS(AM$5:AM120,$F$5:$F120,$F120,$D$5:$D120,$D120)</f>
        <v>940943.40654485824</v>
      </c>
      <c r="I120" s="20">
        <f>SUMIFS(AN$5:AN120,$F$5:$F120,$F120,$D$5:$D120,$D120)</f>
        <v>100279484.23475341</v>
      </c>
      <c r="J120" s="73">
        <f t="shared" si="16"/>
        <v>100279484.23475341</v>
      </c>
      <c r="K120" s="73">
        <f t="shared" si="17"/>
        <v>147706386.7803238</v>
      </c>
      <c r="L120" s="73">
        <f t="shared" si="18"/>
        <v>148647330.18686867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70939915.537719592</v>
      </c>
      <c r="Q120" s="73">
        <f>P120/SUMIFS(FinParameters!$H$8:$H$39,FinParameters!$B$8:$B$39,Financials!$E120,FinParameters!$C$8:$C$39,Financials!$F120)</f>
        <v>15438592.511500042</v>
      </c>
      <c r="R120" s="73">
        <f t="shared" si="31"/>
        <v>2585141.944981236</v>
      </c>
      <c r="S120" s="12">
        <f t="shared" si="20"/>
        <v>3.7819479300504444E-2</v>
      </c>
      <c r="T120" s="115">
        <f t="shared" si="21"/>
        <v>47426902.545570388</v>
      </c>
      <c r="U120" s="73">
        <f>T120/SUMIFS(FinParameters!$L$8:$L$39,FinParameters!$B$8:$B$39,Financials!$E120,FinParameters!$C$8:$C$39,Financials!$F120)</f>
        <v>31947944.073439602</v>
      </c>
      <c r="V120" s="73">
        <f t="shared" si="22"/>
        <v>31947944.073439602</v>
      </c>
      <c r="W120" s="12"/>
      <c r="X120" s="73">
        <f t="shared" si="23"/>
        <v>118366818.08328998</v>
      </c>
      <c r="Y120" s="73">
        <f t="shared" si="24"/>
        <v>47386536.584939644</v>
      </c>
      <c r="Z120" s="73">
        <f t="shared" si="24"/>
        <v>34533086.018420838</v>
      </c>
      <c r="AA120" s="12">
        <f t="shared" si="25"/>
        <v>0.50520372174986539</v>
      </c>
      <c r="AB120" s="115">
        <f t="shared" si="26"/>
        <v>940943.40654485824</v>
      </c>
      <c r="AC120" s="73">
        <f>AB120/SUMIFS(FinParameters!$L$8:$L$39,FinParameters!$B$8:$B$39,Financials!$E120,FinParameters!$C$8:$C$39,Financials!$F120)</f>
        <v>633842.93966240797</v>
      </c>
      <c r="AD120" s="73">
        <f t="shared" si="27"/>
        <v>633842.93966240797</v>
      </c>
      <c r="AE120" s="12"/>
      <c r="AF120" s="73">
        <f t="shared" si="28"/>
        <v>119307761.48983485</v>
      </c>
      <c r="AG120" s="73">
        <f t="shared" si="29"/>
        <v>48020379.524602048</v>
      </c>
      <c r="AH120" s="73">
        <f t="shared" si="29"/>
        <v>35166928.958083242</v>
      </c>
      <c r="AI120" s="12">
        <f t="shared" si="30"/>
        <v>0.51447656264081587</v>
      </c>
      <c r="AL120" s="73">
        <f>Summary!G120</f>
        <v>7258152.6815771004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-123153.92375132356</v>
      </c>
      <c r="AN120" s="20">
        <f>Summary!I120</f>
        <v>8565683.784773631</v>
      </c>
      <c r="AP120" s="12">
        <v>1</v>
      </c>
    </row>
    <row r="121" spans="1:42" x14ac:dyDescent="0.3">
      <c r="A121">
        <v>117</v>
      </c>
      <c r="B121" t="str">
        <f>Summary!B121</f>
        <v>Yallourn Portland Snowy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-6302079.1134359026</v>
      </c>
      <c r="H121" s="73">
        <f>SUMIFS(AM$5:AM121,$F$5:$F121,$F121,$D$5:$D121,$D121)</f>
        <v>69646258.76390329</v>
      </c>
      <c r="I121" s="20">
        <f>SUMIFS(AN$5:AN121,$F$5:$F121,$F121,$D$5:$D121,$D121)</f>
        <v>84516594.027332872</v>
      </c>
      <c r="J121" s="73">
        <f t="shared" si="16"/>
        <v>84516594.027332872</v>
      </c>
      <c r="K121" s="73">
        <f t="shared" si="17"/>
        <v>78214514.913896963</v>
      </c>
      <c r="L121" s="73">
        <f t="shared" si="18"/>
        <v>147860773.67780027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55177025.33029905</v>
      </c>
      <c r="Q121" s="73">
        <f>P121/SUMIFS(FinParameters!$H$8:$H$39,FinParameters!$B$8:$B$39,Financials!$E121,FinParameters!$C$8:$C$39,Financials!$F121)</f>
        <v>12008128.338104116</v>
      </c>
      <c r="R121" s="73">
        <f t="shared" si="31"/>
        <v>-13177748.262439307</v>
      </c>
      <c r="S121" s="12">
        <f t="shared" si="20"/>
        <v>-0.19278460844524309</v>
      </c>
      <c r="T121" s="115">
        <f t="shared" si="21"/>
        <v>-6302079.1134359026</v>
      </c>
      <c r="U121" s="73">
        <f>T121/SUMIFS(FinParameters!$L$8:$L$39,FinParameters!$B$8:$B$39,Financials!$E121,FinParameters!$C$8:$C$39,Financials!$F121)</f>
        <v>-4245237.6237091366</v>
      </c>
      <c r="V121" s="73">
        <f t="shared" si="22"/>
        <v>-4245237.6237091366</v>
      </c>
      <c r="W121" s="12"/>
      <c r="X121" s="73">
        <f t="shared" si="23"/>
        <v>48874946.21686314</v>
      </c>
      <c r="Y121" s="73">
        <f t="shared" si="24"/>
        <v>7762890.7143949792</v>
      </c>
      <c r="Z121" s="73">
        <f t="shared" si="24"/>
        <v>-17422985.886148445</v>
      </c>
      <c r="AA121" s="12">
        <f t="shared" si="25"/>
        <v>-0.25489055073103728</v>
      </c>
      <c r="AB121" s="115">
        <f t="shared" si="26"/>
        <v>69646258.76390329</v>
      </c>
      <c r="AC121" s="73">
        <f>AB121/SUMIFS(FinParameters!$L$8:$L$39,FinParameters!$B$8:$B$39,Financials!$E121,FinParameters!$C$8:$C$39,Financials!$F121)</f>
        <v>46915456.42845913</v>
      </c>
      <c r="AD121" s="73">
        <f t="shared" si="27"/>
        <v>46915456.42845913</v>
      </c>
      <c r="AE121" s="12"/>
      <c r="AF121" s="73">
        <f t="shared" si="28"/>
        <v>118521204.98076643</v>
      </c>
      <c r="AG121" s="73">
        <f t="shared" si="29"/>
        <v>54678347.142854109</v>
      </c>
      <c r="AH121" s="73">
        <f t="shared" si="29"/>
        <v>29492470.542310685</v>
      </c>
      <c r="AI121" s="12">
        <f t="shared" si="30"/>
        <v>0.43146175449323415</v>
      </c>
      <c r="AL121" s="73">
        <f>Summary!G121</f>
        <v>876675.21644786303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7301356.7498912485</v>
      </c>
      <c r="AN121" s="20">
        <f>Summary!I121</f>
        <v>6934623.3302859496</v>
      </c>
      <c r="AP121" s="12">
        <v>1</v>
      </c>
    </row>
    <row r="122" spans="1:42" x14ac:dyDescent="0.3">
      <c r="A122">
        <v>118</v>
      </c>
      <c r="B122" t="str">
        <f>Summary!B122</f>
        <v>Yallourn Portland Snowy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-70371459.806491435</v>
      </c>
      <c r="H122" s="73">
        <f>SUMIFS(AM$5:AM122,$F$5:$F122,$F122,$D$5:$D122,$D122)</f>
        <v>164068098.44264674</v>
      </c>
      <c r="I122" s="20">
        <f>SUMIFS(AN$5:AN122,$F$5:$F122,$F122,$D$5:$D122,$D122)</f>
        <v>64257353.544402748</v>
      </c>
      <c r="J122" s="73">
        <f t="shared" si="16"/>
        <v>64257353.544402748</v>
      </c>
      <c r="K122" s="73">
        <f t="shared" si="17"/>
        <v>-6114106.2620886862</v>
      </c>
      <c r="L122" s="73">
        <f t="shared" si="18"/>
        <v>157953992.18055806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34917784.847368926</v>
      </c>
      <c r="Q122" s="73">
        <f>P122/SUMIFS(FinParameters!$H$8:$H$39,FinParameters!$B$8:$B$39,Financials!$E122,FinParameters!$C$8:$C$39,Financials!$F122)</f>
        <v>7599127.3400392411</v>
      </c>
      <c r="R122" s="73">
        <f t="shared" si="31"/>
        <v>-33436988.745369431</v>
      </c>
      <c r="S122" s="12">
        <f t="shared" si="20"/>
        <v>-0.48916830512216919</v>
      </c>
      <c r="T122" s="115">
        <f t="shared" si="21"/>
        <v>-70371459.806491435</v>
      </c>
      <c r="U122" s="73">
        <f>T122/SUMIFS(FinParameters!$L$8:$L$39,FinParameters!$B$8:$B$39,Financials!$E122,FinParameters!$C$8:$C$39,Financials!$F122)</f>
        <v>-47403969.932547756</v>
      </c>
      <c r="V122" s="73">
        <f t="shared" si="22"/>
        <v>-47403969.932547756</v>
      </c>
      <c r="W122" s="12"/>
      <c r="X122" s="73">
        <f t="shared" si="23"/>
        <v>-35453674.959122509</v>
      </c>
      <c r="Y122" s="73">
        <f t="shared" si="24"/>
        <v>-39804842.592508517</v>
      </c>
      <c r="Z122" s="73">
        <f t="shared" si="24"/>
        <v>-80840958.677917182</v>
      </c>
      <c r="AA122" s="12">
        <f t="shared" si="25"/>
        <v>-1.1826673460960053</v>
      </c>
      <c r="AB122" s="115">
        <f t="shared" si="26"/>
        <v>164068098.44264674</v>
      </c>
      <c r="AC122" s="73">
        <f>AB122/SUMIFS(FinParameters!$L$8:$L$39,FinParameters!$B$8:$B$39,Financials!$E122,FinParameters!$C$8:$C$39,Financials!$F122)</f>
        <v>110520361.90313727</v>
      </c>
      <c r="AD122" s="73">
        <f t="shared" si="27"/>
        <v>110520361.90313727</v>
      </c>
      <c r="AE122" s="12"/>
      <c r="AF122" s="73">
        <f t="shared" si="28"/>
        <v>128614423.48352423</v>
      </c>
      <c r="AG122" s="73">
        <f t="shared" si="29"/>
        <v>70715519.310628742</v>
      </c>
      <c r="AH122" s="73">
        <f t="shared" si="29"/>
        <v>29679403.225220084</v>
      </c>
      <c r="AI122" s="12">
        <f t="shared" si="30"/>
        <v>0.43419649667851529</v>
      </c>
      <c r="AL122" s="73">
        <f>Summary!G122</f>
        <v>-7371532.3619343312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18633132.60673701</v>
      </c>
      <c r="AN122" s="20">
        <f>Summary!I122</f>
        <v>4778548.9014533442</v>
      </c>
      <c r="AP122" s="12">
        <v>1</v>
      </c>
    </row>
    <row r="123" spans="1:42" x14ac:dyDescent="0.3">
      <c r="A123">
        <v>119</v>
      </c>
      <c r="B123" t="str">
        <f>Summary!B123</f>
        <v>Yallourn Portland Snowy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-146675208.53202951</v>
      </c>
      <c r="H123" s="73">
        <f>SUMIFS(AM$5:AM123,$F$5:$F123,$F123,$D$5:$D123,$D123)</f>
        <v>343360937.59223956</v>
      </c>
      <c r="I123" s="20">
        <f>SUMIFS(AN$5:AN123,$F$5:$F123,$F123,$D$5:$D123,$D123)</f>
        <v>36044192.575582899</v>
      </c>
      <c r="J123" s="73">
        <f t="shared" si="16"/>
        <v>36044192.575582899</v>
      </c>
      <c r="K123" s="73">
        <f t="shared" si="17"/>
        <v>-110631015.95644662</v>
      </c>
      <c r="L123" s="73">
        <f t="shared" si="18"/>
        <v>232729921.63579294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6704623.8785490729</v>
      </c>
      <c r="Q123" s="73">
        <f>P123/SUMIFS(FinParameters!$H$8:$H$39,FinParameters!$B$8:$B$39,Financials!$E123,FinParameters!$C$8:$C$39,Financials!$F123)</f>
        <v>1459121.5004866282</v>
      </c>
      <c r="R123" s="73">
        <f t="shared" si="31"/>
        <v>-61650149.714189291</v>
      </c>
      <c r="S123" s="12">
        <f t="shared" si="20"/>
        <v>-0.90191432834675744</v>
      </c>
      <c r="T123" s="115">
        <f t="shared" si="21"/>
        <v>-146675208.53202951</v>
      </c>
      <c r="U123" s="73">
        <f>T123/SUMIFS(FinParameters!$L$8:$L$39,FinParameters!$B$8:$B$39,Financials!$E123,FinParameters!$C$8:$C$39,Financials!$F123)</f>
        <v>-98804077.593699694</v>
      </c>
      <c r="V123" s="73">
        <f t="shared" si="22"/>
        <v>-98804077.593699694</v>
      </c>
      <c r="W123" s="12"/>
      <c r="X123" s="73">
        <f t="shared" si="23"/>
        <v>-139970584.65348044</v>
      </c>
      <c r="Y123" s="73">
        <f t="shared" si="24"/>
        <v>-97344956.093213066</v>
      </c>
      <c r="Z123" s="73">
        <f t="shared" si="24"/>
        <v>-160454227.30788898</v>
      </c>
      <c r="AA123" s="12">
        <f t="shared" si="25"/>
        <v>-2.3473741316719798</v>
      </c>
      <c r="AB123" s="115">
        <f t="shared" si="26"/>
        <v>343360937.59223956</v>
      </c>
      <c r="AC123" s="73">
        <f>AB123/SUMIFS(FinParameters!$L$8:$L$39,FinParameters!$B$8:$B$39,Financials!$E123,FinParameters!$C$8:$C$39,Financials!$F123)</f>
        <v>231296488.75256789</v>
      </c>
      <c r="AD123" s="73">
        <f t="shared" si="27"/>
        <v>231296488.75256789</v>
      </c>
      <c r="AE123" s="12"/>
      <c r="AF123" s="73">
        <f t="shared" si="28"/>
        <v>203390352.93875912</v>
      </c>
      <c r="AG123" s="73">
        <f t="shared" si="29"/>
        <v>133951532.65935482</v>
      </c>
      <c r="AH123" s="73">
        <f t="shared" si="29"/>
        <v>70842261.444678903</v>
      </c>
      <c r="AI123" s="12">
        <f t="shared" si="30"/>
        <v>1.036390843260796</v>
      </c>
      <c r="AL123" s="73">
        <f>Summary!G123</f>
        <v>-12017731.303988758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34546964.615007319</v>
      </c>
      <c r="AN123" s="20">
        <f>Summary!I123</f>
        <v>2974376.3602890028</v>
      </c>
      <c r="AP123" s="12">
        <v>1</v>
      </c>
    </row>
    <row r="124" spans="1:42" x14ac:dyDescent="0.3">
      <c r="A124">
        <v>120</v>
      </c>
      <c r="B124" t="str">
        <f>Summary!B124</f>
        <v>Yallourn Portland Snowy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51174510.504664421</v>
      </c>
      <c r="H124" s="73">
        <f>SUMIFS(AM$5:AM124,$F$5:$F124,$F124,$D$5:$D124,$D124)</f>
        <v>1817753.0347859845</v>
      </c>
      <c r="I124" s="20">
        <f>SUMIFS(AN$5:AN124,$F$5:$F124,$F124,$D$5:$D124,$D124)</f>
        <v>101068146.71544644</v>
      </c>
      <c r="J124" s="73">
        <f t="shared" si="16"/>
        <v>101068146.71544644</v>
      </c>
      <c r="K124" s="73">
        <f t="shared" si="17"/>
        <v>152242657.22011086</v>
      </c>
      <c r="L124" s="73">
        <f t="shared" si="18"/>
        <v>154060410.25489685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71728578.01841262</v>
      </c>
      <c r="Q124" s="73">
        <f>P124/SUMIFS(FinParameters!$H$8:$H$39,FinParameters!$B$8:$B$39,Financials!$E124,FinParameters!$C$8:$C$39,Financials!$F124)</f>
        <v>15610228.44560338</v>
      </c>
      <c r="R124" s="73">
        <f t="shared" si="31"/>
        <v>3373804.4256742634</v>
      </c>
      <c r="S124" s="12">
        <f t="shared" si="20"/>
        <v>4.9357261363713711E-2</v>
      </c>
      <c r="T124" s="115">
        <f t="shared" si="21"/>
        <v>51174510.504664421</v>
      </c>
      <c r="U124" s="73">
        <f>T124/SUMIFS(FinParameters!$L$8:$L$39,FinParameters!$B$8:$B$39,Financials!$E124,FinParameters!$C$8:$C$39,Financials!$F124)</f>
        <v>34472426.235673822</v>
      </c>
      <c r="V124" s="73">
        <f t="shared" si="22"/>
        <v>34472426.235673822</v>
      </c>
      <c r="W124" s="12"/>
      <c r="X124" s="73">
        <f t="shared" si="23"/>
        <v>122903088.52307704</v>
      </c>
      <c r="Y124" s="73">
        <f t="shared" si="24"/>
        <v>50082654.681277201</v>
      </c>
      <c r="Z124" s="73">
        <f t="shared" si="24"/>
        <v>37846230.66134809</v>
      </c>
      <c r="AA124" s="12">
        <f t="shared" si="25"/>
        <v>0.55367355741441104</v>
      </c>
      <c r="AB124" s="115">
        <f t="shared" si="26"/>
        <v>1817753.0347859845</v>
      </c>
      <c r="AC124" s="73">
        <f>AB124/SUMIFS(FinParameters!$L$8:$L$39,FinParameters!$B$8:$B$39,Financials!$E124,FinParameters!$C$8:$C$39,Financials!$F124)</f>
        <v>1224483.7671797678</v>
      </c>
      <c r="AD124" s="73">
        <f t="shared" si="27"/>
        <v>1224483.7671797678</v>
      </c>
      <c r="AE124" s="12"/>
      <c r="AF124" s="73">
        <f t="shared" si="28"/>
        <v>124720841.55786303</v>
      </c>
      <c r="AG124" s="73">
        <f t="shared" si="29"/>
        <v>51307138.448456965</v>
      </c>
      <c r="AH124" s="73">
        <f t="shared" si="29"/>
        <v>39070714.428527854</v>
      </c>
      <c r="AI124" s="12">
        <f t="shared" si="30"/>
        <v>0.57158721146987335</v>
      </c>
      <c r="AL124" s="73">
        <f>Summary!G124</f>
        <v>5157773.045269195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1720635.697137604</v>
      </c>
      <c r="AN124" s="20">
        <f>Summary!I124</f>
        <v>8221885.3862348478</v>
      </c>
      <c r="AP124" s="12">
        <v>1</v>
      </c>
    </row>
    <row r="125" spans="1:42" x14ac:dyDescent="0.3">
      <c r="A125">
        <v>121</v>
      </c>
      <c r="B125" t="str">
        <f>Summary!B125</f>
        <v>Yallourn Portland Snowy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375916188.75395823</v>
      </c>
      <c r="H125" s="73">
        <f>SUMIFS(AM$5:AM125,$F$5:$F125,$F125,$D$5:$D125,$D125)</f>
        <v>-403440744.31987298</v>
      </c>
      <c r="I125" s="20">
        <f>SUMIFS(AN$5:AN125,$F$5:$F125,$F125,$D$5:$D125,$D125)</f>
        <v>222546316.76765758</v>
      </c>
      <c r="J125" s="73">
        <f t="shared" si="16"/>
        <v>222546316.76765758</v>
      </c>
      <c r="K125" s="73">
        <f t="shared" si="17"/>
        <v>598462505.52161574</v>
      </c>
      <c r="L125" s="73">
        <f t="shared" si="18"/>
        <v>195021761.20174283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191062633.8531979</v>
      </c>
      <c r="Q125" s="73">
        <f>P125/SUMIFS(FinParameters!$H$8:$H$39,FinParameters!$B$8:$B$39,Financials!$E125,FinParameters!$C$8:$C$39,Financials!$F125)</f>
        <v>37800723.533873662</v>
      </c>
      <c r="R125" s="73">
        <f t="shared" si="31"/>
        <v>121848246.23935379</v>
      </c>
      <c r="S125" s="12">
        <f t="shared" si="20"/>
        <v>1.7604467862832318</v>
      </c>
      <c r="T125" s="115">
        <f t="shared" si="21"/>
        <v>375916188.75395823</v>
      </c>
      <c r="U125" s="73">
        <f>T125/SUMIFS(FinParameters!$L$8:$L$39,FinParameters!$B$8:$B$39,Financials!$E125,FinParameters!$C$8:$C$39,Financials!$F125)</f>
        <v>247050261.12341821</v>
      </c>
      <c r="V125" s="73">
        <f t="shared" si="22"/>
        <v>247050261.12341821</v>
      </c>
      <c r="W125" s="12"/>
      <c r="X125" s="73">
        <f t="shared" si="23"/>
        <v>566978822.60715604</v>
      </c>
      <c r="Y125" s="73">
        <f t="shared" si="24"/>
        <v>284850984.65729189</v>
      </c>
      <c r="Z125" s="73">
        <f t="shared" si="24"/>
        <v>368898507.36277199</v>
      </c>
      <c r="AA125" s="12">
        <f t="shared" si="25"/>
        <v>5.3297951492528366</v>
      </c>
      <c r="AB125" s="115">
        <f t="shared" si="26"/>
        <v>-403440744.31987298</v>
      </c>
      <c r="AC125" s="73">
        <f>AB125/SUMIFS(FinParameters!$L$8:$L$39,FinParameters!$B$8:$B$39,Financials!$E125,FinParameters!$C$8:$C$39,Financials!$F125)</f>
        <v>-265139262.98951215</v>
      </c>
      <c r="AD125" s="73">
        <f t="shared" si="27"/>
        <v>-265139262.98951215</v>
      </c>
      <c r="AE125" s="12"/>
      <c r="AF125" s="73">
        <f t="shared" si="28"/>
        <v>163538078.28728306</v>
      </c>
      <c r="AG125" s="73">
        <f t="shared" si="29"/>
        <v>19711721.667779744</v>
      </c>
      <c r="AH125" s="73">
        <f t="shared" si="29"/>
        <v>103759244.37325984</v>
      </c>
      <c r="AI125" s="12">
        <f t="shared" si="30"/>
        <v>1.4990993628686839</v>
      </c>
      <c r="AL125" s="73">
        <f>Summary!G125</f>
        <v>20348506.95068169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-23802089.680127416</v>
      </c>
      <c r="AN125" s="20">
        <f>Summary!I125</f>
        <v>14904737.807005905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Yallourn Portland Snowy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198198837.7778548</v>
      </c>
      <c r="H126" s="73">
        <f>SUMIFS(AM$5:AM126,$F$5:$F126,$F126,$D$5:$D126,$D126)</f>
        <v>-169083820.55672336</v>
      </c>
      <c r="I126" s="20">
        <f>SUMIFS(AN$5:AN126,$F$5:$F126,$F126,$D$5:$D126,$D126)</f>
        <v>153778253.6072917</v>
      </c>
      <c r="J126" s="73">
        <f t="shared" si="16"/>
        <v>153778253.6072917</v>
      </c>
      <c r="K126" s="73">
        <f t="shared" si="17"/>
        <v>351977091.3851465</v>
      </c>
      <c r="L126" s="73">
        <f t="shared" si="18"/>
        <v>182893270.82842314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122294570.69283202</v>
      </c>
      <c r="Q126" s="73">
        <f>P126/SUMIFS(FinParameters!$H$8:$H$39,FinParameters!$B$8:$B$39,Financials!$E126,FinParameters!$C$8:$C$39,Financials!$F126)</f>
        <v>24195328.847007506</v>
      </c>
      <c r="R126" s="73">
        <f t="shared" si="31"/>
        <v>53080183.078987911</v>
      </c>
      <c r="S126" s="12">
        <f t="shared" si="20"/>
        <v>0.76689522090593387</v>
      </c>
      <c r="T126" s="115">
        <f t="shared" si="21"/>
        <v>198198837.7778548</v>
      </c>
      <c r="U126" s="73">
        <f>T126/SUMIFS(FinParameters!$L$8:$L$39,FinParameters!$B$8:$B$39,Financials!$E126,FinParameters!$C$8:$C$39,Financials!$F126)</f>
        <v>130255296.50553378</v>
      </c>
      <c r="V126" s="73">
        <f t="shared" si="22"/>
        <v>130255296.50553378</v>
      </c>
      <c r="W126" s="12"/>
      <c r="X126" s="73">
        <f t="shared" si="23"/>
        <v>320493408.47068685</v>
      </c>
      <c r="Y126" s="73">
        <f t="shared" si="24"/>
        <v>154450625.3525413</v>
      </c>
      <c r="Z126" s="73">
        <f t="shared" si="24"/>
        <v>183335479.58452171</v>
      </c>
      <c r="AA126" s="12">
        <f t="shared" si="25"/>
        <v>2.6488059188990261</v>
      </c>
      <c r="AB126" s="115">
        <f t="shared" si="26"/>
        <v>-169083820.55672336</v>
      </c>
      <c r="AC126" s="73">
        <f>AB126/SUMIFS(FinParameters!$L$8:$L$39,FinParameters!$B$8:$B$39,Financials!$E126,FinParameters!$C$8:$C$39,Financials!$F126)</f>
        <v>-111121051.10116477</v>
      </c>
      <c r="AD126" s="73">
        <f t="shared" si="27"/>
        <v>-111121051.10116477</v>
      </c>
      <c r="AE126" s="12"/>
      <c r="AF126" s="73">
        <f t="shared" si="28"/>
        <v>151409587.9139635</v>
      </c>
      <c r="AG126" s="73">
        <f t="shared" si="29"/>
        <v>43329574.251376525</v>
      </c>
      <c r="AH126" s="73">
        <f t="shared" si="29"/>
        <v>72214428.483356938</v>
      </c>
      <c r="AI126" s="12">
        <f t="shared" si="30"/>
        <v>1.0433441799160377</v>
      </c>
      <c r="AL126" s="73">
        <f>Summary!G126</f>
        <v>12030731.06739521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-10454903.496571621</v>
      </c>
      <c r="AN126" s="20">
        <f>Summary!I126</f>
        <v>10982474.630103087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Yallourn Portland Snowy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114225226.35833463</v>
      </c>
      <c r="H127" s="73">
        <f>SUMIFS(AM$5:AM127,$F$5:$F127,$F127,$D$5:$D127,$D127)</f>
        <v>-69889659.636879757</v>
      </c>
      <c r="I127" s="20">
        <f>SUMIFS(AN$5:AN127,$F$5:$F127,$F127,$D$5:$D127,$D127)</f>
        <v>125791054.9366522</v>
      </c>
      <c r="J127" s="73">
        <f t="shared" si="16"/>
        <v>125791054.9366522</v>
      </c>
      <c r="K127" s="73">
        <f t="shared" si="17"/>
        <v>240016281.29498684</v>
      </c>
      <c r="L127" s="73">
        <f t="shared" si="18"/>
        <v>170126621.65810707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94307372.022192523</v>
      </c>
      <c r="Q127" s="73">
        <f>P127/SUMIFS(FinParameters!$H$8:$H$39,FinParameters!$B$8:$B$39,Financials!$E127,FinParameters!$C$8:$C$39,Financials!$F127)</f>
        <v>18658210.792572536</v>
      </c>
      <c r="R127" s="73">
        <f t="shared" si="31"/>
        <v>25092984.408348415</v>
      </c>
      <c r="S127" s="12">
        <f t="shared" si="20"/>
        <v>0.36254000466413677</v>
      </c>
      <c r="T127" s="115">
        <f t="shared" si="21"/>
        <v>114225226.35833463</v>
      </c>
      <c r="U127" s="73">
        <f>T127/SUMIFS(FinParameters!$L$8:$L$39,FinParameters!$B$8:$B$39,Financials!$E127,FinParameters!$C$8:$C$39,Financials!$F127)</f>
        <v>75068254.155923173</v>
      </c>
      <c r="V127" s="73">
        <f t="shared" si="22"/>
        <v>75068254.155923173</v>
      </c>
      <c r="W127" s="12"/>
      <c r="X127" s="73">
        <f t="shared" si="23"/>
        <v>208532598.38052717</v>
      </c>
      <c r="Y127" s="73">
        <f t="shared" si="24"/>
        <v>93726464.948495716</v>
      </c>
      <c r="Z127" s="73">
        <f t="shared" si="24"/>
        <v>100161238.56427158</v>
      </c>
      <c r="AA127" s="12">
        <f t="shared" si="25"/>
        <v>1.447115867340818</v>
      </c>
      <c r="AB127" s="115">
        <f t="shared" si="26"/>
        <v>-69889659.636879757</v>
      </c>
      <c r="AC127" s="73">
        <f>AB127/SUMIFS(FinParameters!$L$8:$L$39,FinParameters!$B$8:$B$39,Financials!$E127,FinParameters!$C$8:$C$39,Financials!$F127)</f>
        <v>-45931138.853982545</v>
      </c>
      <c r="AD127" s="73">
        <f t="shared" si="27"/>
        <v>-45931138.853982545</v>
      </c>
      <c r="AE127" s="12"/>
      <c r="AF127" s="73">
        <f t="shared" si="28"/>
        <v>138642938.7436474</v>
      </c>
      <c r="AG127" s="73">
        <f t="shared" si="29"/>
        <v>47795326.09451317</v>
      </c>
      <c r="AH127" s="73">
        <f t="shared" si="29"/>
        <v>54230099.710289039</v>
      </c>
      <c r="AI127" s="12">
        <f t="shared" si="30"/>
        <v>0.78350905902463053</v>
      </c>
      <c r="AL127" s="73">
        <f>Summary!G127</f>
        <v>9491515.0742323473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-5029737.633041325</v>
      </c>
      <c r="AN127" s="20">
        <f>Summary!I127</f>
        <v>9637131.5739587788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Yallourn Portland Snowy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53990125.765557125</v>
      </c>
      <c r="H128" s="73">
        <f>SUMIFS(AM$5:AM128,$F$5:$F128,$F128,$D$5:$D128,$D128)</f>
        <v>817133.91521731101</v>
      </c>
      <c r="I128" s="20">
        <f>SUMIFS(AN$5:AN128,$F$5:$F128,$F128,$D$5:$D128,$D128)</f>
        <v>108891111.11530575</v>
      </c>
      <c r="J128" s="73">
        <f t="shared" si="16"/>
        <v>108891111.11530575</v>
      </c>
      <c r="K128" s="73">
        <f t="shared" si="17"/>
        <v>162881236.88086289</v>
      </c>
      <c r="L128" s="73">
        <f t="shared" si="18"/>
        <v>163698370.79608017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77407428.200846076</v>
      </c>
      <c r="Q128" s="73">
        <f>P128/SUMIFS(FinParameters!$H$8:$H$39,FinParameters!$B$8:$B$39,Financials!$E128,FinParameters!$C$8:$C$39,Financials!$F128)</f>
        <v>15314647.002807364</v>
      </c>
      <c r="R128" s="73">
        <f t="shared" si="31"/>
        <v>8193040.5870019682</v>
      </c>
      <c r="S128" s="12">
        <f t="shared" si="20"/>
        <v>0.11837192915311172</v>
      </c>
      <c r="T128" s="115">
        <f t="shared" si="21"/>
        <v>53990125.765557125</v>
      </c>
      <c r="U128" s="73">
        <f>T128/SUMIFS(FinParameters!$L$8:$L$39,FinParameters!$B$8:$B$39,Financials!$E128,FinParameters!$C$8:$C$39,Financials!$F128)</f>
        <v>35482043.783959359</v>
      </c>
      <c r="V128" s="73">
        <f t="shared" si="22"/>
        <v>35482043.783959359</v>
      </c>
      <c r="W128" s="12"/>
      <c r="X128" s="73">
        <f t="shared" si="23"/>
        <v>131397553.96640322</v>
      </c>
      <c r="Y128" s="73">
        <f t="shared" si="24"/>
        <v>50796690.786766723</v>
      </c>
      <c r="Z128" s="73">
        <f t="shared" si="24"/>
        <v>43675084.370961323</v>
      </c>
      <c r="AA128" s="12">
        <f t="shared" si="25"/>
        <v>0.63101164189489312</v>
      </c>
      <c r="AB128" s="115">
        <f t="shared" si="26"/>
        <v>817133.91521731101</v>
      </c>
      <c r="AC128" s="73">
        <f>AB128/SUMIFS(FinParameters!$L$8:$L$39,FinParameters!$B$8:$B$39,Financials!$E128,FinParameters!$C$8:$C$39,Financials!$F128)</f>
        <v>537016.37004882016</v>
      </c>
      <c r="AD128" s="73">
        <f t="shared" si="27"/>
        <v>537016.37004882016</v>
      </c>
      <c r="AE128" s="12"/>
      <c r="AF128" s="73">
        <f t="shared" si="28"/>
        <v>132214687.88162053</v>
      </c>
      <c r="AG128" s="73">
        <f t="shared" si="29"/>
        <v>51333707.156815544</v>
      </c>
      <c r="AH128" s="73">
        <f t="shared" si="29"/>
        <v>44212100.741010144</v>
      </c>
      <c r="AI128" s="12">
        <f t="shared" si="30"/>
        <v>0.63877038091668292</v>
      </c>
      <c r="AL128" s="73">
        <f>Summary!G128</f>
        <v>6563223.219986734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-123809.49132754722</v>
      </c>
      <c r="AN128" s="20">
        <f>Summary!I128</f>
        <v>8611626.880552344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Yallourn Portland Snowy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-6532725.6142742382</v>
      </c>
      <c r="H129" s="73">
        <f>SUMIFS(AM$5:AM129,$F$5:$F129,$F129,$D$5:$D129,$D129)</f>
        <v>77603041.350551143</v>
      </c>
      <c r="I129" s="20">
        <f>SUMIFS(AN$5:AN129,$F$5:$F129,$F129,$D$5:$D129,$D129)</f>
        <v>91408996.90232718</v>
      </c>
      <c r="J129" s="73">
        <f t="shared" si="16"/>
        <v>91408996.90232718</v>
      </c>
      <c r="K129" s="73">
        <f t="shared" si="17"/>
        <v>84876271.288052946</v>
      </c>
      <c r="L129" s="73">
        <f t="shared" si="18"/>
        <v>162479312.6386041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59925313.987867504</v>
      </c>
      <c r="Q129" s="73">
        <f>P129/SUMIFS(FinParameters!$H$8:$H$39,FinParameters!$B$8:$B$39,Financials!$E129,FinParameters!$C$8:$C$39,Financials!$F129)</f>
        <v>11855903.904666275</v>
      </c>
      <c r="R129" s="73">
        <f t="shared" si="31"/>
        <v>-9289073.6259766035</v>
      </c>
      <c r="S129" s="12">
        <f t="shared" si="20"/>
        <v>-0.13420726450404399</v>
      </c>
      <c r="T129" s="115">
        <f t="shared" si="21"/>
        <v>-6532725.6142742382</v>
      </c>
      <c r="U129" s="73">
        <f>T129/SUMIFS(FinParameters!$L$8:$L$39,FinParameters!$B$8:$B$39,Financials!$E129,FinParameters!$C$8:$C$39,Financials!$F129)</f>
        <v>-4293274.9829255641</v>
      </c>
      <c r="V129" s="73">
        <f t="shared" si="22"/>
        <v>-4293274.9829255641</v>
      </c>
      <c r="W129" s="12"/>
      <c r="X129" s="73">
        <f t="shared" si="23"/>
        <v>53392588.373593271</v>
      </c>
      <c r="Y129" s="73">
        <f t="shared" si="24"/>
        <v>7562628.9217407107</v>
      </c>
      <c r="Z129" s="73">
        <f t="shared" si="24"/>
        <v>-13582348.608902168</v>
      </c>
      <c r="AA129" s="12">
        <f t="shared" si="25"/>
        <v>-0.19623591390679956</v>
      </c>
      <c r="AB129" s="115">
        <f t="shared" si="26"/>
        <v>77603041.350551143</v>
      </c>
      <c r="AC129" s="73">
        <f>AB129/SUMIFS(FinParameters!$L$8:$L$39,FinParameters!$B$8:$B$39,Financials!$E129,FinParameters!$C$8:$C$39,Financials!$F129)</f>
        <v>51000335.189536877</v>
      </c>
      <c r="AD129" s="73">
        <f t="shared" si="27"/>
        <v>51000335.189536877</v>
      </c>
      <c r="AE129" s="12"/>
      <c r="AF129" s="73">
        <f t="shared" si="28"/>
        <v>130995629.72414441</v>
      </c>
      <c r="AG129" s="73">
        <f t="shared" si="29"/>
        <v>58562964.111277588</v>
      </c>
      <c r="AH129" s="73">
        <f t="shared" si="29"/>
        <v>37417986.580634713</v>
      </c>
      <c r="AI129" s="12">
        <f t="shared" si="30"/>
        <v>0.54060994932721829</v>
      </c>
      <c r="AL129" s="73">
        <f>Summary!G129</f>
        <v>-230646.50083833589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7956782.5866478486</v>
      </c>
      <c r="AN129" s="20">
        <f>Summary!I129</f>
        <v>6892402.8749943087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Yallourn Portland Snowy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-79634902.459493607</v>
      </c>
      <c r="H130" s="73">
        <f>SUMIFS(AM$5:AM130,$F$5:$F130,$F130,$D$5:$D130,$D130)</f>
        <v>184459972.83115715</v>
      </c>
      <c r="I130" s="20">
        <f>SUMIFS(AN$5:AN130,$F$5:$F130,$F130,$D$5:$D130,$D130)</f>
        <v>68848093.004818633</v>
      </c>
      <c r="J130" s="73">
        <f t="shared" si="16"/>
        <v>68848093.004818633</v>
      </c>
      <c r="K130" s="73">
        <f t="shared" si="17"/>
        <v>-10786809.454674974</v>
      </c>
      <c r="L130" s="73">
        <f t="shared" si="18"/>
        <v>173673163.37648219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37364410.090358958</v>
      </c>
      <c r="Q130" s="73">
        <f>P130/SUMIFS(FinParameters!$H$8:$H$39,FinParameters!$B$8:$B$39,Financials!$E130,FinParameters!$C$8:$C$39,Financials!$F130)</f>
        <v>7392349.3429759312</v>
      </c>
      <c r="R130" s="73">
        <f t="shared" si="31"/>
        <v>-31849977.52348515</v>
      </c>
      <c r="S130" s="12">
        <f t="shared" si="20"/>
        <v>-0.46016411647214495</v>
      </c>
      <c r="T130" s="115">
        <f t="shared" si="21"/>
        <v>-79634902.459493607</v>
      </c>
      <c r="U130" s="73">
        <f>T130/SUMIFS(FinParameters!$L$8:$L$39,FinParameters!$B$8:$B$39,Financials!$E130,FinParameters!$C$8:$C$39,Financials!$F130)</f>
        <v>-52335664.266995944</v>
      </c>
      <c r="V130" s="73">
        <f t="shared" si="22"/>
        <v>-52335664.266995944</v>
      </c>
      <c r="W130" s="12"/>
      <c r="X130" s="73">
        <f t="shared" si="23"/>
        <v>-42270492.36913465</v>
      </c>
      <c r="Y130" s="73">
        <f t="shared" si="24"/>
        <v>-44943314.924020015</v>
      </c>
      <c r="Z130" s="73">
        <f t="shared" si="24"/>
        <v>-84185641.790481091</v>
      </c>
      <c r="AA130" s="12">
        <f t="shared" si="25"/>
        <v>-1.2163026314725707</v>
      </c>
      <c r="AB130" s="115">
        <f t="shared" si="26"/>
        <v>178926173.64622244</v>
      </c>
      <c r="AC130" s="73">
        <f>AB130/SUMIFS(FinParameters!$L$8:$L$39,FinParameters!$B$8:$B$39,Financials!$E130,FinParameters!$C$8:$C$39,Financials!$F130)</f>
        <v>117589396.90156634</v>
      </c>
      <c r="AD130" s="73">
        <f t="shared" si="27"/>
        <v>117589396.90156634</v>
      </c>
      <c r="AE130" s="12"/>
      <c r="AF130" s="73">
        <f t="shared" si="28"/>
        <v>136655681.27708781</v>
      </c>
      <c r="AG130" s="73">
        <f t="shared" si="29"/>
        <v>72646081.977546334</v>
      </c>
      <c r="AH130" s="73">
        <f t="shared" si="29"/>
        <v>33403755.111085251</v>
      </c>
      <c r="AI130" s="12">
        <f t="shared" si="30"/>
        <v>0.48261288241758432</v>
      </c>
      <c r="AL130" s="73">
        <f>Summary!G130</f>
        <v>-9263442.6530021783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20391874.388510413</v>
      </c>
      <c r="AN130" s="20">
        <f>Summary!I130</f>
        <v>4590739.4604158895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Yallourn Portland Snowy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-160984642.54934487</v>
      </c>
      <c r="H131" s="73">
        <f>SUMIFS(AM$5:AM131,$F$5:$F131,$F131,$D$5:$D131,$D131)</f>
        <v>378261674.71553361</v>
      </c>
      <c r="I131" s="20">
        <f>SUMIFS(AN$5:AN131,$F$5:$F131,$F131,$D$5:$D131,$D131)</f>
        <v>38830232.953781545</v>
      </c>
      <c r="J131" s="73">
        <f t="shared" si="16"/>
        <v>38830232.953781545</v>
      </c>
      <c r="K131" s="73">
        <f t="shared" si="17"/>
        <v>-122154409.59556332</v>
      </c>
      <c r="L131" s="73">
        <f t="shared" si="18"/>
        <v>256107265.11997029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7346550.0393218733</v>
      </c>
      <c r="Q131" s="73">
        <f>P131/SUMIFS(FinParameters!$H$8:$H$39,FinParameters!$B$8:$B$39,Financials!$E131,FinParameters!$C$8:$C$39,Financials!$F131)</f>
        <v>1453475.7600879096</v>
      </c>
      <c r="R131" s="73">
        <f t="shared" si="31"/>
        <v>-61867837.574522242</v>
      </c>
      <c r="S131" s="12">
        <f t="shared" si="20"/>
        <v>-0.89385805043440958</v>
      </c>
      <c r="T131" s="115">
        <f t="shared" si="21"/>
        <v>-160984642.54934487</v>
      </c>
      <c r="U131" s="73">
        <f>T131/SUMIFS(FinParameters!$L$8:$L$39,FinParameters!$B$8:$B$39,Financials!$E131,FinParameters!$C$8:$C$39,Financials!$F131)</f>
        <v>-105798311.34834844</v>
      </c>
      <c r="V131" s="73">
        <f t="shared" si="22"/>
        <v>-105798311.34834844</v>
      </c>
      <c r="W131" s="12"/>
      <c r="X131" s="73">
        <f t="shared" si="23"/>
        <v>-153638092.510023</v>
      </c>
      <c r="Y131" s="73">
        <f t="shared" si="24"/>
        <v>-104344835.58826053</v>
      </c>
      <c r="Z131" s="73">
        <f t="shared" si="24"/>
        <v>-167666148.9228707</v>
      </c>
      <c r="AA131" s="12">
        <f t="shared" si="25"/>
        <v>-2.42241757390532</v>
      </c>
      <c r="AB131" s="115">
        <f t="shared" si="26"/>
        <v>264783172.30087352</v>
      </c>
      <c r="AC131" s="73">
        <f>AB131/SUMIFS(FinParameters!$L$8:$L$39,FinParameters!$B$8:$B$39,Financials!$E131,FinParameters!$C$8:$C$39,Financials!$F131)</f>
        <v>174014192.03266236</v>
      </c>
      <c r="AD131" s="73">
        <f t="shared" si="27"/>
        <v>174014192.03266236</v>
      </c>
      <c r="AE131" s="12"/>
      <c r="AF131" s="73">
        <f t="shared" si="28"/>
        <v>111145079.79085052</v>
      </c>
      <c r="AG131" s="73">
        <f t="shared" si="29"/>
        <v>69669356.44440183</v>
      </c>
      <c r="AH131" s="73">
        <f t="shared" si="29"/>
        <v>6348043.1097916663</v>
      </c>
      <c r="AI131" s="12">
        <f t="shared" si="30"/>
        <v>9.1715658097102692E-2</v>
      </c>
      <c r="AL131" s="73">
        <f>Summary!G131</f>
        <v>-14309434.017315369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34900737.123294078</v>
      </c>
      <c r="AN131" s="20">
        <f>Summary!I131</f>
        <v>2786040.3781986441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Yallourn Portland Snowy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55426453.858561665</v>
      </c>
      <c r="H132" s="73">
        <f>SUMIFS(AM$5:AM132,$F$5:$F132,$F132,$D$5:$D132,$D132)</f>
        <v>3802811.817329648</v>
      </c>
      <c r="I132" s="20">
        <f>SUMIFS(AN$5:AN132,$F$5:$F132,$F132,$D$5:$D132,$D132)</f>
        <v>109283707.3245424</v>
      </c>
      <c r="J132" s="73">
        <f t="shared" si="16"/>
        <v>109283707.3245424</v>
      </c>
      <c r="K132" s="73">
        <f t="shared" si="17"/>
        <v>164710161.18310407</v>
      </c>
      <c r="L132" s="73">
        <f t="shared" si="18"/>
        <v>168512973.00043371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77800024.410082728</v>
      </c>
      <c r="Q132" s="73">
        <f>P132/SUMIFS(FinParameters!$H$8:$H$39,FinParameters!$B$8:$B$39,Financials!$E132,FinParameters!$C$8:$C$39,Financials!$F132)</f>
        <v>15392320.069835238</v>
      </c>
      <c r="R132" s="73">
        <f t="shared" si="31"/>
        <v>8585636.7962386198</v>
      </c>
      <c r="S132" s="12">
        <f t="shared" si="20"/>
        <v>0.12404410545592026</v>
      </c>
      <c r="T132" s="115">
        <f t="shared" si="21"/>
        <v>55426453.858561665</v>
      </c>
      <c r="U132" s="73">
        <f>T132/SUMIFS(FinParameters!$L$8:$L$39,FinParameters!$B$8:$B$39,Financials!$E132,FinParameters!$C$8:$C$39,Financials!$F132)</f>
        <v>36425991.507019311</v>
      </c>
      <c r="V132" s="73">
        <f t="shared" si="22"/>
        <v>36425991.507019311</v>
      </c>
      <c r="W132" s="12"/>
      <c r="X132" s="73">
        <f t="shared" si="23"/>
        <v>133226478.26864439</v>
      </c>
      <c r="Y132" s="73">
        <f t="shared" si="24"/>
        <v>51818311.576854549</v>
      </c>
      <c r="Z132" s="73">
        <f t="shared" si="24"/>
        <v>45011628.303257927</v>
      </c>
      <c r="AA132" s="12">
        <f t="shared" si="25"/>
        <v>0.65032184571773632</v>
      </c>
      <c r="AB132" s="115">
        <f t="shared" si="26"/>
        <v>3802811.817329648</v>
      </c>
      <c r="AC132" s="73">
        <f>AB132/SUMIFS(FinParameters!$L$8:$L$39,FinParameters!$B$8:$B$39,Financials!$E132,FinParameters!$C$8:$C$39,Financials!$F132)</f>
        <v>2499189.1293338658</v>
      </c>
      <c r="AD132" s="73">
        <f t="shared" si="27"/>
        <v>2499189.1293338658</v>
      </c>
      <c r="AE132" s="12"/>
      <c r="AF132" s="73">
        <f t="shared" si="28"/>
        <v>137029290.08597404</v>
      </c>
      <c r="AG132" s="73">
        <f t="shared" si="29"/>
        <v>54317500.706188418</v>
      </c>
      <c r="AH132" s="73">
        <f t="shared" si="29"/>
        <v>47510817.432591796</v>
      </c>
      <c r="AI132" s="12">
        <f t="shared" si="30"/>
        <v>0.68642978823508061</v>
      </c>
      <c r="AL132" s="73">
        <f>Summary!G132</f>
        <v>4251943.3538972447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1985058.7825436636</v>
      </c>
      <c r="AN132" s="20">
        <f>Summary!I132</f>
        <v>8215560.609095959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Yallourn Portland Snowy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-13662184.279623836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37633255.750716783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-13662184.279623836</v>
      </c>
      <c r="AC133" s="73">
        <f>AB133/SUMIFS(FinParameters!$L$8:$L$39,FinParameters!$B$8:$B$39,Financials!$E133,FinParameters!$C$8:$C$39,Financials!$F133)</f>
        <v>-13003863.68078414</v>
      </c>
      <c r="AD133" s="73">
        <f t="shared" si="27"/>
        <v>-13003863.68078414</v>
      </c>
      <c r="AE133" s="12"/>
      <c r="AF133" s="73">
        <f t="shared" si="28"/>
        <v>35633255.750716783</v>
      </c>
      <c r="AG133" s="73">
        <f t="shared" si="29"/>
        <v>33022677.560641985</v>
      </c>
      <c r="AH133" s="73">
        <f t="shared" si="29"/>
        <v>11552175.999831099</v>
      </c>
      <c r="AI133" s="12">
        <f t="shared" si="30"/>
        <v>0.50955292242513317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-13662184.279623836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Yallourn Portland Snowy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-5590296.4412127826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30110139.440726828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-5590296.4412127826</v>
      </c>
      <c r="AC134" s="73">
        <f>AB134/SUMIFS(FinParameters!$L$8:$L$39,FinParameters!$B$8:$B$39,Financials!$E134,FinParameters!$C$8:$C$39,Financials!$F134)</f>
        <v>-5320924.6317313816</v>
      </c>
      <c r="AD134" s="73">
        <f t="shared" ref="AD134:AD197" si="43">AC134</f>
        <v>-5320924.6317313816</v>
      </c>
      <c r="AE134" s="12"/>
      <c r="AF134" s="73">
        <f t="shared" ref="AF134:AF197" si="44">X134+AB134</f>
        <v>28110139.440726832</v>
      </c>
      <c r="AG134" s="73">
        <f t="shared" ref="AG134:AH197" si="45">Y134+AC134</f>
        <v>26267327.901378505</v>
      </c>
      <c r="AH134" s="73">
        <f t="shared" si="45"/>
        <v>4252272.7716026623</v>
      </c>
      <c r="AI134" s="12">
        <f t="shared" ref="AI134:AI197" si="46">-AH134/SUM($N134,$O134)</f>
        <v>0.18756276027569496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-5590296.4412127826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Yallourn Portland Snowy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-2202318.1628548801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25776507.73083327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-2202318.1628548801</v>
      </c>
      <c r="AC135" s="73">
        <f>AB135/SUMIFS(FinParameters!$L$8:$L$39,FinParameters!$B$8:$B$39,Financials!$E135,FinParameters!$C$8:$C$39,Financials!$F135)</f>
        <v>-2096198.1324020277</v>
      </c>
      <c r="AD135" s="73">
        <f t="shared" si="43"/>
        <v>-2096198.1324020277</v>
      </c>
      <c r="AE135" s="12"/>
      <c r="AF135" s="73">
        <f t="shared" si="44"/>
        <v>23776507.73083327</v>
      </c>
      <c r="AG135" s="73">
        <f t="shared" si="45"/>
        <v>22300031.636788238</v>
      </c>
      <c r="AH135" s="73">
        <f t="shared" si="45"/>
        <v>73319.376333554508</v>
      </c>
      <c r="AI135" s="12">
        <f t="shared" si="46"/>
        <v>3.2340316215487951E-3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-2202318.1628548801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Yallourn Portland Snowy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854.74924914786493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21583009.061323695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854.74924914786493</v>
      </c>
      <c r="AC136" s="73">
        <f>AB136/SUMIFS(FinParameters!$L$8:$L$39,FinParameters!$B$8:$B$39,Financials!$E136,FinParameters!$C$8:$C$39,Financials!$F136)</f>
        <v>813.56264047387504</v>
      </c>
      <c r="AD136" s="73">
        <f t="shared" si="43"/>
        <v>813.56264047387504</v>
      </c>
      <c r="AE136" s="12"/>
      <c r="AF136" s="73">
        <f t="shared" si="44"/>
        <v>19583009.061323695</v>
      </c>
      <c r="AG136" s="73">
        <f t="shared" si="45"/>
        <v>18408209.857180726</v>
      </c>
      <c r="AH136" s="73">
        <f t="shared" si="45"/>
        <v>-3952350.3547660145</v>
      </c>
      <c r="AI136" s="12">
        <f t="shared" si="46"/>
        <v>-0.17433353454349029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854.74924914786493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Yallourn Portland Snowy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1953824.6706316678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18987463.429958384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1953824.6706316678</v>
      </c>
      <c r="AC137" s="73">
        <f>AB137/SUMIFS(FinParameters!$L$8:$L$39,FinParameters!$B$8:$B$39,Financials!$E137,FinParameters!$C$8:$C$39,Financials!$F137)</f>
        <v>1859678.4491437648</v>
      </c>
      <c r="AD137" s="73">
        <f t="shared" si="43"/>
        <v>1859678.4491437648</v>
      </c>
      <c r="AE137" s="12"/>
      <c r="AF137" s="73">
        <f t="shared" si="44"/>
        <v>16987463.429958384</v>
      </c>
      <c r="AG137" s="73">
        <f t="shared" si="45"/>
        <v>16020769.486153724</v>
      </c>
      <c r="AH137" s="73">
        <f t="shared" si="45"/>
        <v>-6451368.9451065818</v>
      </c>
      <c r="AI137" s="12">
        <f t="shared" si="46"/>
        <v>-0.28456231100269508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1953824.6706316678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Yallourn Portland Snowy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4708747.0747562461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17398966.008163314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4708747.0747562461</v>
      </c>
      <c r="AC138" s="73">
        <f>AB138/SUMIFS(FinParameters!$L$8:$L$39,FinParameters!$B$8:$B$39,Financials!$E138,FinParameters!$C$8:$C$39,Financials!$F138)</f>
        <v>4481853.2537834588</v>
      </c>
      <c r="AD138" s="73">
        <f t="shared" si="43"/>
        <v>4481853.2537834588</v>
      </c>
      <c r="AE138" s="12"/>
      <c r="AF138" s="73">
        <f t="shared" si="44"/>
        <v>15398966.008163316</v>
      </c>
      <c r="AG138" s="73">
        <f t="shared" si="45"/>
        <v>14606413.752659699</v>
      </c>
      <c r="AH138" s="73">
        <f t="shared" si="45"/>
        <v>-7996869.5613055825</v>
      </c>
      <c r="AI138" s="12">
        <f t="shared" si="46"/>
        <v>-0.35273252894306917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4708747.0747562461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Yallourn Portland Snowy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9750533.4899814688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14707945.415862538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9750533.4899814688</v>
      </c>
      <c r="AC139" s="73">
        <f>AB139/SUMIFS(FinParameters!$L$8:$L$39,FinParameters!$B$8:$B$39,Financials!$E139,FinParameters!$C$8:$C$39,Financials!$F139)</f>
        <v>9280698.1463238262</v>
      </c>
      <c r="AD139" s="73">
        <f t="shared" si="43"/>
        <v>9280698.1463238262</v>
      </c>
      <c r="AE139" s="12"/>
      <c r="AF139" s="73">
        <f t="shared" si="44"/>
        <v>12707945.415862538</v>
      </c>
      <c r="AG139" s="73">
        <f t="shared" si="45"/>
        <v>12204367.852939583</v>
      </c>
      <c r="AH139" s="73">
        <f t="shared" si="45"/>
        <v>-10612977.104218367</v>
      </c>
      <c r="AI139" s="12">
        <f t="shared" si="46"/>
        <v>-0.46812596165125625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9750533.4899814688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Yallourn Portland Snowy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-195240.07009138132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22576455.898363359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-195240.07009138132</v>
      </c>
      <c r="AC140" s="73">
        <f>AB140/SUMIFS(FinParameters!$L$8:$L$39,FinParameters!$B$8:$B$39,Financials!$E140,FinParameters!$C$8:$C$39,Financials!$F140)</f>
        <v>-185832.30942665684</v>
      </c>
      <c r="AD140" s="73">
        <f t="shared" si="43"/>
        <v>-185832.30942665684</v>
      </c>
      <c r="AE140" s="12"/>
      <c r="AF140" s="73">
        <f t="shared" si="44"/>
        <v>20576455.898363359</v>
      </c>
      <c r="AG140" s="73">
        <f t="shared" si="45"/>
        <v>19338502.052208535</v>
      </c>
      <c r="AH140" s="73">
        <f t="shared" si="45"/>
        <v>-3001519.7881932808</v>
      </c>
      <c r="AI140" s="12">
        <f t="shared" si="46"/>
        <v>-0.13239351441781308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-195240.07009138132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Yallourn Portland Snowy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-36391681.902936399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51877239.134267054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5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5">
        <f t="shared" si="42"/>
        <v>-36391681.902936399</v>
      </c>
      <c r="AC141" s="73">
        <f>AB141/SUMIFS(FinParameters!$L$8:$L$39,FinParameters!$B$8:$B$39,Financials!$E141,FinParameters!$C$8:$C$39,Financials!$F141)</f>
        <v>-33793294.377445623</v>
      </c>
      <c r="AD141" s="73">
        <f t="shared" si="43"/>
        <v>-33793294.377445623</v>
      </c>
      <c r="AE141" s="12"/>
      <c r="AF141" s="73">
        <f t="shared" si="44"/>
        <v>48918489.134267062</v>
      </c>
      <c r="AG141" s="73">
        <f t="shared" si="45"/>
        <v>42337335.421318933</v>
      </c>
      <c r="AH141" s="73">
        <f t="shared" si="45"/>
        <v>12587518.351374142</v>
      </c>
      <c r="AI141" s="12">
        <f t="shared" si="46"/>
        <v>0.37070973981880989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-22729497.623312559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Yallourn Portland Snowy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-13472346.167383116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44511253.524882451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5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5">
        <f t="shared" si="42"/>
        <v>-13472346.167383116</v>
      </c>
      <c r="AC142" s="73">
        <f>AB142/SUMIFS(FinParameters!$L$8:$L$39,FinParameters!$B$8:$B$39,Financials!$E142,FinParameters!$C$8:$C$39,Financials!$F142)</f>
        <v>-12510412.714738896</v>
      </c>
      <c r="AD142" s="73">
        <f t="shared" si="43"/>
        <v>-12510412.714738896</v>
      </c>
      <c r="AE142" s="12"/>
      <c r="AF142" s="73">
        <f t="shared" si="44"/>
        <v>41552503.524882451</v>
      </c>
      <c r="AG142" s="73">
        <f t="shared" si="45"/>
        <v>36742910.316045947</v>
      </c>
      <c r="AH142" s="73">
        <f t="shared" si="45"/>
        <v>5296937.9249575231</v>
      </c>
      <c r="AI142" s="12">
        <f t="shared" si="46"/>
        <v>0.15599790404937339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-7882049.7261703322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Yallourn Portland Snowy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-5316057.7953099478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37129581.350280672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5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5">
        <f t="shared" si="42"/>
        <v>-5316057.7953099478</v>
      </c>
      <c r="AC143" s="73">
        <f>AB143/SUMIFS(FinParameters!$L$8:$L$39,FinParameters!$B$8:$B$39,Financials!$E143,FinParameters!$C$8:$C$39,Financials!$F143)</f>
        <v>-4936488.1371401558</v>
      </c>
      <c r="AD143" s="73">
        <f t="shared" si="43"/>
        <v>-4936488.1371401558</v>
      </c>
      <c r="AE143" s="12"/>
      <c r="AF143" s="73">
        <f t="shared" si="44"/>
        <v>34170831.35028068</v>
      </c>
      <c r="AG143" s="73">
        <f t="shared" si="45"/>
        <v>30370108.785593256</v>
      </c>
      <c r="AH143" s="73">
        <f t="shared" si="45"/>
        <v>-1731946.3325036364</v>
      </c>
      <c r="AI143" s="12">
        <f t="shared" si="46"/>
        <v>-5.1006827269687707E-2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-3113739.6324550672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Yallourn Portland Snowy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27242.678122732665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30067007.250082172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5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5">
        <f t="shared" si="42"/>
        <v>27242.678122732665</v>
      </c>
      <c r="AC144" s="73">
        <f>AB144/SUMIFS(FinParameters!$L$8:$L$39,FinParameters!$B$8:$B$39,Financials!$E144,FinParameters!$C$8:$C$39,Financials!$F144)</f>
        <v>25297.534856645882</v>
      </c>
      <c r="AD144" s="73">
        <f t="shared" si="43"/>
        <v>25297.534856645882</v>
      </c>
      <c r="AE144" s="12"/>
      <c r="AF144" s="73">
        <f t="shared" si="44"/>
        <v>27108257.250082169</v>
      </c>
      <c r="AG144" s="73">
        <f t="shared" si="45"/>
        <v>24106745.859561563</v>
      </c>
      <c r="AH144" s="73">
        <f t="shared" si="45"/>
        <v>-8396925.1668908987</v>
      </c>
      <c r="AI144" s="12">
        <f t="shared" si="46"/>
        <v>-0.24729433213150584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26387.928873584799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Yallourn Portland Snowy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4758650.8302403353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27357727.729784165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5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5">
        <f t="shared" si="42"/>
        <v>4758650.8302403353</v>
      </c>
      <c r="AC145" s="73">
        <f>AB145/SUMIFS(FinParameters!$L$8:$L$39,FinParameters!$B$8:$B$39,Financials!$E145,FinParameters!$C$8:$C$39,Financials!$F145)</f>
        <v>4418880.3577339491</v>
      </c>
      <c r="AD145" s="73">
        <f t="shared" si="43"/>
        <v>4418880.3577339491</v>
      </c>
      <c r="AE145" s="12"/>
      <c r="AF145" s="73">
        <f t="shared" si="44"/>
        <v>24398977.729784165</v>
      </c>
      <c r="AG145" s="73">
        <f t="shared" si="45"/>
        <v>21855127.809045449</v>
      </c>
      <c r="AH145" s="73">
        <f t="shared" si="45"/>
        <v>-11008325.400030483</v>
      </c>
      <c r="AI145" s="12">
        <f t="shared" si="46"/>
        <v>-0.32420158850776154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2804826.1596086677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Yallourn Portland Snowy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11176150.65920791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24726344.048049048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5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5">
        <f t="shared" si="42"/>
        <v>11176150.65920791</v>
      </c>
      <c r="AC146" s="73">
        <f>AB146/SUMIFS(FinParameters!$L$8:$L$39,FinParameters!$B$8:$B$39,Financials!$E146,FinParameters!$C$8:$C$39,Financials!$F146)</f>
        <v>10378166.918490827</v>
      </c>
      <c r="AD146" s="73">
        <f t="shared" si="43"/>
        <v>10378166.918490827</v>
      </c>
      <c r="AE146" s="12"/>
      <c r="AF146" s="73">
        <f t="shared" si="44"/>
        <v>21767594.048049048</v>
      </c>
      <c r="AG146" s="73">
        <f t="shared" si="45"/>
        <v>19722235.699255243</v>
      </c>
      <c r="AH146" s="73">
        <f t="shared" si="45"/>
        <v>-13564171.112158887</v>
      </c>
      <c r="AI146" s="12">
        <f t="shared" si="46"/>
        <v>-0.39947273191441313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6467403.5844516652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Yallourn Portland Snowy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22536202.986713935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22672250.07937628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5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5">
        <f t="shared" si="42"/>
        <v>22536202.986713935</v>
      </c>
      <c r="AC147" s="73">
        <f>AB147/SUMIFS(FinParameters!$L$8:$L$39,FinParameters!$B$8:$B$39,Financials!$E147,FinParameters!$C$8:$C$39,Financials!$F147)</f>
        <v>20927104.817830443</v>
      </c>
      <c r="AD147" s="73">
        <f t="shared" si="43"/>
        <v>20927104.817830443</v>
      </c>
      <c r="AE147" s="12"/>
      <c r="AF147" s="73">
        <f t="shared" si="44"/>
        <v>19713500.07937628</v>
      </c>
      <c r="AG147" s="73">
        <f t="shared" si="45"/>
        <v>18334814.849321608</v>
      </c>
      <c r="AH147" s="73">
        <f t="shared" si="45"/>
        <v>-15659684.041129865</v>
      </c>
      <c r="AI147" s="12">
        <f t="shared" si="46"/>
        <v>-0.46118680700062575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12785669.496732466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Yallourn Portland Snowy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-460451.86847565969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32490948.541827347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5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5">
        <f t="shared" si="42"/>
        <v>-460451.86847565969</v>
      </c>
      <c r="AC148" s="73">
        <f>AB148/SUMIFS(FinParameters!$L$8:$L$39,FinParameters!$B$8:$B$39,Financials!$E148,FinParameters!$C$8:$C$39,Financials!$F148)</f>
        <v>-427575.33382339525</v>
      </c>
      <c r="AD148" s="73">
        <f t="shared" si="43"/>
        <v>-427575.33382339525</v>
      </c>
      <c r="AE148" s="12"/>
      <c r="AF148" s="73">
        <f t="shared" si="44"/>
        <v>29532198.541827347</v>
      </c>
      <c r="AG148" s="73">
        <f t="shared" si="45"/>
        <v>26322804.746398579</v>
      </c>
      <c r="AH148" s="73">
        <f t="shared" si="45"/>
        <v>-6133463.7010554308</v>
      </c>
      <c r="AI148" s="12">
        <f t="shared" si="46"/>
        <v>-0.18063407490946431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-265211.79838427837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Yallourn Portland Snowy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-59786280.433779493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54640121.958364919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5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5">
        <f t="shared" si="42"/>
        <v>-59786280.433779493</v>
      </c>
      <c r="AC149" s="73">
        <f>AB149/SUMIFS(FinParameters!$L$8:$L$39,FinParameters!$B$8:$B$39,Financials!$E149,FinParameters!$C$8:$C$39,Financials!$F149)</f>
        <v>-54163419.309161507</v>
      </c>
      <c r="AD149" s="73">
        <f t="shared" si="43"/>
        <v>-54163419.309161507</v>
      </c>
      <c r="AE149" s="12"/>
      <c r="AF149" s="73">
        <f t="shared" si="44"/>
        <v>50713653.208364919</v>
      </c>
      <c r="AG149" s="73">
        <f t="shared" si="45"/>
        <v>39888892.956620045</v>
      </c>
      <c r="AH149" s="73">
        <f t="shared" si="45"/>
        <v>5887817.816905126</v>
      </c>
      <c r="AI149" s="12">
        <f t="shared" si="46"/>
        <v>0.13899538353292348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-23394598.530843094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Yallourn Portland Snowy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-22640594.93817934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47491398.968590781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5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5">
        <f t="shared" si="42"/>
        <v>-22640594.93817934</v>
      </c>
      <c r="AC150" s="73">
        <f>AB150/SUMIFS(FinParameters!$L$8:$L$39,FinParameters!$B$8:$B$39,Financials!$E150,FinParameters!$C$8:$C$39,Financials!$F150)</f>
        <v>-20511261.582893644</v>
      </c>
      <c r="AD150" s="73">
        <f t="shared" si="43"/>
        <v>-20511261.582893644</v>
      </c>
      <c r="AE150" s="12"/>
      <c r="AF150" s="73">
        <f t="shared" si="44"/>
        <v>43564930.218590766</v>
      </c>
      <c r="AG150" s="73">
        <f t="shared" si="45"/>
        <v>35905617.150966048</v>
      </c>
      <c r="AH150" s="73">
        <f t="shared" si="45"/>
        <v>-1537023.6180543415</v>
      </c>
      <c r="AI150" s="12">
        <f t="shared" si="46"/>
        <v>-3.6284952071245005E-2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-9168248.7707962245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Yallourn Portland Snowy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-8980263.3226153366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37746065.833793804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5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5">
        <f t="shared" si="42"/>
        <v>-8980263.3226153366</v>
      </c>
      <c r="AC151" s="73">
        <f>AB151/SUMIFS(FinParameters!$L$8:$L$39,FinParameters!$B$8:$B$39,Financials!$E151,FinParameters!$C$8:$C$39,Financials!$F151)</f>
        <v>-8135675.347594955</v>
      </c>
      <c r="AD151" s="73">
        <f t="shared" si="43"/>
        <v>-8135675.347594955</v>
      </c>
      <c r="AE151" s="12"/>
      <c r="AF151" s="73">
        <f t="shared" si="44"/>
        <v>33819597.083793804</v>
      </c>
      <c r="AG151" s="73">
        <f t="shared" si="45"/>
        <v>28034847.90794576</v>
      </c>
      <c r="AH151" s="73">
        <f t="shared" si="45"/>
        <v>-10730272.966915589</v>
      </c>
      <c r="AI151" s="12">
        <f t="shared" si="46"/>
        <v>-0.25331259438210058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-3664205.5273053879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Yallourn Portland Snowy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95430.546229723172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29467855.065072216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5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5">
        <f t="shared" si="42"/>
        <v>95430.546229723172</v>
      </c>
      <c r="AC152" s="73">
        <f>AB152/SUMIFS(FinParameters!$L$8:$L$39,FinParameters!$B$8:$B$39,Financials!$E152,FinParameters!$C$8:$C$39,Financials!$F152)</f>
        <v>86455.364890410536</v>
      </c>
      <c r="AD152" s="73">
        <f t="shared" si="43"/>
        <v>86455.364890410536</v>
      </c>
      <c r="AE152" s="12"/>
      <c r="AF152" s="73">
        <f t="shared" si="44"/>
        <v>25541386.315072216</v>
      </c>
      <c r="AG152" s="73">
        <f t="shared" si="45"/>
        <v>21113101.697958536</v>
      </c>
      <c r="AH152" s="73">
        <f t="shared" si="45"/>
        <v>-18449774.444038808</v>
      </c>
      <c r="AI152" s="12">
        <f t="shared" si="46"/>
        <v>-0.43554905309435576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68187.868106990514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Yallourn Portland Snowy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8254435.0217384538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26625159.602072746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5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5">
        <f t="shared" si="42"/>
        <v>8254435.0217384538</v>
      </c>
      <c r="AC153" s="73">
        <f>AB153/SUMIFS(FinParameters!$L$8:$L$39,FinParameters!$B$8:$B$39,Financials!$E153,FinParameters!$C$8:$C$39,Financials!$F153)</f>
        <v>7478110.7304016324</v>
      </c>
      <c r="AD153" s="73">
        <f t="shared" si="43"/>
        <v>7478110.7304016324</v>
      </c>
      <c r="AE153" s="12"/>
      <c r="AF153" s="73">
        <f t="shared" si="44"/>
        <v>22698690.852072746</v>
      </c>
      <c r="AG153" s="73">
        <f t="shared" si="45"/>
        <v>19058825.17535454</v>
      </c>
      <c r="AH153" s="73">
        <f t="shared" si="45"/>
        <v>-21223344.196612164</v>
      </c>
      <c r="AI153" s="12">
        <f t="shared" si="46"/>
        <v>-0.50102550014191249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3495784.1914981185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Yallourn Portland Snowy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19308369.764484048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24163363.593950979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5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5">
        <f t="shared" si="42"/>
        <v>19308369.764484048</v>
      </c>
      <c r="AC154" s="73">
        <f>AB154/SUMIFS(FinParameters!$L$8:$L$39,FinParameters!$B$8:$B$39,Financials!$E154,FinParameters!$C$8:$C$39,Financials!$F154)</f>
        <v>17492430.038166419</v>
      </c>
      <c r="AD154" s="73">
        <f t="shared" si="43"/>
        <v>17492430.038166419</v>
      </c>
      <c r="AE154" s="12"/>
      <c r="AF154" s="73">
        <f t="shared" si="44"/>
        <v>20236894.843950979</v>
      </c>
      <c r="AG154" s="73">
        <f t="shared" si="45"/>
        <v>17438206.488008223</v>
      </c>
      <c r="AH154" s="73">
        <f t="shared" si="45"/>
        <v>-23685536.837448694</v>
      </c>
      <c r="AI154" s="12">
        <f t="shared" si="46"/>
        <v>-0.55915117948314363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8132219.1052761376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Yallourn Portland Snowy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-19110612.624901958</v>
      </c>
      <c r="H155" s="73">
        <f>SUMIFS(AM$5:AM155,$F$5:$F155,$F155,$D$5:$D155,$D155)</f>
        <v>40860127.188065082</v>
      </c>
      <c r="I155" s="20">
        <f>SUMIFS(AN$5:AN155,$F$5:$F155,$F155,$D$5:$D155,$D155)</f>
        <v>3680373.5680613979</v>
      </c>
      <c r="J155" s="73">
        <f t="shared" si="32"/>
        <v>3680373.5680613979</v>
      </c>
      <c r="K155" s="73">
        <f t="shared" si="33"/>
        <v>-15430239.056840559</v>
      </c>
      <c r="L155" s="73">
        <f t="shared" si="34"/>
        <v>25429888.131224521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-246095.18193860212</v>
      </c>
      <c r="Q155" s="73">
        <f>P155/SUMIFS(FinParameters!$H$8:$H$39,FinParameters!$B$8:$B$39,Financials!$E155,FinParameters!$C$8:$C$39,Financials!$F155)</f>
        <v>-162110.5189308064</v>
      </c>
      <c r="R155" s="73">
        <f t="shared" si="47"/>
        <v>-42605903.596082754</v>
      </c>
      <c r="S155" s="12">
        <f t="shared" si="36"/>
        <v>-1.0058096386917659</v>
      </c>
      <c r="T155" s="115">
        <f t="shared" si="37"/>
        <v>-19110612.624901958</v>
      </c>
      <c r="U155" s="73">
        <f>T155/SUMIFS(FinParameters!$L$8:$L$39,FinParameters!$B$8:$B$39,Financials!$E155,FinParameters!$C$8:$C$39,Financials!$F155)</f>
        <v>-17313271.830048267</v>
      </c>
      <c r="V155" s="73">
        <f t="shared" si="38"/>
        <v>-17313271.830048267</v>
      </c>
      <c r="W155" s="12"/>
      <c r="X155" s="73">
        <f t="shared" si="39"/>
        <v>-19356707.806840561</v>
      </c>
      <c r="Y155" s="73">
        <f t="shared" si="40"/>
        <v>-17475382.348979075</v>
      </c>
      <c r="Z155" s="73">
        <f t="shared" si="40"/>
        <v>-59919175.426131025</v>
      </c>
      <c r="AA155" s="12">
        <f t="shared" si="41"/>
        <v>-1.4145289525465303</v>
      </c>
      <c r="AB155" s="115">
        <f t="shared" si="42"/>
        <v>40860127.188065082</v>
      </c>
      <c r="AC155" s="73">
        <f>AB155/SUMIFS(FinParameters!$L$8:$L$39,FinParameters!$B$8:$B$39,Financials!$E155,FinParameters!$C$8:$C$39,Financials!$F155)</f>
        <v>37017258.572627559</v>
      </c>
      <c r="AD155" s="73">
        <f t="shared" si="43"/>
        <v>37017258.572627559</v>
      </c>
      <c r="AE155" s="12"/>
      <c r="AF155" s="73">
        <f t="shared" si="44"/>
        <v>21503419.381224521</v>
      </c>
      <c r="AG155" s="73">
        <f t="shared" si="45"/>
        <v>19541876.223648485</v>
      </c>
      <c r="AH155" s="73">
        <f t="shared" si="45"/>
        <v>-22901916.853503466</v>
      </c>
      <c r="AI155" s="12">
        <f t="shared" si="46"/>
        <v>-0.54065204048128801</v>
      </c>
      <c r="AL155" s="73">
        <f>Summary!G155</f>
        <v>-16434156.496391505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18323924.201351151</v>
      </c>
      <c r="AN155" s="20">
        <f>Summary!I155</f>
        <v>867870.34688859864</v>
      </c>
      <c r="AP155" s="12">
        <v>1</v>
      </c>
    </row>
    <row r="156" spans="1:42" x14ac:dyDescent="0.3">
      <c r="A156">
        <v>152</v>
      </c>
      <c r="B156" t="str">
        <f>Summary!B156</f>
        <v>Yallourn Portland Snowy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-638581.13054408715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32592006.195059609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5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5">
        <f t="shared" si="42"/>
        <v>-638581.13054408715</v>
      </c>
      <c r="AC156" s="73">
        <f>AB156/SUMIFS(FinParameters!$L$8:$L$39,FinParameters!$B$8:$B$39,Financials!$E156,FinParameters!$C$8:$C$39,Financials!$F156)</f>
        <v>-578522.98697337229</v>
      </c>
      <c r="AD156" s="73">
        <f t="shared" si="43"/>
        <v>-578522.98697337229</v>
      </c>
      <c r="AE156" s="12"/>
      <c r="AF156" s="73">
        <f t="shared" si="44"/>
        <v>28665537.445059609</v>
      </c>
      <c r="AG156" s="73">
        <f t="shared" si="45"/>
        <v>23883064.322058666</v>
      </c>
      <c r="AH156" s="73">
        <f t="shared" si="45"/>
        <v>-15596483.499869779</v>
      </c>
      <c r="AI156" s="12">
        <f t="shared" si="46"/>
        <v>-0.3681906052875828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-178129.26206842749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Yallourn Portland Snowy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-79100869.07286486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58434600.499565929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5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5">
        <f t="shared" si="42"/>
        <v>-79100869.07286486</v>
      </c>
      <c r="AC157" s="73">
        <f>AB157/SUMIFS(FinParameters!$L$8:$L$39,FinParameters!$B$8:$B$39,Financials!$E157,FinParameters!$C$8:$C$39,Financials!$F157)</f>
        <v>-69913642.283690661</v>
      </c>
      <c r="AD157" s="73">
        <f t="shared" si="43"/>
        <v>-69913642.283690661</v>
      </c>
      <c r="AE157" s="12"/>
      <c r="AF157" s="73">
        <f t="shared" si="44"/>
        <v>53531220.030815929</v>
      </c>
      <c r="AG157" s="73">
        <f t="shared" si="45"/>
        <v>37841766.98358269</v>
      </c>
      <c r="AH157" s="73">
        <f t="shared" si="45"/>
        <v>2388603.1966945529</v>
      </c>
      <c r="AI157" s="12">
        <f t="shared" si="46"/>
        <v>4.9033697978317164E-2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-19314588.639085375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Yallourn Portland Snowy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-30700727.907401767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50891134.385682821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5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5">
        <f t="shared" si="42"/>
        <v>-30700727.907401767</v>
      </c>
      <c r="AC158" s="73">
        <f>AB158/SUMIFS(FinParameters!$L$8:$L$39,FinParameters!$B$8:$B$39,Financials!$E158,FinParameters!$C$8:$C$39,Financials!$F158)</f>
        <v>-27134969.993690211</v>
      </c>
      <c r="AD158" s="73">
        <f t="shared" si="43"/>
        <v>-27134969.993690211</v>
      </c>
      <c r="AE158" s="12"/>
      <c r="AF158" s="73">
        <f t="shared" si="44"/>
        <v>45987753.916932821</v>
      </c>
      <c r="AG158" s="73">
        <f t="shared" si="45"/>
        <v>34896528.361299843</v>
      </c>
      <c r="AH158" s="73">
        <f t="shared" si="45"/>
        <v>-5767357.8729971685</v>
      </c>
      <c r="AI158" s="12">
        <f t="shared" si="46"/>
        <v>-0.11839341271449187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-8060132.9692224255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Yallourn Portland Snowy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-12192935.305322953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38726110.330875248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5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5">
        <f t="shared" si="42"/>
        <v>-12192935.305322953</v>
      </c>
      <c r="AC159" s="73">
        <f>AB159/SUMIFS(FinParameters!$L$8:$L$39,FinParameters!$B$8:$B$39,Financials!$E159,FinParameters!$C$8:$C$39,Financials!$F159)</f>
        <v>-10776778.148155149</v>
      </c>
      <c r="AD159" s="73">
        <f t="shared" si="43"/>
        <v>-10776778.148155149</v>
      </c>
      <c r="AE159" s="12"/>
      <c r="AF159" s="73">
        <f t="shared" si="44"/>
        <v>33822729.862125255</v>
      </c>
      <c r="AG159" s="73">
        <f t="shared" si="45"/>
        <v>25658922.611509833</v>
      </c>
      <c r="AH159" s="73">
        <f t="shared" si="45"/>
        <v>-17125187.024431709</v>
      </c>
      <c r="AI159" s="12">
        <f t="shared" si="46"/>
        <v>-0.35154907669059776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-3212671.9827076159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Yallourn Portland Snowy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171825.83968604269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29712726.436968721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5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5">
        <f t="shared" si="42"/>
        <v>171825.83968604269</v>
      </c>
      <c r="AC160" s="73">
        <f>AB160/SUMIFS(FinParameters!$L$8:$L$39,FinParameters!$B$8:$B$39,Financials!$E160,FinParameters!$C$8:$C$39,Financials!$F160)</f>
        <v>151869.00512861437</v>
      </c>
      <c r="AD160" s="73">
        <f t="shared" si="43"/>
        <v>151869.00512861437</v>
      </c>
      <c r="AE160" s="12"/>
      <c r="AF160" s="73">
        <f t="shared" si="44"/>
        <v>24809345.968218721</v>
      </c>
      <c r="AG160" s="73">
        <f t="shared" si="45"/>
        <v>18610819.365650341</v>
      </c>
      <c r="AH160" s="73">
        <f t="shared" si="45"/>
        <v>-25459021.997570463</v>
      </c>
      <c r="AI160" s="12">
        <f t="shared" si="46"/>
        <v>-0.52262761649976897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76395.293456319516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Yallourn Portland Snowy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11290517.269390386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26891309.803431004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5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5">
        <f t="shared" si="42"/>
        <v>11290517.269390386</v>
      </c>
      <c r="AC161" s="73">
        <f>AB161/SUMIFS(FinParameters!$L$8:$L$39,FinParameters!$B$8:$B$39,Financials!$E161,FinParameters!$C$8:$C$39,Financials!$F161)</f>
        <v>9979172.0978799909</v>
      </c>
      <c r="AD161" s="73">
        <f t="shared" si="43"/>
        <v>9979172.0978799909</v>
      </c>
      <c r="AE161" s="12"/>
      <c r="AF161" s="73">
        <f t="shared" si="44"/>
        <v>21987929.334681004</v>
      </c>
      <c r="AG161" s="73">
        <f t="shared" si="45"/>
        <v>16934320.901851039</v>
      </c>
      <c r="AH161" s="73">
        <f t="shared" si="45"/>
        <v>-28279588.738072</v>
      </c>
      <c r="AI161" s="12">
        <f t="shared" si="46"/>
        <v>-0.58052874376646102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3036082.2476519328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Yallourn Portland Snowy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26371043.425968893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24139672.859150954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5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5">
        <f t="shared" si="42"/>
        <v>26371043.425968893</v>
      </c>
      <c r="AC162" s="73">
        <f>AB162/SUMIFS(FinParameters!$L$8:$L$39,FinParameters!$B$8:$B$39,Financials!$E162,FinParameters!$C$8:$C$39,Financials!$F162)</f>
        <v>23308159.800779376</v>
      </c>
      <c r="AD162" s="73">
        <f t="shared" si="43"/>
        <v>23308159.800779376</v>
      </c>
      <c r="AE162" s="12"/>
      <c r="AF162" s="73">
        <f t="shared" si="44"/>
        <v>19236292.390400954</v>
      </c>
      <c r="AG162" s="73">
        <f t="shared" si="45"/>
        <v>15471160.70279952</v>
      </c>
      <c r="AH162" s="73">
        <f t="shared" si="45"/>
        <v>-31099137.595951695</v>
      </c>
      <c r="AI162" s="12">
        <f t="shared" si="46"/>
        <v>-0.63840897574626498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7062673.661484845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Yallourn Portland Snowy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56716089.785139941</v>
      </c>
      <c r="I163" s="20">
        <f>SUMIFS(AN$5:AN163,$F$5:$F163,$F163,$D$5:$D163,$D163)</f>
        <v>4898662.0519153448</v>
      </c>
      <c r="J163" s="73">
        <f t="shared" si="32"/>
        <v>4898662.0519153448</v>
      </c>
      <c r="K163" s="73">
        <f t="shared" si="33"/>
        <v>-28331173.586267192</v>
      </c>
      <c r="L163" s="73">
        <f t="shared" si="34"/>
        <v>28384916.198872749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-4718.4168346552178</v>
      </c>
      <c r="Q163" s="73">
        <f>P163/SUMIFS(FinParameters!$H$8:$H$39,FinParameters!$B$8:$B$39,Financials!$E163,FinParameters!$C$8:$C$39,Financials!$F163)</f>
        <v>-2800.1507368599996</v>
      </c>
      <c r="R163" s="73">
        <f t="shared" si="47"/>
        <v>-48718221.480601124</v>
      </c>
      <c r="S163" s="12">
        <f t="shared" si="36"/>
        <v>-1.0000968605527809</v>
      </c>
      <c r="T163" s="115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-33234554.055017192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5">
        <f t="shared" si="42"/>
        <v>56716089.785139941</v>
      </c>
      <c r="AC163" s="73">
        <f>AB163/SUMIFS(FinParameters!$L$8:$L$39,FinParameters!$B$8:$B$39,Financials!$E163,FinParameters!$C$8:$C$39,Financials!$F163)</f>
        <v>50128759.133042276</v>
      </c>
      <c r="AD163" s="73">
        <f t="shared" si="43"/>
        <v>50128759.133042276</v>
      </c>
      <c r="AE163" s="12"/>
      <c r="AF163" s="73">
        <f t="shared" si="44"/>
        <v>23481535.730122749</v>
      </c>
      <c r="AG163" s="73">
        <f t="shared" si="45"/>
        <v>20755626.276938245</v>
      </c>
      <c r="AH163" s="73">
        <f t="shared" si="45"/>
        <v>-27959795.052926019</v>
      </c>
      <c r="AI163" s="12">
        <f t="shared" si="46"/>
        <v>-0.57396395854197479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15855962.597074859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Yallourn Portland Snowy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-813129.22528292739</v>
      </c>
      <c r="I164" s="20">
        <f>SUMIFS(AN$5:AN164,$F$5:$F164,$F164,$D$5:$D164,$D164)</f>
        <v>16660874.805737438</v>
      </c>
      <c r="J164" s="73">
        <f t="shared" si="32"/>
        <v>16660874.805737438</v>
      </c>
      <c r="K164" s="73">
        <f t="shared" si="33"/>
        <v>34177127.127265118</v>
      </c>
      <c r="L164" s="73">
        <f t="shared" si="34"/>
        <v>33363997.901982188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11757494.336987438</v>
      </c>
      <c r="Q164" s="73">
        <f>P164/SUMIFS(FinParameters!$H$8:$H$39,FinParameters!$B$8:$B$39,Financials!$E164,FinParameters!$C$8:$C$39,Financials!$F164)</f>
        <v>6977500.6289261775</v>
      </c>
      <c r="R164" s="73">
        <f t="shared" si="47"/>
        <v>-36956008.726779036</v>
      </c>
      <c r="S164" s="12">
        <f t="shared" si="36"/>
        <v>-0.75863993353964387</v>
      </c>
      <c r="T164" s="115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5">
        <f t="shared" si="42"/>
        <v>-813129.22528292739</v>
      </c>
      <c r="AC164" s="73">
        <f>AB164/SUMIFS(FinParameters!$L$8:$L$39,FinParameters!$B$8:$B$39,Financials!$E164,FinParameters!$C$8:$C$39,Financials!$F164)</f>
        <v>-718687.75214692042</v>
      </c>
      <c r="AD164" s="73">
        <f t="shared" si="43"/>
        <v>-718687.75214692042</v>
      </c>
      <c r="AE164" s="12"/>
      <c r="AF164" s="73">
        <f t="shared" si="44"/>
        <v>28460617.433232192</v>
      </c>
      <c r="AG164" s="73">
        <f t="shared" si="45"/>
        <v>21740627.594011653</v>
      </c>
      <c r="AH164" s="73">
        <f t="shared" si="45"/>
        <v>-22192881.76169356</v>
      </c>
      <c r="AI164" s="12">
        <f t="shared" si="46"/>
        <v>-0.45557967228599533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-174548.09473884024</v>
      </c>
      <c r="AN164" s="20">
        <f>Summary!I164</f>
        <v>4294552.5266935024</v>
      </c>
      <c r="AP164" s="12">
        <v>1</v>
      </c>
    </row>
    <row r="165" spans="1:42" x14ac:dyDescent="0.3">
      <c r="A165">
        <v>161</v>
      </c>
      <c r="B165" t="str">
        <f>Summary!B165</f>
        <v>Yallourn Portland Snowy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117875730.65825087</v>
      </c>
      <c r="H165" s="73">
        <f>SUMIFS(AM$5:AM165,$F$5:$F165,$F165,$D$5:$D165,$D165)</f>
        <v>-101773158.791585</v>
      </c>
      <c r="I165" s="20">
        <f>SUMIFS(AN$5:AN165,$F$5:$F165,$F165,$D$5:$D165,$D165)</f>
        <v>48626036.359687395</v>
      </c>
      <c r="J165" s="73">
        <f t="shared" si="32"/>
        <v>48626036.359687395</v>
      </c>
      <c r="K165" s="73">
        <f t="shared" si="33"/>
        <v>166501767.01793826</v>
      </c>
      <c r="L165" s="73">
        <f t="shared" si="34"/>
        <v>64728608.226353265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42736321.379218645</v>
      </c>
      <c r="Q165" s="73">
        <f>P165/SUMIFS(FinParameters!$H$8:$H$39,FinParameters!$B$8:$B$39,Financials!$E165,FinParameters!$C$8:$C$39,Financials!$F165)</f>
        <v>22848582.593544751</v>
      </c>
      <c r="R165" s="73">
        <f t="shared" si="47"/>
        <v>-10849929.845178545</v>
      </c>
      <c r="S165" s="12">
        <f t="shared" si="36"/>
        <v>-0.20247600078877506</v>
      </c>
      <c r="T165" s="115">
        <f t="shared" si="37"/>
        <v>117875730.65825087</v>
      </c>
      <c r="U165" s="73">
        <f>T165/SUMIFS(FinParameters!$L$8:$L$39,FinParameters!$B$8:$B$39,Financials!$E165,FinParameters!$C$8:$C$39,Financials!$F165)</f>
        <v>101643873.1194143</v>
      </c>
      <c r="V165" s="73">
        <f t="shared" si="38"/>
        <v>101643873.1194143</v>
      </c>
      <c r="W165" s="12"/>
      <c r="X165" s="73">
        <f t="shared" si="39"/>
        <v>160612052.03746951</v>
      </c>
      <c r="Y165" s="73">
        <f t="shared" si="40"/>
        <v>124492455.71295905</v>
      </c>
      <c r="Z165" s="73">
        <f t="shared" si="40"/>
        <v>90793943.274235755</v>
      </c>
      <c r="AA165" s="12">
        <f t="shared" si="41"/>
        <v>1.69435146515527</v>
      </c>
      <c r="AB165" s="115">
        <f t="shared" si="42"/>
        <v>-101773158.791585</v>
      </c>
      <c r="AC165" s="73">
        <f>AB165/SUMIFS(FinParameters!$L$8:$L$39,FinParameters!$B$8:$B$39,Financials!$E165,FinParameters!$C$8:$C$39,Financials!$F165)</f>
        <v>-87758675.864884526</v>
      </c>
      <c r="AD165" s="73">
        <f t="shared" si="43"/>
        <v>-87758675.864884526</v>
      </c>
      <c r="AE165" s="12"/>
      <c r="AF165" s="73">
        <f t="shared" si="44"/>
        <v>58838893.245884508</v>
      </c>
      <c r="AG165" s="73">
        <f t="shared" si="45"/>
        <v>36733779.848074526</v>
      </c>
      <c r="AH165" s="73">
        <f t="shared" si="45"/>
        <v>3035267.4093512297</v>
      </c>
      <c r="AI165" s="12">
        <f t="shared" si="46"/>
        <v>5.6642652546093915E-2</v>
      </c>
      <c r="AL165" s="73">
        <f>Summary!G165</f>
        <v>17860497.031073336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-22672289.718720146</v>
      </c>
      <c r="AN165" s="20">
        <f>Summary!I165</f>
        <v>11105800.414434144</v>
      </c>
      <c r="AP165" s="12">
        <v>1</v>
      </c>
    </row>
    <row r="166" spans="1:42" x14ac:dyDescent="0.3">
      <c r="A166">
        <v>162</v>
      </c>
      <c r="B166" t="str">
        <f>Summary!B166</f>
        <v>Yallourn Portland Snowy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63305882.897459783</v>
      </c>
      <c r="H166" s="73">
        <f>SUMIFS(AM$5:AM166,$F$5:$F166,$F166,$D$5:$D166,$D166)</f>
        <v>-39772547.997576475</v>
      </c>
      <c r="I166" s="20">
        <f>SUMIFS(AN$5:AN166,$F$5:$F166,$F166,$D$5:$D166,$D166)</f>
        <v>32253464.756672829</v>
      </c>
      <c r="J166" s="73">
        <f t="shared" si="32"/>
        <v>32253464.756672829</v>
      </c>
      <c r="K166" s="73">
        <f t="shared" si="33"/>
        <v>95559347.654132605</v>
      </c>
      <c r="L166" s="73">
        <f t="shared" si="34"/>
        <v>55786799.656556137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26363749.776204079</v>
      </c>
      <c r="Q166" s="73">
        <f>P166/SUMIFS(FinParameters!$H$8:$H$39,FinParameters!$B$8:$B$39,Financials!$E166,FinParameters!$C$8:$C$39,Financials!$F166)</f>
        <v>14095137.222785439</v>
      </c>
      <c r="R166" s="73">
        <f t="shared" si="47"/>
        <v>-27222501.448193111</v>
      </c>
      <c r="S166" s="12">
        <f t="shared" si="36"/>
        <v>-0.50801279854783021</v>
      </c>
      <c r="T166" s="115">
        <f t="shared" si="37"/>
        <v>63305882.897459783</v>
      </c>
      <c r="U166" s="73">
        <f>T166/SUMIFS(FinParameters!$L$8:$L$39,FinParameters!$B$8:$B$39,Financials!$E166,FinParameters!$C$8:$C$39,Financials!$F166)</f>
        <v>54588464.419342279</v>
      </c>
      <c r="V166" s="73">
        <f t="shared" si="38"/>
        <v>54588464.419342279</v>
      </c>
      <c r="W166" s="12"/>
      <c r="X166" s="73">
        <f t="shared" si="39"/>
        <v>89669632.673663855</v>
      </c>
      <c r="Y166" s="73">
        <f t="shared" si="40"/>
        <v>68683601.642127723</v>
      </c>
      <c r="Z166" s="73">
        <f t="shared" si="40"/>
        <v>27365962.971149169</v>
      </c>
      <c r="AA166" s="12">
        <f t="shared" si="41"/>
        <v>0.51069000622103167</v>
      </c>
      <c r="AB166" s="115">
        <f t="shared" si="42"/>
        <v>-39772547.997576475</v>
      </c>
      <c r="AC166" s="73">
        <f>AB166/SUMIFS(FinParameters!$L$8:$L$39,FinParameters!$B$8:$B$39,Financials!$E166,FinParameters!$C$8:$C$39,Financials!$F166)</f>
        <v>-34295743.489573941</v>
      </c>
      <c r="AD166" s="73">
        <f t="shared" si="43"/>
        <v>-34295743.489573941</v>
      </c>
      <c r="AE166" s="12"/>
      <c r="AF166" s="73">
        <f t="shared" si="44"/>
        <v>49897084.676087379</v>
      </c>
      <c r="AG166" s="73">
        <f t="shared" si="45"/>
        <v>34387858.152553782</v>
      </c>
      <c r="AH166" s="73">
        <f t="shared" si="45"/>
        <v>-6929780.5184247717</v>
      </c>
      <c r="AI166" s="12">
        <f t="shared" si="46"/>
        <v>-0.1293201214879858</v>
      </c>
      <c r="AL166" s="73">
        <f>Summary!G166</f>
        <v>6417285.7733485429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-9071820.0901747048</v>
      </c>
      <c r="AN166" s="20">
        <f>Summary!I166</f>
        <v>7550199.5876994841</v>
      </c>
      <c r="AP166" s="12">
        <v>1</v>
      </c>
    </row>
    <row r="167" spans="1:42" x14ac:dyDescent="0.3">
      <c r="A167">
        <v>163</v>
      </c>
      <c r="B167" t="str">
        <f>Summary!B167</f>
        <v>Yallourn Portland Snowy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32571611.90247304</v>
      </c>
      <c r="H167" s="73">
        <f>SUMIFS(AM$5:AM167,$F$5:$F167,$F167,$D$5:$D167,$D167)</f>
        <v>-15801877.956297517</v>
      </c>
      <c r="I167" s="20">
        <f>SUMIFS(AN$5:AN167,$F$5:$F167,$F167,$D$5:$D167,$D167)</f>
        <v>25554874.965846054</v>
      </c>
      <c r="J167" s="73">
        <f t="shared" si="32"/>
        <v>25554874.965846054</v>
      </c>
      <c r="K167" s="73">
        <f t="shared" si="33"/>
        <v>58126486.868319094</v>
      </c>
      <c r="L167" s="73">
        <f t="shared" si="34"/>
        <v>42324608.912021577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19665159.985377304</v>
      </c>
      <c r="Q167" s="73">
        <f>P167/SUMIFS(FinParameters!$H$8:$H$39,FinParameters!$B$8:$B$39,Financials!$E167,FinParameters!$C$8:$C$39,Financials!$F167)</f>
        <v>10513797.576401969</v>
      </c>
      <c r="R167" s="73">
        <f t="shared" si="47"/>
        <v>-33921091.239019886</v>
      </c>
      <c r="S167" s="12">
        <f t="shared" si="36"/>
        <v>-0.63301855352732739</v>
      </c>
      <c r="T167" s="115">
        <f t="shared" si="37"/>
        <v>32571611.90247304</v>
      </c>
      <c r="U167" s="73">
        <f>T167/SUMIFS(FinParameters!$L$8:$L$39,FinParameters!$B$8:$B$39,Financials!$E167,FinParameters!$C$8:$C$39,Financials!$F167)</f>
        <v>28086398.862784371</v>
      </c>
      <c r="V167" s="73">
        <f t="shared" si="38"/>
        <v>28086398.862784371</v>
      </c>
      <c r="W167" s="12"/>
      <c r="X167" s="73">
        <f t="shared" si="39"/>
        <v>52236771.887850344</v>
      </c>
      <c r="Y167" s="73">
        <f t="shared" si="40"/>
        <v>38600196.439186342</v>
      </c>
      <c r="Z167" s="73">
        <f t="shared" si="40"/>
        <v>-5834692.3762355149</v>
      </c>
      <c r="AA167" s="12">
        <f t="shared" si="41"/>
        <v>-0.10888413059167401</v>
      </c>
      <c r="AB167" s="115">
        <f t="shared" si="42"/>
        <v>-15801877.956297517</v>
      </c>
      <c r="AC167" s="73">
        <f>AB167/SUMIFS(FinParameters!$L$8:$L$39,FinParameters!$B$8:$B$39,Financials!$E167,FinParameters!$C$8:$C$39,Financials!$F167)</f>
        <v>-13625909.838005733</v>
      </c>
      <c r="AD167" s="73">
        <f t="shared" si="43"/>
        <v>-13625909.838005733</v>
      </c>
      <c r="AE167" s="12"/>
      <c r="AF167" s="73">
        <f t="shared" si="44"/>
        <v>36434893.931552827</v>
      </c>
      <c r="AG167" s="73">
        <f t="shared" si="45"/>
        <v>24974286.601180609</v>
      </c>
      <c r="AH167" s="73">
        <f t="shared" si="45"/>
        <v>-19460602.214241248</v>
      </c>
      <c r="AI167" s="12">
        <f t="shared" si="46"/>
        <v>-0.36316409096707003</v>
      </c>
      <c r="AL167" s="73">
        <f>Summary!G167</f>
        <v>1140654.1441268765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-3608942.6509745643</v>
      </c>
      <c r="AN167" s="20">
        <f>Summary!I167</f>
        <v>6066787.0879940121</v>
      </c>
      <c r="AP167" s="12">
        <v>1</v>
      </c>
    </row>
    <row r="168" spans="1:42" x14ac:dyDescent="0.3">
      <c r="A168">
        <v>164</v>
      </c>
      <c r="B168" t="str">
        <f>Summary!B168</f>
        <v>Yallourn Portland Snowy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11019531.325863644</v>
      </c>
      <c r="H168" s="73">
        <f>SUMIFS(AM$5:AM168,$F$5:$F168,$F168,$D$5:$D168,$D168)</f>
        <v>146325.84379136146</v>
      </c>
      <c r="I168" s="20">
        <f>SUMIFS(AN$5:AN168,$F$5:$F168,$F168,$D$5:$D168,$D168)</f>
        <v>21424398.857423797</v>
      </c>
      <c r="J168" s="73">
        <f t="shared" si="32"/>
        <v>21424398.857423797</v>
      </c>
      <c r="K168" s="73">
        <f t="shared" si="33"/>
        <v>32443930.183287442</v>
      </c>
      <c r="L168" s="73">
        <f t="shared" si="34"/>
        <v>32590256.027078804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15534683.876955047</v>
      </c>
      <c r="Q168" s="73">
        <f>P168/SUMIFS(FinParameters!$H$8:$H$39,FinParameters!$B$8:$B$39,Financials!$E168,FinParameters!$C$8:$C$39,Financials!$F168)</f>
        <v>8305476.3763503162</v>
      </c>
      <c r="R168" s="73">
        <f t="shared" si="47"/>
        <v>-38051567.347442143</v>
      </c>
      <c r="S168" s="12">
        <f t="shared" si="36"/>
        <v>-0.71009944674237091</v>
      </c>
      <c r="T168" s="115">
        <f t="shared" si="37"/>
        <v>11019531.325863644</v>
      </c>
      <c r="U168" s="73">
        <f>T168/SUMIFS(FinParameters!$L$8:$L$39,FinParameters!$B$8:$B$39,Financials!$E168,FinParameters!$C$8:$C$39,Financials!$F168)</f>
        <v>9502107.3266458251</v>
      </c>
      <c r="V168" s="73">
        <f t="shared" si="38"/>
        <v>9502107.3266458251</v>
      </c>
      <c r="W168" s="12"/>
      <c r="X168" s="73">
        <f t="shared" si="39"/>
        <v>26554215.202818692</v>
      </c>
      <c r="Y168" s="73">
        <f t="shared" si="40"/>
        <v>17807583.702996142</v>
      </c>
      <c r="Z168" s="73">
        <f t="shared" si="40"/>
        <v>-28549460.020796318</v>
      </c>
      <c r="AA168" s="12">
        <f t="shared" si="41"/>
        <v>-0.5327758402289221</v>
      </c>
      <c r="AB168" s="115">
        <f t="shared" si="42"/>
        <v>146325.84379136146</v>
      </c>
      <c r="AC168" s="73">
        <f>AB168/SUMIFS(FinParameters!$L$8:$L$39,FinParameters!$B$8:$B$39,Financials!$E168,FinParameters!$C$8:$C$39,Financials!$F168)</f>
        <v>126176.31651031735</v>
      </c>
      <c r="AD168" s="73">
        <f t="shared" si="43"/>
        <v>126176.31651031735</v>
      </c>
      <c r="AE168" s="12"/>
      <c r="AF168" s="73">
        <f t="shared" si="44"/>
        <v>26700541.046610054</v>
      </c>
      <c r="AG168" s="73">
        <f t="shared" si="45"/>
        <v>17933760.019506458</v>
      </c>
      <c r="AH168" s="73">
        <f t="shared" si="45"/>
        <v>-28423283.704286002</v>
      </c>
      <c r="AI168" s="12">
        <f t="shared" si="46"/>
        <v>-0.53042120049153985</v>
      </c>
      <c r="AL168" s="73">
        <f>Summary!G168</f>
        <v>-2195834.406320299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-25499.995894681226</v>
      </c>
      <c r="AN168" s="20">
        <f>Summary!I168</f>
        <v>5098863.9923250647</v>
      </c>
      <c r="AP168" s="12">
        <v>1</v>
      </c>
    </row>
    <row r="169" spans="1:42" x14ac:dyDescent="0.3">
      <c r="A169">
        <v>165</v>
      </c>
      <c r="B169" t="str">
        <f>Summary!B169</f>
        <v>Yallourn Portland Snowy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-2911459.2181817982</v>
      </c>
      <c r="H169" s="73">
        <f>SUMIFS(AM$5:AM169,$F$5:$F169,$F169,$D$5:$D169,$D169)</f>
        <v>14680015.929320103</v>
      </c>
      <c r="I169" s="20">
        <f>SUMIFS(AN$5:AN169,$F$5:$F169,$F169,$D$5:$D169,$D169)</f>
        <v>17693125.843047462</v>
      </c>
      <c r="J169" s="73">
        <f t="shared" si="32"/>
        <v>17693125.843047462</v>
      </c>
      <c r="K169" s="73">
        <f t="shared" si="33"/>
        <v>14781666.624865664</v>
      </c>
      <c r="L169" s="73">
        <f t="shared" si="34"/>
        <v>29461682.554185767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11803410.862578712</v>
      </c>
      <c r="Q169" s="73">
        <f>P169/SUMIFS(FinParameters!$H$8:$H$39,FinParameters!$B$8:$B$39,Financials!$E169,FinParameters!$C$8:$C$39,Financials!$F169)</f>
        <v>6310585.452268607</v>
      </c>
      <c r="R169" s="73">
        <f t="shared" si="47"/>
        <v>-41782840.361818478</v>
      </c>
      <c r="S169" s="12">
        <f t="shared" si="36"/>
        <v>-0.77973061013074263</v>
      </c>
      <c r="T169" s="115">
        <f t="shared" si="37"/>
        <v>-2911459.2181817982</v>
      </c>
      <c r="U169" s="73">
        <f>T169/SUMIFS(FinParameters!$L$8:$L$39,FinParameters!$B$8:$B$39,Financials!$E169,FinParameters!$C$8:$C$39,Financials!$F169)</f>
        <v>-2510542.1592099858</v>
      </c>
      <c r="V169" s="73">
        <f t="shared" si="38"/>
        <v>-2510542.1592099858</v>
      </c>
      <c r="W169" s="12"/>
      <c r="X169" s="73">
        <f t="shared" si="39"/>
        <v>8891951.6443969142</v>
      </c>
      <c r="Y169" s="73">
        <f t="shared" si="40"/>
        <v>3800043.2930586212</v>
      </c>
      <c r="Z169" s="73">
        <f t="shared" si="40"/>
        <v>-44293382.521028467</v>
      </c>
      <c r="AA169" s="12">
        <f t="shared" si="41"/>
        <v>-0.8265811007294761</v>
      </c>
      <c r="AB169" s="115">
        <f t="shared" si="42"/>
        <v>14680015.929320103</v>
      </c>
      <c r="AC169" s="73">
        <f>AB169/SUMIFS(FinParameters!$L$8:$L$39,FinParameters!$B$8:$B$39,Financials!$E169,FinParameters!$C$8:$C$39,Financials!$F169)</f>
        <v>12658531.72810301</v>
      </c>
      <c r="AD169" s="73">
        <f t="shared" si="43"/>
        <v>12658531.72810301</v>
      </c>
      <c r="AE169" s="12"/>
      <c r="AF169" s="73">
        <f t="shared" si="44"/>
        <v>23571967.573717017</v>
      </c>
      <c r="AG169" s="73">
        <f t="shared" si="45"/>
        <v>16458575.021161631</v>
      </c>
      <c r="AH169" s="73">
        <f t="shared" si="45"/>
        <v>-31634850.792925455</v>
      </c>
      <c r="AI169" s="12">
        <f t="shared" si="46"/>
        <v>-0.59035387007110662</v>
      </c>
      <c r="AL169" s="73">
        <f>Summary!G169</f>
        <v>-5000816.0483356267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3389498.6599297165</v>
      </c>
      <c r="AN169" s="20">
        <f>Summary!I169</f>
        <v>4181690.1391606722</v>
      </c>
      <c r="AP169" s="12">
        <v>1</v>
      </c>
    </row>
    <row r="170" spans="1:42" x14ac:dyDescent="0.3">
      <c r="A170">
        <v>166</v>
      </c>
      <c r="B170" t="str">
        <f>Summary!B170</f>
        <v>Yallourn Portland Snowy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-19302813.333822329</v>
      </c>
      <c r="H170" s="73">
        <f>SUMIFS(AM$5:AM170,$F$5:$F170,$F170,$D$5:$D170,$D170)</f>
        <v>34204705.79590331</v>
      </c>
      <c r="I170" s="20">
        <f>SUMIFS(AN$5:AN170,$F$5:$F170,$F170,$D$5:$D170,$D170)</f>
        <v>13316985.404596142</v>
      </c>
      <c r="J170" s="73">
        <f t="shared" si="32"/>
        <v>13316985.404596142</v>
      </c>
      <c r="K170" s="73">
        <f t="shared" si="33"/>
        <v>-5985827.9292261861</v>
      </c>
      <c r="L170" s="73">
        <f t="shared" si="34"/>
        <v>28218877.866677124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7427270.4241273925</v>
      </c>
      <c r="Q170" s="73">
        <f>P170/SUMIFS(FinParameters!$H$8:$H$39,FinParameters!$B$8:$B$39,Financials!$E170,FinParameters!$C$8:$C$39,Financials!$F170)</f>
        <v>3970922.0694130226</v>
      </c>
      <c r="R170" s="73">
        <f t="shared" si="47"/>
        <v>-46158980.800269797</v>
      </c>
      <c r="S170" s="12">
        <f t="shared" si="36"/>
        <v>-0.86139596903270887</v>
      </c>
      <c r="T170" s="115">
        <f t="shared" si="37"/>
        <v>-19302813.333822329</v>
      </c>
      <c r="U170" s="73">
        <f>T170/SUMIFS(FinParameters!$L$8:$L$39,FinParameters!$B$8:$B$39,Financials!$E170,FinParameters!$C$8:$C$39,Financials!$F170)</f>
        <v>-16644755.441975635</v>
      </c>
      <c r="V170" s="73">
        <f t="shared" si="38"/>
        <v>-16644755.441975635</v>
      </c>
      <c r="W170" s="12"/>
      <c r="X170" s="73">
        <f t="shared" si="39"/>
        <v>-11875542.909694936</v>
      </c>
      <c r="Y170" s="73">
        <f t="shared" si="40"/>
        <v>-12673833.372562611</v>
      </c>
      <c r="Z170" s="73">
        <f t="shared" si="40"/>
        <v>-62803736.242245436</v>
      </c>
      <c r="AA170" s="12">
        <f t="shared" si="41"/>
        <v>-1.1720121263801271</v>
      </c>
      <c r="AB170" s="115">
        <f t="shared" si="42"/>
        <v>34204705.79590331</v>
      </c>
      <c r="AC170" s="73">
        <f>AB170/SUMIFS(FinParameters!$L$8:$L$39,FinParameters!$B$8:$B$39,Financials!$E170,FinParameters!$C$8:$C$39,Financials!$F170)</f>
        <v>29494610.608908534</v>
      </c>
      <c r="AD170" s="73">
        <f t="shared" si="43"/>
        <v>29494610.608908534</v>
      </c>
      <c r="AE170" s="12"/>
      <c r="AF170" s="73">
        <f t="shared" si="44"/>
        <v>22329162.886208374</v>
      </c>
      <c r="AG170" s="73">
        <f t="shared" si="45"/>
        <v>16820777.236345924</v>
      </c>
      <c r="AH170" s="73">
        <f t="shared" si="45"/>
        <v>-33309125.633336902</v>
      </c>
      <c r="AI170" s="12">
        <f t="shared" si="46"/>
        <v>-0.6215983554037392</v>
      </c>
      <c r="AL170" s="73">
        <f>Summary!G170</f>
        <v>-6896357.0562213697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7833662.3699344173</v>
      </c>
      <c r="AN170" s="20">
        <f>Summary!I170</f>
        <v>3141899.6938131228</v>
      </c>
      <c r="AP170" s="12">
        <v>1</v>
      </c>
    </row>
    <row r="171" spans="1:42" x14ac:dyDescent="0.3">
      <c r="A171">
        <v>167</v>
      </c>
      <c r="B171" t="str">
        <f>Summary!B171</f>
        <v>Yallourn Portland Snowy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-46426468.740560837</v>
      </c>
      <c r="H171" s="73">
        <f>SUMIFS(AM$5:AM171,$F$5:$F171,$F171,$D$5:$D171,$D171)</f>
        <v>75702501.590391129</v>
      </c>
      <c r="I171" s="20">
        <f>SUMIFS(AN$5:AN171,$F$5:$F171,$F171,$D$5:$D171,$D171)</f>
        <v>6128045.0904441541</v>
      </c>
      <c r="J171" s="73">
        <f t="shared" si="32"/>
        <v>6128045.0904441541</v>
      </c>
      <c r="K171" s="73">
        <f t="shared" si="33"/>
        <v>-40298423.650116682</v>
      </c>
      <c r="L171" s="73">
        <f t="shared" si="34"/>
        <v>35404077.940274447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238330.10997540411</v>
      </c>
      <c r="Q171" s="73">
        <f>P171/SUMIFS(FinParameters!$H$8:$H$39,FinParameters!$B$8:$B$39,Financials!$E171,FinParameters!$C$8:$C$39,Financials!$F171)</f>
        <v>127421.00926238368</v>
      </c>
      <c r="R171" s="73">
        <f t="shared" si="47"/>
        <v>-53347921.114421792</v>
      </c>
      <c r="S171" s="12">
        <f t="shared" si="36"/>
        <v>-0.99555240188425631</v>
      </c>
      <c r="T171" s="115">
        <f t="shared" si="37"/>
        <v>-46426468.740560837</v>
      </c>
      <c r="U171" s="73">
        <f>T171/SUMIFS(FinParameters!$L$8:$L$39,FinParameters!$B$8:$B$39,Financials!$E171,FinParameters!$C$8:$C$39,Financials!$F171)</f>
        <v>-40033398.492598943</v>
      </c>
      <c r="V171" s="73">
        <f t="shared" si="38"/>
        <v>-40033398.492598943</v>
      </c>
      <c r="W171" s="12"/>
      <c r="X171" s="73">
        <f t="shared" si="39"/>
        <v>-46188138.630585432</v>
      </c>
      <c r="Y171" s="73">
        <f t="shared" si="40"/>
        <v>-39905977.48333656</v>
      </c>
      <c r="Z171" s="73">
        <f t="shared" si="40"/>
        <v>-93381319.607020736</v>
      </c>
      <c r="AA171" s="12">
        <f t="shared" si="41"/>
        <v>-1.7426357969319062</v>
      </c>
      <c r="AB171" s="115">
        <f t="shared" si="42"/>
        <v>75702501.590391129</v>
      </c>
      <c r="AC171" s="73">
        <f>AB171/SUMIFS(FinParameters!$L$8:$L$39,FinParameters!$B$8:$B$39,Financials!$E171,FinParameters!$C$8:$C$39,Financials!$F171)</f>
        <v>65278029.866764389</v>
      </c>
      <c r="AD171" s="73">
        <f t="shared" si="43"/>
        <v>65278029.866764389</v>
      </c>
      <c r="AE171" s="12"/>
      <c r="AF171" s="73">
        <f t="shared" si="44"/>
        <v>29514362.959805697</v>
      </c>
      <c r="AG171" s="73">
        <f t="shared" si="45"/>
        <v>25372052.383427829</v>
      </c>
      <c r="AH171" s="73">
        <f t="shared" si="45"/>
        <v>-28103289.740256347</v>
      </c>
      <c r="AI171" s="12">
        <f t="shared" si="46"/>
        <v>-0.52444963210005724</v>
      </c>
      <c r="AL171" s="73">
        <f>Summary!G171</f>
        <v>-13196633.102378299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18986411.805251181</v>
      </c>
      <c r="AN171" s="20">
        <f>Summary!I171</f>
        <v>1229383.0385288091</v>
      </c>
      <c r="AP171" s="12">
        <v>1</v>
      </c>
    </row>
    <row r="172" spans="1:42" x14ac:dyDescent="0.3">
      <c r="A172">
        <v>168</v>
      </c>
      <c r="B172" t="str">
        <f>Summary!B172</f>
        <v>Yallourn Portland Snowy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15913171.209961403</v>
      </c>
      <c r="H172" s="73">
        <f>SUMIFS(AM$5:AM172,$F$5:$F172,$F172,$D$5:$D172,$D172)</f>
        <v>-1053113.3662812586</v>
      </c>
      <c r="I172" s="20">
        <f>SUMIFS(AN$5:AN172,$F$5:$F172,$F172,$D$5:$D172,$D172)</f>
        <v>21829644.907847174</v>
      </c>
      <c r="J172" s="73">
        <f t="shared" si="32"/>
        <v>21829644.907847174</v>
      </c>
      <c r="K172" s="73">
        <f t="shared" si="33"/>
        <v>37742816.11780858</v>
      </c>
      <c r="L172" s="73">
        <f t="shared" si="34"/>
        <v>36689702.751527317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15939929.927378424</v>
      </c>
      <c r="Q172" s="73">
        <f>P172/SUMIFS(FinParameters!$H$8:$H$39,FinParameters!$B$8:$B$39,Financials!$E172,FinParameters!$C$8:$C$39,Financials!$F172)</f>
        <v>8522137.4635703508</v>
      </c>
      <c r="R172" s="73">
        <f t="shared" si="47"/>
        <v>-37646321.297018766</v>
      </c>
      <c r="S172" s="12">
        <f t="shared" si="36"/>
        <v>-0.70253694626577723</v>
      </c>
      <c r="T172" s="115">
        <f t="shared" si="37"/>
        <v>15913171.209961403</v>
      </c>
      <c r="U172" s="73">
        <f>T172/SUMIFS(FinParameters!$L$8:$L$39,FinParameters!$B$8:$B$39,Financials!$E172,FinParameters!$C$8:$C$39,Financials!$F172)</f>
        <v>13721877.66184265</v>
      </c>
      <c r="V172" s="73">
        <f t="shared" si="38"/>
        <v>13721877.66184265</v>
      </c>
      <c r="W172" s="12"/>
      <c r="X172" s="73">
        <f t="shared" si="39"/>
        <v>31853101.13733983</v>
      </c>
      <c r="Y172" s="73">
        <f t="shared" si="40"/>
        <v>22244015.125413001</v>
      </c>
      <c r="Z172" s="73">
        <f t="shared" si="40"/>
        <v>-23924443.635176115</v>
      </c>
      <c r="AA172" s="12">
        <f t="shared" si="41"/>
        <v>-0.44646608203642352</v>
      </c>
      <c r="AB172" s="115">
        <f t="shared" si="42"/>
        <v>-1053113.3662812586</v>
      </c>
      <c r="AC172" s="73">
        <f>AB172/SUMIFS(FinParameters!$L$8:$L$39,FinParameters!$B$8:$B$39,Financials!$E172,FinParameters!$C$8:$C$39,Financials!$F172)</f>
        <v>-908096.35524544632</v>
      </c>
      <c r="AD172" s="73">
        <f t="shared" si="43"/>
        <v>-908096.35524544632</v>
      </c>
      <c r="AE172" s="12"/>
      <c r="AF172" s="73">
        <f t="shared" si="44"/>
        <v>30799987.771058571</v>
      </c>
      <c r="AG172" s="73">
        <f t="shared" si="45"/>
        <v>21335918.770167556</v>
      </c>
      <c r="AH172" s="73">
        <f t="shared" si="45"/>
        <v>-24832539.99042156</v>
      </c>
      <c r="AI172" s="12">
        <f t="shared" si="46"/>
        <v>-0.46341252509777353</v>
      </c>
      <c r="AL172" s="73">
        <f>Summary!G172</f>
        <v>-1603081.1115662763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-239984.14099833134</v>
      </c>
      <c r="AN172" s="20">
        <f>Summary!I172</f>
        <v>5168770.102109734</v>
      </c>
      <c r="AP172" s="12">
        <v>1</v>
      </c>
    </row>
    <row r="173" spans="1:42" x14ac:dyDescent="0.3">
      <c r="A173">
        <v>169</v>
      </c>
      <c r="B173" t="str">
        <f>Summary!B173</f>
        <v>Yallourn Portland Snowy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140479297.70365942</v>
      </c>
      <c r="H173" s="73">
        <f>SUMIFS(AM$5:AM173,$F$5:$F173,$F173,$D$5:$D173,$D173)</f>
        <v>-125668684.02122109</v>
      </c>
      <c r="I173" s="20">
        <f>SUMIFS(AN$5:AN173,$F$5:$F173,$F173,$D$5:$D173,$D173)</f>
        <v>62186227.293404356</v>
      </c>
      <c r="J173" s="73">
        <f t="shared" si="32"/>
        <v>62186227.293404356</v>
      </c>
      <c r="K173" s="73">
        <f t="shared" si="33"/>
        <v>202665524.99706376</v>
      </c>
      <c r="L173" s="73">
        <f t="shared" si="34"/>
        <v>76996840.975842685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55300519.438423887</v>
      </c>
      <c r="Q173" s="73">
        <f>P173/SUMIFS(FinParameters!$H$8:$H$39,FinParameters!$B$8:$B$39,Financials!$E173,FinParameters!$C$8:$C$39,Financials!$F173)</f>
        <v>26635960.314147219</v>
      </c>
      <c r="R173" s="73">
        <f t="shared" si="47"/>
        <v>-2073515.9321950004</v>
      </c>
      <c r="S173" s="12">
        <f t="shared" si="36"/>
        <v>-3.6140318853305604E-2</v>
      </c>
      <c r="T173" s="115">
        <f t="shared" si="37"/>
        <v>140479297.70365942</v>
      </c>
      <c r="U173" s="73">
        <f>T173/SUMIFS(FinParameters!$L$8:$L$39,FinParameters!$B$8:$B$39,Financials!$E173,FinParameters!$C$8:$C$39,Financials!$F173)</f>
        <v>118180349.40702268</v>
      </c>
      <c r="V173" s="73">
        <f t="shared" si="38"/>
        <v>118180349.40702268</v>
      </c>
      <c r="W173" s="12"/>
      <c r="X173" s="73">
        <f t="shared" si="39"/>
        <v>195779817.14208329</v>
      </c>
      <c r="Y173" s="73">
        <f t="shared" si="40"/>
        <v>144816309.72116989</v>
      </c>
      <c r="Z173" s="73">
        <f t="shared" si="40"/>
        <v>116106833.47482768</v>
      </c>
      <c r="AA173" s="12">
        <f t="shared" si="41"/>
        <v>2.0236825373152283</v>
      </c>
      <c r="AB173" s="115">
        <f t="shared" si="42"/>
        <v>-125668684.02122109</v>
      </c>
      <c r="AC173" s="73">
        <f>AB173/SUMIFS(FinParameters!$L$8:$L$39,FinParameters!$B$8:$B$39,Financials!$E173,FinParameters!$C$8:$C$39,Financials!$F173)</f>
        <v>-105720695.00573649</v>
      </c>
      <c r="AD173" s="73">
        <f t="shared" si="43"/>
        <v>-105720695.00573649</v>
      </c>
      <c r="AE173" s="12"/>
      <c r="AF173" s="73">
        <f t="shared" si="44"/>
        <v>70111133.120862201</v>
      </c>
      <c r="AG173" s="73">
        <f t="shared" si="45"/>
        <v>39095614.715433404</v>
      </c>
      <c r="AH173" s="73">
        <f t="shared" si="45"/>
        <v>10386138.469091192</v>
      </c>
      <c r="AI173" s="12">
        <f t="shared" si="46"/>
        <v>0.18102506477015054</v>
      </c>
      <c r="AL173" s="73">
        <f>Summary!G173</f>
        <v>22603567.045408539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-23895525.229636088</v>
      </c>
      <c r="AN173" s="20">
        <f>Summary!I173</f>
        <v>13560190.933716962</v>
      </c>
      <c r="AP173" s="12">
        <v>1</v>
      </c>
    </row>
    <row r="174" spans="1:42" x14ac:dyDescent="0.3">
      <c r="A174">
        <v>170</v>
      </c>
      <c r="B174" t="str">
        <f>Summary!B174</f>
        <v>Yallourn Portland Snowy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73569598.157559484</v>
      </c>
      <c r="H174" s="73">
        <f>SUMIFS(AM$5:AM174,$F$5:$F174,$F174,$D$5:$D174,$D174)</f>
        <v>-50862613.843034036</v>
      </c>
      <c r="I174" s="20">
        <f>SUMIFS(AN$5:AN174,$F$5:$F174,$F174,$D$5:$D174,$D174)</f>
        <v>41359500.569129333</v>
      </c>
      <c r="J174" s="73">
        <f t="shared" si="32"/>
        <v>41359500.569129333</v>
      </c>
      <c r="K174" s="73">
        <f t="shared" si="33"/>
        <v>114929098.72668882</v>
      </c>
      <c r="L174" s="73">
        <f t="shared" si="34"/>
        <v>64066484.883654781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34473792.714148864</v>
      </c>
      <c r="Q174" s="73">
        <f>P174/SUMIFS(FinParameters!$H$8:$H$39,FinParameters!$B$8:$B$39,Financials!$E174,FinParameters!$C$8:$C$39,Financials!$F174)</f>
        <v>16604592.21607589</v>
      </c>
      <c r="R174" s="73">
        <f t="shared" si="47"/>
        <v>-22900242.656470023</v>
      </c>
      <c r="S174" s="12">
        <f t="shared" si="36"/>
        <v>-0.39913948022901635</v>
      </c>
      <c r="T174" s="115">
        <f t="shared" si="37"/>
        <v>73569598.157559484</v>
      </c>
      <c r="U174" s="73">
        <f>T174/SUMIFS(FinParameters!$L$8:$L$39,FinParameters!$B$8:$B$39,Financials!$E174,FinParameters!$C$8:$C$39,Financials!$F174)</f>
        <v>61891545.28901197</v>
      </c>
      <c r="V174" s="73">
        <f t="shared" si="38"/>
        <v>61891545.28901197</v>
      </c>
      <c r="W174" s="12"/>
      <c r="X174" s="73">
        <f t="shared" si="39"/>
        <v>108043390.87170835</v>
      </c>
      <c r="Y174" s="73">
        <f t="shared" si="40"/>
        <v>78496137.505087852</v>
      </c>
      <c r="Z174" s="73">
        <f t="shared" si="40"/>
        <v>38991302.632541947</v>
      </c>
      <c r="AA174" s="12">
        <f t="shared" si="41"/>
        <v>0.67959839988018877</v>
      </c>
      <c r="AB174" s="115">
        <f t="shared" si="42"/>
        <v>-50862613.843034036</v>
      </c>
      <c r="AC174" s="73">
        <f>AB174/SUMIFS(FinParameters!$L$8:$L$39,FinParameters!$B$8:$B$39,Financials!$E174,FinParameters!$C$8:$C$39,Financials!$F174)</f>
        <v>-42788948.791617207</v>
      </c>
      <c r="AD174" s="73">
        <f t="shared" si="43"/>
        <v>-42788948.791617207</v>
      </c>
      <c r="AE174" s="12"/>
      <c r="AF174" s="73">
        <f t="shared" si="44"/>
        <v>57180777.028674312</v>
      </c>
      <c r="AG174" s="73">
        <f t="shared" si="45"/>
        <v>35707188.713470645</v>
      </c>
      <c r="AH174" s="73">
        <f t="shared" si="45"/>
        <v>-3797646.1590752602</v>
      </c>
      <c r="AI174" s="12">
        <f t="shared" si="46"/>
        <v>-6.6191024119945832E-2</v>
      </c>
      <c r="AL174" s="73">
        <f>Summary!G174</f>
        <v>10263715.260099705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-11090065.845457561</v>
      </c>
      <c r="AN174" s="20">
        <f>Summary!I174</f>
        <v>9106035.8124565072</v>
      </c>
      <c r="AP174" s="12">
        <v>1</v>
      </c>
    </row>
    <row r="175" spans="1:42" x14ac:dyDescent="0.3">
      <c r="A175">
        <v>171</v>
      </c>
      <c r="B175" t="str">
        <f>Summary!B175</f>
        <v>Yallourn Portland Snowy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36497085.072263926</v>
      </c>
      <c r="H175" s="73">
        <f>SUMIFS(AM$5:AM175,$F$5:$F175,$F175,$D$5:$D175,$D175)</f>
        <v>-20023969.733066943</v>
      </c>
      <c r="I175" s="20">
        <f>SUMIFS(AN$5:AN175,$F$5:$F175,$F175,$D$5:$D175,$D175)</f>
        <v>32836052.606048204</v>
      </c>
      <c r="J175" s="73">
        <f t="shared" si="32"/>
        <v>32836052.606048204</v>
      </c>
      <c r="K175" s="73">
        <f t="shared" si="33"/>
        <v>69333137.678312123</v>
      </c>
      <c r="L175" s="73">
        <f t="shared" si="34"/>
        <v>49309167.945245191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25950344.751067735</v>
      </c>
      <c r="Q175" s="73">
        <f>P175/SUMIFS(FinParameters!$H$8:$H$39,FinParameters!$B$8:$B$39,Financials!$E175,FinParameters!$C$8:$C$39,Financials!$F175)</f>
        <v>12499201.814867781</v>
      </c>
      <c r="R175" s="73">
        <f t="shared" si="47"/>
        <v>-31423690.619551152</v>
      </c>
      <c r="S175" s="12">
        <f t="shared" si="36"/>
        <v>-0.54769880515748337</v>
      </c>
      <c r="T175" s="115">
        <f t="shared" si="37"/>
        <v>36497085.072263926</v>
      </c>
      <c r="U175" s="73">
        <f>T175/SUMIFS(FinParameters!$L$8:$L$39,FinParameters!$B$8:$B$39,Financials!$E175,FinParameters!$C$8:$C$39,Financials!$F175)</f>
        <v>30703728.853177663</v>
      </c>
      <c r="V175" s="73">
        <f t="shared" si="38"/>
        <v>30703728.853177663</v>
      </c>
      <c r="W175" s="12"/>
      <c r="X175" s="73">
        <f t="shared" si="39"/>
        <v>62447429.823331654</v>
      </c>
      <c r="Y175" s="73">
        <f t="shared" si="40"/>
        <v>43202930.668045446</v>
      </c>
      <c r="Z175" s="73">
        <f t="shared" si="40"/>
        <v>-719961.76637348905</v>
      </c>
      <c r="AA175" s="12">
        <f t="shared" si="41"/>
        <v>-1.2548564201955712E-2</v>
      </c>
      <c r="AB175" s="115">
        <f t="shared" si="42"/>
        <v>-20023969.733066943</v>
      </c>
      <c r="AC175" s="73">
        <f>AB175/SUMIFS(FinParameters!$L$8:$L$39,FinParameters!$B$8:$B$39,Financials!$E175,FinParameters!$C$8:$C$39,Financials!$F175)</f>
        <v>-16845469.604791835</v>
      </c>
      <c r="AD175" s="73">
        <f t="shared" si="43"/>
        <v>-16845469.604791835</v>
      </c>
      <c r="AE175" s="12"/>
      <c r="AF175" s="73">
        <f t="shared" si="44"/>
        <v>42423460.090264708</v>
      </c>
      <c r="AG175" s="73">
        <f t="shared" si="45"/>
        <v>26357461.063253611</v>
      </c>
      <c r="AH175" s="73">
        <f t="shared" si="45"/>
        <v>-17565431.371165324</v>
      </c>
      <c r="AI175" s="12">
        <f t="shared" si="46"/>
        <v>-0.3061564566218492</v>
      </c>
      <c r="AL175" s="73">
        <f>Summary!G175</f>
        <v>3925473.1697908835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-4222091.7767694248</v>
      </c>
      <c r="AN175" s="20">
        <f>Summary!I175</f>
        <v>7281177.6402021488</v>
      </c>
      <c r="AP175" s="12">
        <v>1</v>
      </c>
    </row>
    <row r="176" spans="1:42" x14ac:dyDescent="0.3">
      <c r="A176">
        <v>172</v>
      </c>
      <c r="B176" t="str">
        <f>Summary!B176</f>
        <v>Yallourn Portland Snowy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11297420.821485361</v>
      </c>
      <c r="H176" s="73">
        <f>SUMIFS(AM$5:AM176,$F$5:$F176,$F176,$D$5:$D176,$D176)</f>
        <v>348965.38217844674</v>
      </c>
      <c r="I176" s="20">
        <f>SUMIFS(AN$5:AN176,$F$5:$F176,$F176,$D$5:$D176,$D176)</f>
        <v>27567027.103991143</v>
      </c>
      <c r="J176" s="73">
        <f t="shared" si="32"/>
        <v>27567027.103991143</v>
      </c>
      <c r="K176" s="73">
        <f t="shared" si="33"/>
        <v>38864447.925476506</v>
      </c>
      <c r="L176" s="73">
        <f t="shared" si="34"/>
        <v>39213413.307654947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20681319.249010675</v>
      </c>
      <c r="Q176" s="73">
        <f>P176/SUMIFS(FinParameters!$H$8:$H$39,FinParameters!$B$8:$B$39,Financials!$E176,FinParameters!$C$8:$C$39,Financials!$F176)</f>
        <v>9961331.3646038603</v>
      </c>
      <c r="R176" s="73">
        <f t="shared" si="47"/>
        <v>-36692716.121608213</v>
      </c>
      <c r="S176" s="12">
        <f t="shared" si="36"/>
        <v>-0.63953521631491284</v>
      </c>
      <c r="T176" s="115">
        <f t="shared" si="37"/>
        <v>11297420.821485361</v>
      </c>
      <c r="U176" s="73">
        <f>T176/SUMIFS(FinParameters!$L$8:$L$39,FinParameters!$B$8:$B$39,Financials!$E176,FinParameters!$C$8:$C$39,Financials!$F176)</f>
        <v>9504127.3832231984</v>
      </c>
      <c r="V176" s="73">
        <f t="shared" si="38"/>
        <v>9504127.3832231984</v>
      </c>
      <c r="W176" s="12"/>
      <c r="X176" s="73">
        <f t="shared" si="39"/>
        <v>31978740.070496038</v>
      </c>
      <c r="Y176" s="73">
        <f t="shared" si="40"/>
        <v>19465458.747827061</v>
      </c>
      <c r="Z176" s="73">
        <f t="shared" si="40"/>
        <v>-27188588.738385014</v>
      </c>
      <c r="AA176" s="12">
        <f t="shared" si="41"/>
        <v>-0.47388315224395439</v>
      </c>
      <c r="AB176" s="115">
        <f t="shared" si="42"/>
        <v>348965.38217844674</v>
      </c>
      <c r="AC176" s="73">
        <f>AB176/SUMIFS(FinParameters!$L$8:$L$39,FinParameters!$B$8:$B$39,Financials!$E176,FinParameters!$C$8:$C$39,Financials!$F176)</f>
        <v>293572.44427432626</v>
      </c>
      <c r="AD176" s="73">
        <f t="shared" si="43"/>
        <v>293572.44427432626</v>
      </c>
      <c r="AE176" s="12"/>
      <c r="AF176" s="73">
        <f t="shared" si="44"/>
        <v>32327705.452674486</v>
      </c>
      <c r="AG176" s="73">
        <f t="shared" si="45"/>
        <v>19759031.192101385</v>
      </c>
      <c r="AH176" s="73">
        <f t="shared" si="45"/>
        <v>-26895016.294110689</v>
      </c>
      <c r="AI176" s="12">
        <f t="shared" si="46"/>
        <v>-0.46876633516148952</v>
      </c>
      <c r="AL176" s="73">
        <f>Summary!G176</f>
        <v>277889.49562171643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202639.53838708528</v>
      </c>
      <c r="AN176" s="20">
        <f>Summary!I176</f>
        <v>6142628.2465673462</v>
      </c>
      <c r="AP176" s="12">
        <v>1</v>
      </c>
    </row>
    <row r="177" spans="1:42" x14ac:dyDescent="0.3">
      <c r="A177">
        <v>173</v>
      </c>
      <c r="B177" t="str">
        <f>Summary!B177</f>
        <v>Yallourn Portland Snowy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-5408548.8968594195</v>
      </c>
      <c r="H177" s="73">
        <f>SUMIFS(AM$5:AM177,$F$5:$F177,$F177,$D$5:$D177,$D177)</f>
        <v>18862289.428762186</v>
      </c>
      <c r="I177" s="20">
        <f>SUMIFS(AN$5:AN177,$F$5:$F177,$F177,$D$5:$D177,$D177)</f>
        <v>22729990.943931919</v>
      </c>
      <c r="J177" s="73">
        <f t="shared" si="32"/>
        <v>22729990.943931919</v>
      </c>
      <c r="K177" s="73">
        <f t="shared" si="33"/>
        <v>17321442.0470725</v>
      </c>
      <c r="L177" s="73">
        <f t="shared" si="34"/>
        <v>36183731.475834683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15844283.08895145</v>
      </c>
      <c r="Q177" s="73">
        <f>P177/SUMIFS(FinParameters!$H$8:$H$39,FinParameters!$B$8:$B$39,Financials!$E177,FinParameters!$C$8:$C$39,Financials!$F177)</f>
        <v>7631532.2143283812</v>
      </c>
      <c r="R177" s="73">
        <f t="shared" si="47"/>
        <v>-41529752.281667434</v>
      </c>
      <c r="S177" s="12">
        <f t="shared" si="36"/>
        <v>-0.72384227487918207</v>
      </c>
      <c r="T177" s="115">
        <f t="shared" si="37"/>
        <v>-5408548.8968594195</v>
      </c>
      <c r="U177" s="73">
        <f>T177/SUMIFS(FinParameters!$L$8:$L$39,FinParameters!$B$8:$B$39,Financials!$E177,FinParameters!$C$8:$C$39,Financials!$F177)</f>
        <v>-4550024.1591766076</v>
      </c>
      <c r="V177" s="73">
        <f t="shared" si="38"/>
        <v>-4550024.1591766076</v>
      </c>
      <c r="W177" s="12"/>
      <c r="X177" s="73">
        <f t="shared" si="39"/>
        <v>10435734.192092031</v>
      </c>
      <c r="Y177" s="73">
        <f t="shared" si="40"/>
        <v>3081508.0551517736</v>
      </c>
      <c r="Z177" s="73">
        <f t="shared" si="40"/>
        <v>-46079776.440844044</v>
      </c>
      <c r="AA177" s="12">
        <f t="shared" si="41"/>
        <v>-0.80314686152338155</v>
      </c>
      <c r="AB177" s="115">
        <f t="shared" si="42"/>
        <v>18862289.428762186</v>
      </c>
      <c r="AC177" s="73">
        <f>AB177/SUMIFS(FinParameters!$L$8:$L$39,FinParameters!$B$8:$B$39,Financials!$E177,FinParameters!$C$8:$C$39,Financials!$F177)</f>
        <v>15868188.350499114</v>
      </c>
      <c r="AD177" s="73">
        <f t="shared" si="43"/>
        <v>15868188.350499114</v>
      </c>
      <c r="AE177" s="12"/>
      <c r="AF177" s="73">
        <f t="shared" si="44"/>
        <v>29298023.620854218</v>
      </c>
      <c r="AG177" s="73">
        <f t="shared" si="45"/>
        <v>18949696.405650888</v>
      </c>
      <c r="AH177" s="73">
        <f t="shared" si="45"/>
        <v>-30211588.090344928</v>
      </c>
      <c r="AI177" s="12">
        <f t="shared" si="46"/>
        <v>-0.52657247995869949</v>
      </c>
      <c r="AL177" s="73">
        <f>Summary!G177</f>
        <v>-2497089.6786776213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4182273.4994420833</v>
      </c>
      <c r="AN177" s="20">
        <f>Summary!I177</f>
        <v>5036865.1008844562</v>
      </c>
      <c r="AP177" s="12">
        <v>1</v>
      </c>
    </row>
    <row r="178" spans="1:42" x14ac:dyDescent="0.3">
      <c r="A178">
        <v>174</v>
      </c>
      <c r="B178" t="str">
        <f>Summary!B178</f>
        <v>Yallourn Portland Snowy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-24903746.699333083</v>
      </c>
      <c r="H178" s="73">
        <f>SUMIFS(AM$5:AM178,$F$5:$F178,$F178,$D$5:$D178,$D178)</f>
        <v>43559749.450972185</v>
      </c>
      <c r="I178" s="20">
        <f>SUMIFS(AN$5:AN178,$F$5:$F178,$F178,$D$5:$D178,$D178)</f>
        <v>17041338.986006707</v>
      </c>
      <c r="J178" s="73">
        <f t="shared" si="32"/>
        <v>17041338.986006707</v>
      </c>
      <c r="K178" s="73">
        <f t="shared" si="33"/>
        <v>-7862407.7133263759</v>
      </c>
      <c r="L178" s="73">
        <f t="shared" si="34"/>
        <v>35697341.737645805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10155631.131026238</v>
      </c>
      <c r="Q178" s="73">
        <f>P178/SUMIFS(FinParameters!$H$8:$H$39,FinParameters!$B$8:$B$39,Financials!$E178,FinParameters!$C$8:$C$39,Financials!$F178)</f>
        <v>4891545.1521632681</v>
      </c>
      <c r="R178" s="73">
        <f t="shared" si="47"/>
        <v>-47218404.239592649</v>
      </c>
      <c r="S178" s="12">
        <f t="shared" si="36"/>
        <v>-0.82299255986747422</v>
      </c>
      <c r="T178" s="115">
        <f t="shared" si="37"/>
        <v>-24903746.699333083</v>
      </c>
      <c r="U178" s="73">
        <f>T178/SUMIFS(FinParameters!$L$8:$L$39,FinParameters!$B$8:$B$39,Financials!$E178,FinParameters!$C$8:$C$39,Financials!$F178)</f>
        <v>-20950656.321472373</v>
      </c>
      <c r="V178" s="73">
        <f t="shared" si="38"/>
        <v>-20950656.321472373</v>
      </c>
      <c r="W178" s="12"/>
      <c r="X178" s="73">
        <f t="shared" si="39"/>
        <v>-14748115.568306845</v>
      </c>
      <c r="Y178" s="73">
        <f t="shared" si="40"/>
        <v>-16059111.169309106</v>
      </c>
      <c r="Z178" s="73">
        <f t="shared" si="40"/>
        <v>-68169060.561065018</v>
      </c>
      <c r="AA178" s="12">
        <f t="shared" si="41"/>
        <v>-1.188151750538611</v>
      </c>
      <c r="AB178" s="115">
        <f t="shared" si="42"/>
        <v>43559749.450972185</v>
      </c>
      <c r="AC178" s="73">
        <f>AB178/SUMIFS(FinParameters!$L$8:$L$39,FinParameters!$B$8:$B$39,Financials!$E178,FinParameters!$C$8:$C$39,Financials!$F178)</f>
        <v>36645302.862046957</v>
      </c>
      <c r="AD178" s="73">
        <f t="shared" si="43"/>
        <v>36645302.862046957</v>
      </c>
      <c r="AE178" s="12"/>
      <c r="AF178" s="73">
        <f t="shared" si="44"/>
        <v>28811633.88266534</v>
      </c>
      <c r="AG178" s="73">
        <f t="shared" si="45"/>
        <v>20586191.692737851</v>
      </c>
      <c r="AH178" s="73">
        <f t="shared" si="45"/>
        <v>-31523757.699018061</v>
      </c>
      <c r="AI178" s="12">
        <f t="shared" si="46"/>
        <v>-0.54944292301184916</v>
      </c>
      <c r="AL178" s="73">
        <f>Summary!G178</f>
        <v>-5600933.3655107552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9355043.6550688781</v>
      </c>
      <c r="AN178" s="20">
        <f>Summary!I178</f>
        <v>3724353.5814105631</v>
      </c>
      <c r="AP178" s="12">
        <v>1</v>
      </c>
    </row>
    <row r="179" spans="1:42" x14ac:dyDescent="0.3">
      <c r="A179">
        <v>175</v>
      </c>
      <c r="B179" t="str">
        <f>Summary!B179</f>
        <v>Yallourn Portland Snowy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-57514906.994943067</v>
      </c>
      <c r="H179" s="73">
        <f>SUMIFS(AM$5:AM179,$F$5:$F179,$F179,$D$5:$D179,$D179)</f>
        <v>95579319.495169014</v>
      </c>
      <c r="I179" s="20">
        <f>SUMIFS(AN$5:AN179,$F$5:$F179,$F179,$D$5:$D179,$D179)</f>
        <v>8100525.9200914092</v>
      </c>
      <c r="J179" s="73">
        <f t="shared" si="32"/>
        <v>8100525.9200914092</v>
      </c>
      <c r="K179" s="73">
        <f t="shared" si="33"/>
        <v>-49414381.074851662</v>
      </c>
      <c r="L179" s="73">
        <f t="shared" si="34"/>
        <v>46164938.420317352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1214818.0651109405</v>
      </c>
      <c r="Q179" s="73">
        <f>P179/SUMIFS(FinParameters!$H$8:$H$39,FinParameters!$B$8:$B$39,Financials!$E179,FinParameters!$C$8:$C$39,Financials!$F179)</f>
        <v>585127.33876277588</v>
      </c>
      <c r="R179" s="73">
        <f t="shared" si="47"/>
        <v>-56159217.30550795</v>
      </c>
      <c r="S179" s="12">
        <f t="shared" si="36"/>
        <v>-0.97882634440363869</v>
      </c>
      <c r="T179" s="115">
        <f t="shared" si="37"/>
        <v>-57514906.994943067</v>
      </c>
      <c r="U179" s="73">
        <f>T179/SUMIFS(FinParameters!$L$8:$L$39,FinParameters!$B$8:$B$39,Financials!$E179,FinParameters!$C$8:$C$39,Financials!$F179)</f>
        <v>-48385291.753901772</v>
      </c>
      <c r="V179" s="73">
        <f t="shared" si="38"/>
        <v>-48385291.753901772</v>
      </c>
      <c r="W179" s="12"/>
      <c r="X179" s="73">
        <f t="shared" si="39"/>
        <v>-56300088.929832131</v>
      </c>
      <c r="Y179" s="73">
        <f t="shared" si="40"/>
        <v>-47800164.415138997</v>
      </c>
      <c r="Z179" s="73">
        <f t="shared" si="40"/>
        <v>-104544509.05940972</v>
      </c>
      <c r="AA179" s="12">
        <f t="shared" si="41"/>
        <v>-1.8221571549584035</v>
      </c>
      <c r="AB179" s="115">
        <f t="shared" si="42"/>
        <v>95579319.495169014</v>
      </c>
      <c r="AC179" s="73">
        <f>AB179/SUMIFS(FinParameters!$L$8:$L$39,FinParameters!$B$8:$B$39,Financials!$E179,FinParameters!$C$8:$C$39,Financials!$F179)</f>
        <v>80407558.684216604</v>
      </c>
      <c r="AD179" s="73">
        <f t="shared" si="43"/>
        <v>80407558.684216604</v>
      </c>
      <c r="AE179" s="12"/>
      <c r="AF179" s="73">
        <f t="shared" si="44"/>
        <v>39279230.565336883</v>
      </c>
      <c r="AG179" s="73">
        <f t="shared" si="45"/>
        <v>32607394.269077606</v>
      </c>
      <c r="AH179" s="73">
        <f t="shared" si="45"/>
        <v>-24136950.375193119</v>
      </c>
      <c r="AI179" s="12">
        <f t="shared" si="46"/>
        <v>-0.42069466125706045</v>
      </c>
      <c r="AL179" s="73">
        <f>Summary!G179</f>
        <v>-11088438.254382227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19876817.904777888</v>
      </c>
      <c r="AN179" s="20">
        <f>Summary!I179</f>
        <v>1972480.8296472551</v>
      </c>
      <c r="AP179" s="12">
        <v>1</v>
      </c>
    </row>
    <row r="180" spans="1:42" x14ac:dyDescent="0.3">
      <c r="A180">
        <v>176</v>
      </c>
      <c r="B180" t="str">
        <f>Summary!B180</f>
        <v>Yallourn Portland Snowy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16924360.344369467</v>
      </c>
      <c r="H180" s="73">
        <f>SUMIFS(AM$5:AM180,$F$5:$F180,$F180,$D$5:$D180,$D180)</f>
        <v>-1253239.9807973341</v>
      </c>
      <c r="I180" s="20">
        <f>SUMIFS(AN$5:AN180,$F$5:$F180,$F180,$D$5:$D180,$D180)</f>
        <v>28037387.756636903</v>
      </c>
      <c r="J180" s="73">
        <f t="shared" si="32"/>
        <v>28037387.756636903</v>
      </c>
      <c r="K180" s="73">
        <f t="shared" si="33"/>
        <v>44961748.101006374</v>
      </c>
      <c r="L180" s="73">
        <f t="shared" si="34"/>
        <v>43708508.120209038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21151679.901656434</v>
      </c>
      <c r="Q180" s="73">
        <f>P180/SUMIFS(FinParameters!$H$8:$H$39,FinParameters!$B$8:$B$39,Financials!$E180,FinParameters!$C$8:$C$39,Financials!$F180)</f>
        <v>10187884.529102778</v>
      </c>
      <c r="R180" s="73">
        <f t="shared" si="47"/>
        <v>-36222355.468962453</v>
      </c>
      <c r="S180" s="12">
        <f t="shared" si="36"/>
        <v>-0.63133707146406925</v>
      </c>
      <c r="T180" s="115">
        <f t="shared" si="37"/>
        <v>16924360.344369467</v>
      </c>
      <c r="U180" s="73">
        <f>T180/SUMIFS(FinParameters!$L$8:$L$39,FinParameters!$B$8:$B$39,Financials!$E180,FinParameters!$C$8:$C$39,Financials!$F180)</f>
        <v>14237875.983742479</v>
      </c>
      <c r="V180" s="73">
        <f t="shared" si="38"/>
        <v>14237875.983742479</v>
      </c>
      <c r="W180" s="12"/>
      <c r="X180" s="73">
        <f t="shared" si="39"/>
        <v>38076040.246025905</v>
      </c>
      <c r="Y180" s="73">
        <f t="shared" si="40"/>
        <v>24425760.512845255</v>
      </c>
      <c r="Z180" s="73">
        <f t="shared" si="40"/>
        <v>-21984479.485219974</v>
      </c>
      <c r="AA180" s="12">
        <f t="shared" si="41"/>
        <v>-0.38317819799857022</v>
      </c>
      <c r="AB180" s="115">
        <f t="shared" si="42"/>
        <v>-1253239.9807973341</v>
      </c>
      <c r="AC180" s="73">
        <f>AB180/SUMIFS(FinParameters!$L$8:$L$39,FinParameters!$B$8:$B$39,Financials!$E180,FinParameters!$C$8:$C$39,Financials!$F180)</f>
        <v>-1054307.227061409</v>
      </c>
      <c r="AD180" s="73">
        <f t="shared" si="43"/>
        <v>-1054307.227061409</v>
      </c>
      <c r="AE180" s="12"/>
      <c r="AF180" s="73">
        <f t="shared" si="44"/>
        <v>36822800.26522857</v>
      </c>
      <c r="AG180" s="73">
        <f t="shared" si="45"/>
        <v>23371453.285783846</v>
      </c>
      <c r="AH180" s="73">
        <f t="shared" si="45"/>
        <v>-23038786.712281384</v>
      </c>
      <c r="AI180" s="12">
        <f t="shared" si="46"/>
        <v>-0.40155423203994284</v>
      </c>
      <c r="AL180" s="73">
        <f>Summary!G180</f>
        <v>1011189.134408065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-200126.61451607538</v>
      </c>
      <c r="AN180" s="20">
        <f>Summary!I180</f>
        <v>6207742.8487897292</v>
      </c>
      <c r="AP180" s="12">
        <v>1</v>
      </c>
    </row>
    <row r="181" spans="1:42" x14ac:dyDescent="0.3">
      <c r="A181">
        <v>177</v>
      </c>
      <c r="B181" t="str">
        <f>Summary!B181</f>
        <v>Yallourn Portland Snowy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170402941.71158138</v>
      </c>
      <c r="H181" s="73">
        <f>SUMIFS(AM$5:AM181,$F$5:$F181,$F181,$D$5:$D181,$D181)</f>
        <v>-166846759.28059557</v>
      </c>
      <c r="I181" s="20">
        <f>SUMIFS(AN$5:AN181,$F$5:$F181,$F181,$D$5:$D181,$D181)</f>
        <v>78308890.962416247</v>
      </c>
      <c r="J181" s="73">
        <f t="shared" si="32"/>
        <v>78308890.962416247</v>
      </c>
      <c r="K181" s="73">
        <f t="shared" si="33"/>
        <v>248711832.67399764</v>
      </c>
      <c r="L181" s="73">
        <f t="shared" si="34"/>
        <v>81865073.393402055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70417290.411061272</v>
      </c>
      <c r="Q181" s="73">
        <f>P181/SUMIFS(FinParameters!$H$8:$H$39,FinParameters!$B$8:$B$39,Financials!$E181,FinParameters!$C$8:$C$39,Financials!$F181)</f>
        <v>30555928.106872041</v>
      </c>
      <c r="R181" s="73">
        <f t="shared" si="47"/>
        <v>10062262.688207567</v>
      </c>
      <c r="S181" s="12">
        <f t="shared" si="36"/>
        <v>0.16671788694079989</v>
      </c>
      <c r="T181" s="115">
        <f t="shared" si="37"/>
        <v>170402941.71158138</v>
      </c>
      <c r="U181" s="73">
        <f>T181/SUMIFS(FinParameters!$L$8:$L$39,FinParameters!$B$8:$B$39,Financials!$E181,FinParameters!$C$8:$C$39,Financials!$F181)</f>
        <v>139857630.06624362</v>
      </c>
      <c r="V181" s="73">
        <f t="shared" si="38"/>
        <v>139857630.06624362</v>
      </c>
      <c r="W181" s="12"/>
      <c r="X181" s="73">
        <f t="shared" si="39"/>
        <v>240820232.12264267</v>
      </c>
      <c r="Y181" s="73">
        <f t="shared" si="40"/>
        <v>170413558.17311567</v>
      </c>
      <c r="Z181" s="73">
        <f t="shared" si="40"/>
        <v>149919892.75445119</v>
      </c>
      <c r="AA181" s="12">
        <f t="shared" si="41"/>
        <v>2.4839669272106613</v>
      </c>
      <c r="AB181" s="115">
        <f t="shared" si="42"/>
        <v>-166846759.28059557</v>
      </c>
      <c r="AC181" s="73">
        <f>AB181/SUMIFS(FinParameters!$L$8:$L$39,FinParameters!$B$8:$B$39,Financials!$E181,FinParameters!$C$8:$C$39,Financials!$F181)</f>
        <v>-136938905.53082624</v>
      </c>
      <c r="AD181" s="73">
        <f t="shared" si="43"/>
        <v>-136938905.53082624</v>
      </c>
      <c r="AE181" s="12"/>
      <c r="AF181" s="73">
        <f t="shared" si="44"/>
        <v>73973472.842047095</v>
      </c>
      <c r="AG181" s="73">
        <f t="shared" si="45"/>
        <v>33474652.64228943</v>
      </c>
      <c r="AH181" s="73">
        <f t="shared" si="45"/>
        <v>12980987.223624945</v>
      </c>
      <c r="AI181" s="12">
        <f t="shared" si="46"/>
        <v>0.21507714789284463</v>
      </c>
      <c r="AL181" s="73">
        <f>Summary!G181</f>
        <v>29923644.00792196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-41178075.259374492</v>
      </c>
      <c r="AN181" s="20">
        <f>Summary!I181</f>
        <v>16122663.669011889</v>
      </c>
      <c r="AP181" s="12">
        <v>1</v>
      </c>
    </row>
    <row r="182" spans="1:42" x14ac:dyDescent="0.3">
      <c r="A182">
        <v>178</v>
      </c>
      <c r="B182" t="str">
        <f>Summary!B182</f>
        <v>Yallourn Portland Snowy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87219937.763966247</v>
      </c>
      <c r="H182" s="73">
        <f>SUMIFS(AM$5:AM182,$F$5:$F182,$F182,$D$5:$D182,$D182)</f>
        <v>-65528678.540148556</v>
      </c>
      <c r="I182" s="20">
        <f>SUMIFS(AN$5:AN182,$F$5:$F182,$F182,$D$5:$D182,$D182)</f>
        <v>51770225.967620447</v>
      </c>
      <c r="J182" s="73">
        <f t="shared" si="32"/>
        <v>51770225.967620447</v>
      </c>
      <c r="K182" s="73">
        <f t="shared" si="33"/>
        <v>138990163.73158669</v>
      </c>
      <c r="L182" s="73">
        <f t="shared" si="34"/>
        <v>73461485.191438138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43878625.416265465</v>
      </c>
      <c r="Q182" s="73">
        <f>P182/SUMIFS(FinParameters!$H$8:$H$39,FinParameters!$B$8:$B$39,Financials!$E182,FinParameters!$C$8:$C$39,Financials!$F182)</f>
        <v>19040098.18925336</v>
      </c>
      <c r="R182" s="73">
        <f t="shared" si="47"/>
        <v>-16476402.30658824</v>
      </c>
      <c r="S182" s="12">
        <f t="shared" si="36"/>
        <v>-0.27299137997660755</v>
      </c>
      <c r="T182" s="115">
        <f t="shared" si="37"/>
        <v>87219937.763966247</v>
      </c>
      <c r="U182" s="73">
        <f>T182/SUMIFS(FinParameters!$L$8:$L$39,FinParameters!$B$8:$B$39,Financials!$E182,FinParameters!$C$8:$C$39,Financials!$F182)</f>
        <v>71585464.826306596</v>
      </c>
      <c r="V182" s="73">
        <f t="shared" si="38"/>
        <v>71585464.826306596</v>
      </c>
      <c r="W182" s="12"/>
      <c r="X182" s="73">
        <f t="shared" si="39"/>
        <v>131098563.18023172</v>
      </c>
      <c r="Y182" s="73">
        <f t="shared" si="40"/>
        <v>90625563.015559956</v>
      </c>
      <c r="Z182" s="73">
        <f t="shared" si="40"/>
        <v>55109062.519718356</v>
      </c>
      <c r="AA182" s="12">
        <f t="shared" si="41"/>
        <v>0.91308155424558046</v>
      </c>
      <c r="AB182" s="115">
        <f t="shared" si="42"/>
        <v>-65528678.540148556</v>
      </c>
      <c r="AC182" s="73">
        <f>AB182/SUMIFS(FinParameters!$L$8:$L$39,FinParameters!$B$8:$B$39,Financials!$E182,FinParameters!$C$8:$C$39,Financials!$F182)</f>
        <v>-53782438.201740384</v>
      </c>
      <c r="AD182" s="73">
        <f t="shared" si="43"/>
        <v>-53782438.201740384</v>
      </c>
      <c r="AE182" s="12"/>
      <c r="AF182" s="73">
        <f t="shared" si="44"/>
        <v>65569884.640083164</v>
      </c>
      <c r="AG182" s="73">
        <f t="shared" si="45"/>
        <v>36843124.813819572</v>
      </c>
      <c r="AH182" s="73">
        <f t="shared" si="45"/>
        <v>1326624.3179779723</v>
      </c>
      <c r="AI182" s="12">
        <f t="shared" si="46"/>
        <v>2.1980344770443042E-2</v>
      </c>
      <c r="AL182" s="73">
        <f>Summary!G182</f>
        <v>13650339.606406761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-14666064.697114522</v>
      </c>
      <c r="AN182" s="20">
        <f>Summary!I182</f>
        <v>10410725.398491114</v>
      </c>
      <c r="AP182" s="12">
        <v>1</v>
      </c>
    </row>
    <row r="183" spans="1:42" x14ac:dyDescent="0.3">
      <c r="A183">
        <v>179</v>
      </c>
      <c r="B183" t="str">
        <f>Summary!B183</f>
        <v>Yallourn Portland Snowy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42111864.465161867</v>
      </c>
      <c r="H183" s="73">
        <f>SUMIFS(AM$5:AM183,$F$5:$F183,$F183,$D$5:$D183,$D183)</f>
        <v>-25584650.172138195</v>
      </c>
      <c r="I183" s="20">
        <f>SUMIFS(AN$5:AN183,$F$5:$F183,$F183,$D$5:$D183,$D183)</f>
        <v>40970711.570551887</v>
      </c>
      <c r="J183" s="73">
        <f t="shared" si="32"/>
        <v>40970711.570551887</v>
      </c>
      <c r="K183" s="73">
        <f t="shared" si="33"/>
        <v>83082576.035713762</v>
      </c>
      <c r="L183" s="73">
        <f t="shared" si="34"/>
        <v>57497925.863575563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33079111.019196905</v>
      </c>
      <c r="Q183" s="73">
        <f>P183/SUMIFS(FinParameters!$H$8:$H$39,FinParameters!$B$8:$B$39,Financials!$E183,FinParameters!$C$8:$C$39,Financials!$F183)</f>
        <v>14353902.745213367</v>
      </c>
      <c r="R183" s="73">
        <f t="shared" si="47"/>
        <v>-27275916.7036568</v>
      </c>
      <c r="S183" s="12">
        <f t="shared" si="36"/>
        <v>-0.45192451619616519</v>
      </c>
      <c r="T183" s="115">
        <f t="shared" si="37"/>
        <v>42111864.465161867</v>
      </c>
      <c r="U183" s="73">
        <f>T183/SUMIFS(FinParameters!$L$8:$L$39,FinParameters!$B$8:$B$39,Financials!$E183,FinParameters!$C$8:$C$39,Financials!$F183)</f>
        <v>34563168.350327305</v>
      </c>
      <c r="V183" s="73">
        <f t="shared" si="38"/>
        <v>34563168.350327305</v>
      </c>
      <c r="W183" s="12"/>
      <c r="X183" s="73">
        <f t="shared" si="39"/>
        <v>75190975.484358788</v>
      </c>
      <c r="Y183" s="73">
        <f t="shared" si="40"/>
        <v>48917071.095540673</v>
      </c>
      <c r="Z183" s="73">
        <f t="shared" si="40"/>
        <v>7287251.6466705054</v>
      </c>
      <c r="AA183" s="12">
        <f t="shared" si="41"/>
        <v>0.12073976140203403</v>
      </c>
      <c r="AB183" s="115">
        <f t="shared" si="42"/>
        <v>-25584650.172138195</v>
      </c>
      <c r="AC183" s="73">
        <f>AB183/SUMIFS(FinParameters!$L$8:$L$39,FinParameters!$B$8:$B$39,Financials!$E183,FinParameters!$C$8:$C$39,Financials!$F183)</f>
        <v>-20998513.894235007</v>
      </c>
      <c r="AD183" s="73">
        <f t="shared" si="43"/>
        <v>-20998513.894235007</v>
      </c>
      <c r="AE183" s="12"/>
      <c r="AF183" s="73">
        <f t="shared" si="44"/>
        <v>49606325.312220588</v>
      </c>
      <c r="AG183" s="73">
        <f t="shared" si="45"/>
        <v>27918557.201305665</v>
      </c>
      <c r="AH183" s="73">
        <f t="shared" si="45"/>
        <v>-13711262.247564502</v>
      </c>
      <c r="AI183" s="12">
        <f t="shared" si="46"/>
        <v>-0.22717680307472829</v>
      </c>
      <c r="AL183" s="73">
        <f>Summary!G183</f>
        <v>5614779.3928979393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-5560680.4390712529</v>
      </c>
      <c r="AN183" s="20">
        <f>Summary!I183</f>
        <v>8134658.9645036869</v>
      </c>
      <c r="AP183" s="12">
        <v>1</v>
      </c>
    </row>
    <row r="184" spans="1:42" x14ac:dyDescent="0.3">
      <c r="A184">
        <v>180</v>
      </c>
      <c r="B184" t="str">
        <f>Summary!B184</f>
        <v>Yallourn Portland Snowy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12082712.267200295</v>
      </c>
      <c r="H184" s="73">
        <f>SUMIFS(AM$5:AM184,$F$5:$F184,$F184,$D$5:$D184,$D184)</f>
        <v>702457.75976603804</v>
      </c>
      <c r="I184" s="20">
        <f>SUMIFS(AN$5:AN184,$F$5:$F184,$F184,$D$5:$D184,$D184)</f>
        <v>34266495.446268648</v>
      </c>
      <c r="J184" s="73">
        <f t="shared" si="32"/>
        <v>34266495.446268648</v>
      </c>
      <c r="K184" s="73">
        <f t="shared" si="33"/>
        <v>46349207.713468939</v>
      </c>
      <c r="L184" s="73">
        <f t="shared" si="34"/>
        <v>47051665.473234981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26374894.894913666</v>
      </c>
      <c r="Q184" s="73">
        <f>P184/SUMIFS(FinParameters!$H$8:$H$39,FinParameters!$B$8:$B$39,Financials!$E184,FinParameters!$C$8:$C$39,Financials!$F184)</f>
        <v>11444765.731978444</v>
      </c>
      <c r="R184" s="73">
        <f t="shared" si="47"/>
        <v>-33980132.827940039</v>
      </c>
      <c r="S184" s="12">
        <f t="shared" si="36"/>
        <v>-0.56300417893890398</v>
      </c>
      <c r="T184" s="115">
        <f t="shared" si="37"/>
        <v>12082712.267200295</v>
      </c>
      <c r="U184" s="73">
        <f>T184/SUMIFS(FinParameters!$L$8:$L$39,FinParameters!$B$8:$B$39,Financials!$E184,FinParameters!$C$8:$C$39,Financials!$F184)</f>
        <v>9916844.6594259217</v>
      </c>
      <c r="V184" s="73">
        <f t="shared" si="38"/>
        <v>9916844.6594259217</v>
      </c>
      <c r="W184" s="12"/>
      <c r="X184" s="73">
        <f t="shared" si="39"/>
        <v>38457607.162113957</v>
      </c>
      <c r="Y184" s="73">
        <f t="shared" si="40"/>
        <v>21361610.391404368</v>
      </c>
      <c r="Z184" s="73">
        <f t="shared" si="40"/>
        <v>-24063288.168514118</v>
      </c>
      <c r="AA184" s="12">
        <f t="shared" si="41"/>
        <v>-0.39869566921601207</v>
      </c>
      <c r="AB184" s="115">
        <f t="shared" si="42"/>
        <v>702457.75976603804</v>
      </c>
      <c r="AC184" s="73">
        <f>AB184/SUMIFS(FinParameters!$L$8:$L$39,FinParameters!$B$8:$B$39,Financials!$E184,FinParameters!$C$8:$C$39,Financials!$F184)</f>
        <v>576539.79746902257</v>
      </c>
      <c r="AD184" s="73">
        <f t="shared" si="43"/>
        <v>576539.79746902257</v>
      </c>
      <c r="AE184" s="12"/>
      <c r="AF184" s="73">
        <f t="shared" si="44"/>
        <v>39160064.921879992</v>
      </c>
      <c r="AG184" s="73">
        <f t="shared" si="45"/>
        <v>21938150.188873392</v>
      </c>
      <c r="AH184" s="73">
        <f t="shared" si="45"/>
        <v>-23486748.371045094</v>
      </c>
      <c r="AI184" s="12">
        <f t="shared" si="46"/>
        <v>-0.38914319580623324</v>
      </c>
      <c r="AL184" s="73">
        <f>Summary!G184</f>
        <v>785291.4457149338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353492.37758759136</v>
      </c>
      <c r="AN184" s="20">
        <f>Summary!I184</f>
        <v>6699468.3422775017</v>
      </c>
      <c r="AP184" s="12">
        <v>1</v>
      </c>
    </row>
    <row r="185" spans="1:42" x14ac:dyDescent="0.3">
      <c r="A185">
        <v>181</v>
      </c>
      <c r="B185" t="str">
        <f>Summary!B185</f>
        <v>Yallourn Portland Snowy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-8628175.5067510772</v>
      </c>
      <c r="H185" s="73">
        <f>SUMIFS(AM$5:AM185,$F$5:$F185,$F185,$D$5:$D185,$D185)</f>
        <v>24635391.727136392</v>
      </c>
      <c r="I185" s="20">
        <f>SUMIFS(AN$5:AN185,$F$5:$F185,$F185,$D$5:$D185,$D185)</f>
        <v>28071404.739692904</v>
      </c>
      <c r="J185" s="73">
        <f t="shared" si="32"/>
        <v>28071404.739692904</v>
      </c>
      <c r="K185" s="73">
        <f t="shared" si="33"/>
        <v>19443229.232941829</v>
      </c>
      <c r="L185" s="73">
        <f t="shared" si="34"/>
        <v>44078620.960078217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20179804.188337922</v>
      </c>
      <c r="Q185" s="73">
        <f>P185/SUMIFS(FinParameters!$H$8:$H$39,FinParameters!$B$8:$B$39,Financials!$E185,FinParameters!$C$8:$C$39,Financials!$F185)</f>
        <v>8756551.7274256013</v>
      </c>
      <c r="R185" s="73">
        <f t="shared" si="47"/>
        <v>-40175223.534515783</v>
      </c>
      <c r="S185" s="12">
        <f t="shared" si="36"/>
        <v>-0.66564833204944829</v>
      </c>
      <c r="T185" s="115">
        <f t="shared" si="37"/>
        <v>-8628175.5067510772</v>
      </c>
      <c r="U185" s="73">
        <f>T185/SUMIFS(FinParameters!$L$8:$L$39,FinParameters!$B$8:$B$39,Financials!$E185,FinParameters!$C$8:$C$39,Financials!$F185)</f>
        <v>-7081545.4595394591</v>
      </c>
      <c r="V185" s="73">
        <f t="shared" si="38"/>
        <v>-7081545.4595394591</v>
      </c>
      <c r="W185" s="12"/>
      <c r="X185" s="73">
        <f t="shared" si="39"/>
        <v>11551628.681586849</v>
      </c>
      <c r="Y185" s="73">
        <f t="shared" si="40"/>
        <v>1675006.2678861422</v>
      </c>
      <c r="Z185" s="73">
        <f t="shared" si="40"/>
        <v>-47256768.994055241</v>
      </c>
      <c r="AA185" s="12">
        <f t="shared" si="41"/>
        <v>-0.78297982416734524</v>
      </c>
      <c r="AB185" s="115">
        <f t="shared" si="42"/>
        <v>24635391.727136392</v>
      </c>
      <c r="AC185" s="73">
        <f>AB185/SUMIFS(FinParameters!$L$8:$L$39,FinParameters!$B$8:$B$39,Financials!$E185,FinParameters!$C$8:$C$39,Financials!$F185)</f>
        <v>20219413.280684412</v>
      </c>
      <c r="AD185" s="73">
        <f t="shared" si="43"/>
        <v>20219413.280684412</v>
      </c>
      <c r="AE185" s="12"/>
      <c r="AF185" s="73">
        <f t="shared" si="44"/>
        <v>36187020.408723243</v>
      </c>
      <c r="AG185" s="73">
        <f t="shared" si="45"/>
        <v>21894419.548570555</v>
      </c>
      <c r="AH185" s="73">
        <f t="shared" si="45"/>
        <v>-27037355.71337083</v>
      </c>
      <c r="AI185" s="12">
        <f t="shared" si="46"/>
        <v>-0.44797188790177644</v>
      </c>
      <c r="AL185" s="73">
        <f>Summary!G185</f>
        <v>-3219626.6098916573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5773102.2983742068</v>
      </c>
      <c r="AN185" s="20">
        <f>Summary!I185</f>
        <v>5341413.7957609873</v>
      </c>
      <c r="AP185" s="12">
        <v>1</v>
      </c>
    </row>
    <row r="186" spans="1:42" x14ac:dyDescent="0.3">
      <c r="A186">
        <v>182</v>
      </c>
      <c r="B186" t="str">
        <f>Summary!B186</f>
        <v>Yallourn Portland Snowy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-33064733.319830209</v>
      </c>
      <c r="H186" s="73">
        <f>SUMIFS(AM$5:AM186,$F$5:$F186,$F186,$D$5:$D186,$D186)</f>
        <v>57016240.297419637</v>
      </c>
      <c r="I186" s="20">
        <f>SUMIFS(AN$5:AN186,$F$5:$F186,$F186,$D$5:$D186,$D186)</f>
        <v>20705909.603602108</v>
      </c>
      <c r="J186" s="73">
        <f t="shared" si="32"/>
        <v>20705909.603602108</v>
      </c>
      <c r="K186" s="73">
        <f t="shared" si="33"/>
        <v>-12358823.716228101</v>
      </c>
      <c r="L186" s="73">
        <f t="shared" si="34"/>
        <v>44657416.58119154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12814309.052247128</v>
      </c>
      <c r="Q186" s="73">
        <f>P186/SUMIFS(FinParameters!$H$8:$H$39,FinParameters!$B$8:$B$39,Financials!$E186,FinParameters!$C$8:$C$39,Financials!$F186)</f>
        <v>5560468.2295216089</v>
      </c>
      <c r="R186" s="73">
        <f t="shared" si="47"/>
        <v>-47540718.670606576</v>
      </c>
      <c r="S186" s="12">
        <f t="shared" si="36"/>
        <v>-0.78768448071816666</v>
      </c>
      <c r="T186" s="115">
        <f t="shared" si="37"/>
        <v>-33064733.319830209</v>
      </c>
      <c r="U186" s="73">
        <f>T186/SUMIFS(FinParameters!$L$8:$L$39,FinParameters!$B$8:$B$39,Financials!$E186,FinParameters!$C$8:$C$39,Financials!$F186)</f>
        <v>-27137766.487100028</v>
      </c>
      <c r="V186" s="73">
        <f t="shared" si="38"/>
        <v>-27137766.487100028</v>
      </c>
      <c r="W186" s="12"/>
      <c r="X186" s="73">
        <f t="shared" si="39"/>
        <v>-20250424.26758308</v>
      </c>
      <c r="Y186" s="73">
        <f t="shared" si="40"/>
        <v>-21577298.257578418</v>
      </c>
      <c r="Z186" s="73">
        <f t="shared" si="40"/>
        <v>-74678485.157706603</v>
      </c>
      <c r="AA186" s="12">
        <f t="shared" si="41"/>
        <v>-1.2373200373732784</v>
      </c>
      <c r="AB186" s="115">
        <f t="shared" si="42"/>
        <v>57016240.297419637</v>
      </c>
      <c r="AC186" s="73">
        <f>AB186/SUMIFS(FinParameters!$L$8:$L$39,FinParameters!$B$8:$B$39,Financials!$E186,FinParameters!$C$8:$C$39,Financials!$F186)</f>
        <v>46795883.704762399</v>
      </c>
      <c r="AD186" s="73">
        <f t="shared" si="43"/>
        <v>46795883.704762399</v>
      </c>
      <c r="AE186" s="12"/>
      <c r="AF186" s="73">
        <f t="shared" si="44"/>
        <v>36765816.029836558</v>
      </c>
      <c r="AG186" s="73">
        <f t="shared" si="45"/>
        <v>25218585.447183982</v>
      </c>
      <c r="AH186" s="73">
        <f t="shared" si="45"/>
        <v>-27882601.452944204</v>
      </c>
      <c r="AI186" s="12">
        <f t="shared" si="46"/>
        <v>-0.4619764500975671</v>
      </c>
      <c r="AL186" s="73">
        <f>Summary!G186</f>
        <v>-8160986.6204971271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13456490.846447457</v>
      </c>
      <c r="AN186" s="20">
        <f>Summary!I186</f>
        <v>3664570.6175953993</v>
      </c>
      <c r="AP186" s="12">
        <v>1</v>
      </c>
    </row>
    <row r="187" spans="1:42" x14ac:dyDescent="0.3">
      <c r="A187">
        <v>183</v>
      </c>
      <c r="B187" t="str">
        <f>Summary!B187</f>
        <v>Yallourn Portland Snowy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-72825237.033335105</v>
      </c>
      <c r="H187" s="73">
        <f>SUMIFS(AM$5:AM187,$F$5:$F187,$F187,$D$5:$D187,$D187)</f>
        <v>126572832.11985087</v>
      </c>
      <c r="I187" s="20">
        <f>SUMIFS(AN$5:AN187,$F$5:$F187,$F187,$D$5:$D187,$D187)</f>
        <v>9583938.9585825484</v>
      </c>
      <c r="J187" s="73">
        <f t="shared" si="32"/>
        <v>9583938.9585825484</v>
      </c>
      <c r="K187" s="73">
        <f t="shared" si="33"/>
        <v>-63241298.074752554</v>
      </c>
      <c r="L187" s="73">
        <f t="shared" si="34"/>
        <v>63331534.04509832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1692338.4072275683</v>
      </c>
      <c r="Q187" s="73">
        <f>P187/SUMIFS(FinParameters!$H$8:$H$39,FinParameters!$B$8:$B$39,Financials!$E187,FinParameters!$C$8:$C$39,Financials!$F187)</f>
        <v>734350.47559883201</v>
      </c>
      <c r="R187" s="73">
        <f t="shared" si="47"/>
        <v>-58662689.31562613</v>
      </c>
      <c r="S187" s="12">
        <f t="shared" si="36"/>
        <v>-0.97196027454417411</v>
      </c>
      <c r="T187" s="115">
        <f t="shared" si="37"/>
        <v>-72825237.033335105</v>
      </c>
      <c r="U187" s="73">
        <f>T187/SUMIFS(FinParameters!$L$8:$L$39,FinParameters!$B$8:$B$39,Financials!$E187,FinParameters!$C$8:$C$39,Financials!$F187)</f>
        <v>-59771063.563760385</v>
      </c>
      <c r="V187" s="73">
        <f t="shared" si="38"/>
        <v>-59771063.563760385</v>
      </c>
      <c r="W187" s="12"/>
      <c r="X187" s="73">
        <f t="shared" si="39"/>
        <v>-71132898.626107529</v>
      </c>
      <c r="Y187" s="73">
        <f t="shared" si="40"/>
        <v>-59036713.08816155</v>
      </c>
      <c r="Z187" s="73">
        <f t="shared" si="40"/>
        <v>-118433752.87938651</v>
      </c>
      <c r="AA187" s="12">
        <f t="shared" si="41"/>
        <v>-1.9622847896487841</v>
      </c>
      <c r="AB187" s="115">
        <f t="shared" si="42"/>
        <v>126572832.11985087</v>
      </c>
      <c r="AC187" s="73">
        <f>AB187/SUMIFS(FinParameters!$L$8:$L$39,FinParameters!$B$8:$B$39,Financials!$E187,FinParameters!$C$8:$C$39,Financials!$F187)</f>
        <v>103884217.92046879</v>
      </c>
      <c r="AD187" s="73">
        <f t="shared" si="43"/>
        <v>103884217.92046879</v>
      </c>
      <c r="AE187" s="12"/>
      <c r="AF187" s="73">
        <f t="shared" si="44"/>
        <v>55439933.493743345</v>
      </c>
      <c r="AG187" s="73">
        <f t="shared" si="45"/>
        <v>44847504.832307242</v>
      </c>
      <c r="AH187" s="73">
        <f t="shared" si="45"/>
        <v>-14549534.958917722</v>
      </c>
      <c r="AI187" s="12">
        <f t="shared" si="46"/>
        <v>-0.24106583176016791</v>
      </c>
      <c r="AL187" s="73">
        <f>Summary!G187</f>
        <v>-15310330.038392033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30993512.62468186</v>
      </c>
      <c r="AN187" s="20">
        <f>Summary!I187</f>
        <v>1483413.038491139</v>
      </c>
      <c r="AP187" s="12">
        <v>1</v>
      </c>
    </row>
    <row r="188" spans="1:42" x14ac:dyDescent="0.3">
      <c r="A188">
        <v>184</v>
      </c>
      <c r="B188" t="str">
        <f>Summary!B188</f>
        <v>Yallourn Portland Snowy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18422110.777802233</v>
      </c>
      <c r="H188" s="73">
        <f>SUMIFS(AM$5:AM188,$F$5:$F188,$F188,$D$5:$D188,$D188)</f>
        <v>-1337264.3747344166</v>
      </c>
      <c r="I188" s="20">
        <f>SUMIFS(AN$5:AN188,$F$5:$F188,$F188,$D$5:$D188,$D188)</f>
        <v>34791098.012243852</v>
      </c>
      <c r="J188" s="73">
        <f t="shared" si="32"/>
        <v>34791098.012243852</v>
      </c>
      <c r="K188" s="73">
        <f t="shared" si="33"/>
        <v>53213208.790046081</v>
      </c>
      <c r="L188" s="73">
        <f t="shared" si="34"/>
        <v>51875944.415311664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26899497.46088887</v>
      </c>
      <c r="Q188" s="73">
        <f>P188/SUMIFS(FinParameters!$H$8:$H$39,FinParameters!$B$8:$B$39,Financials!$E188,FinParameters!$C$8:$C$39,Financials!$F188)</f>
        <v>11672404.685381016</v>
      </c>
      <c r="R188" s="73">
        <f t="shared" si="47"/>
        <v>-33455530.261964835</v>
      </c>
      <c r="S188" s="12">
        <f t="shared" si="36"/>
        <v>-0.55431223419514308</v>
      </c>
      <c r="T188" s="115">
        <f t="shared" si="37"/>
        <v>18422110.777802233</v>
      </c>
      <c r="U188" s="73">
        <f>T188/SUMIFS(FinParameters!$L$8:$L$39,FinParameters!$B$8:$B$39,Financials!$E188,FinParameters!$C$8:$C$39,Financials!$F188)</f>
        <v>15119884.248020086</v>
      </c>
      <c r="V188" s="73">
        <f t="shared" si="38"/>
        <v>15119884.248020086</v>
      </c>
      <c r="W188" s="12"/>
      <c r="X188" s="73">
        <f t="shared" si="39"/>
        <v>45321608.238691099</v>
      </c>
      <c r="Y188" s="73">
        <f t="shared" si="40"/>
        <v>26792288.9334011</v>
      </c>
      <c r="Z188" s="73">
        <f t="shared" si="40"/>
        <v>-18335646.013944749</v>
      </c>
      <c r="AA188" s="12">
        <f t="shared" si="41"/>
        <v>-0.30379649725522156</v>
      </c>
      <c r="AB188" s="115">
        <f t="shared" si="42"/>
        <v>-1337264.3747344166</v>
      </c>
      <c r="AC188" s="73">
        <f>AB188/SUMIFS(FinParameters!$L$8:$L$39,FinParameters!$B$8:$B$39,Financials!$E188,FinParameters!$C$8:$C$39,Financials!$F188)</f>
        <v>-1097555.1498337861</v>
      </c>
      <c r="AD188" s="73">
        <f t="shared" si="43"/>
        <v>-1097555.1498337861</v>
      </c>
      <c r="AE188" s="12"/>
      <c r="AF188" s="73">
        <f t="shared" si="44"/>
        <v>43984343.863956682</v>
      </c>
      <c r="AG188" s="73">
        <f t="shared" si="45"/>
        <v>25694733.783567313</v>
      </c>
      <c r="AH188" s="73">
        <f t="shared" si="45"/>
        <v>-19433201.163778536</v>
      </c>
      <c r="AI188" s="12">
        <f t="shared" si="46"/>
        <v>-0.32198148020102835</v>
      </c>
      <c r="AL188" s="73">
        <f>Summary!G188</f>
        <v>1497750.4334327641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-84024.393937082481</v>
      </c>
      <c r="AN188" s="20">
        <f>Summary!I188</f>
        <v>6753710.2556069531</v>
      </c>
      <c r="AP188" s="12">
        <v>1</v>
      </c>
    </row>
    <row r="189" spans="1:42" x14ac:dyDescent="0.3">
      <c r="A189">
        <v>185</v>
      </c>
      <c r="B189" t="str">
        <f>Summary!B189</f>
        <v>Yallourn Portland Snowy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195418593.82254249</v>
      </c>
      <c r="H189" s="73">
        <f>SUMIFS(AM$5:AM189,$F$5:$F189,$F189,$D$5:$D189,$D189)</f>
        <v>-191485947.97252646</v>
      </c>
      <c r="I189" s="20">
        <f>SUMIFS(AN$5:AN189,$F$5:$F189,$F189,$D$5:$D189,$D189)</f>
        <v>90668331.654251128</v>
      </c>
      <c r="J189" s="73">
        <f t="shared" si="32"/>
        <v>90668331.654251128</v>
      </c>
      <c r="K189" s="73">
        <f t="shared" si="33"/>
        <v>286086925.47679365</v>
      </c>
      <c r="L189" s="73">
        <f t="shared" si="34"/>
        <v>94600977.504267156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81760691.089112282</v>
      </c>
      <c r="Q189" s="73">
        <f>P189/SUMIFS(FinParameters!$H$8:$H$39,FinParameters!$B$8:$B$39,Financials!$E189,FinParameters!$C$8:$C$39,Financials!$F189)</f>
        <v>31962279.476759732</v>
      </c>
      <c r="R189" s="73">
        <f t="shared" si="47"/>
        <v>19033608.0143646</v>
      </c>
      <c r="S189" s="12">
        <f t="shared" si="36"/>
        <v>0.30343524808388617</v>
      </c>
      <c r="T189" s="115">
        <f t="shared" si="37"/>
        <v>195418593.82254249</v>
      </c>
      <c r="U189" s="73">
        <f>T189/SUMIFS(FinParameters!$L$8:$L$39,FinParameters!$B$8:$B$39,Financials!$E189,FinParameters!$C$8:$C$39,Financials!$F189)</f>
        <v>156477210.49070075</v>
      </c>
      <c r="V189" s="73">
        <f t="shared" si="38"/>
        <v>156477210.49070075</v>
      </c>
      <c r="W189" s="12"/>
      <c r="X189" s="73">
        <f t="shared" si="39"/>
        <v>277179284.91165477</v>
      </c>
      <c r="Y189" s="73">
        <f t="shared" si="40"/>
        <v>188439489.96746048</v>
      </c>
      <c r="Z189" s="73">
        <f t="shared" si="40"/>
        <v>175510818.50506535</v>
      </c>
      <c r="AA189" s="12">
        <f t="shared" si="41"/>
        <v>2.7980070155011165</v>
      </c>
      <c r="AB189" s="115">
        <f t="shared" si="42"/>
        <v>-191485947.97252646</v>
      </c>
      <c r="AC189" s="73">
        <f>AB189/SUMIFS(FinParameters!$L$8:$L$39,FinParameters!$B$8:$B$39,Financials!$E189,FinParameters!$C$8:$C$39,Financials!$F189)</f>
        <v>-153328229.42180026</v>
      </c>
      <c r="AD189" s="73">
        <f t="shared" si="43"/>
        <v>-153328229.42180026</v>
      </c>
      <c r="AE189" s="12"/>
      <c r="AF189" s="73">
        <f t="shared" si="44"/>
        <v>85693336.939128309</v>
      </c>
      <c r="AG189" s="73">
        <f t="shared" si="45"/>
        <v>35111260.545660228</v>
      </c>
      <c r="AH189" s="73">
        <f t="shared" si="45"/>
        <v>22182589.083265096</v>
      </c>
      <c r="AI189" s="12">
        <f t="shared" si="46"/>
        <v>0.35363654734003147</v>
      </c>
      <c r="AL189" s="73">
        <f>Summary!G189</f>
        <v>25015652.110961117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-24639188.691930879</v>
      </c>
      <c r="AN189" s="20">
        <f>Summary!I189</f>
        <v>12359440.691834878</v>
      </c>
      <c r="AP189" s="12">
        <v>1</v>
      </c>
    </row>
    <row r="190" spans="1:42" x14ac:dyDescent="0.3">
      <c r="A190">
        <v>186</v>
      </c>
      <c r="B190" t="str">
        <f>Summary!B190</f>
        <v>Yallourn Portland Snowy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100785354.80772537</v>
      </c>
      <c r="H190" s="73">
        <f>SUMIFS(AM$5:AM190,$F$5:$F190,$F190,$D$5:$D190,$D190)</f>
        <v>-75954311.126578957</v>
      </c>
      <c r="I190" s="20">
        <f>SUMIFS(AN$5:AN190,$F$5:$F190,$F190,$D$5:$D190,$D190)</f>
        <v>59960331.234293289</v>
      </c>
      <c r="J190" s="73">
        <f t="shared" si="32"/>
        <v>59960331.234293289</v>
      </c>
      <c r="K190" s="73">
        <f t="shared" si="33"/>
        <v>160745686.04201865</v>
      </c>
      <c r="L190" s="73">
        <f t="shared" si="34"/>
        <v>84791374.915439695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51052690.669154435</v>
      </c>
      <c r="Q190" s="73">
        <f>P190/SUMIFS(FinParameters!$H$8:$H$39,FinParameters!$B$8:$B$39,Financials!$E190,FinParameters!$C$8:$C$39,Financials!$F190)</f>
        <v>19957761.431218777</v>
      </c>
      <c r="R190" s="73">
        <f t="shared" si="47"/>
        <v>-11674392.405593244</v>
      </c>
      <c r="S190" s="12">
        <f t="shared" si="36"/>
        <v>-0.1861140648239876</v>
      </c>
      <c r="T190" s="115">
        <f t="shared" si="37"/>
        <v>100785354.80772537</v>
      </c>
      <c r="U190" s="73">
        <f>T190/SUMIFS(FinParameters!$L$8:$L$39,FinParameters!$B$8:$B$39,Financials!$E190,FinParameters!$C$8:$C$39,Financials!$F190)</f>
        <v>80701692.04548429</v>
      </c>
      <c r="V190" s="73">
        <f t="shared" si="38"/>
        <v>80701692.04548429</v>
      </c>
      <c r="W190" s="12"/>
      <c r="X190" s="73">
        <f t="shared" si="39"/>
        <v>151838045.47687981</v>
      </c>
      <c r="Y190" s="73">
        <f t="shared" si="40"/>
        <v>100659453.47670306</v>
      </c>
      <c r="Z190" s="73">
        <f t="shared" si="40"/>
        <v>69027299.639891043</v>
      </c>
      <c r="AA190" s="12">
        <f t="shared" si="41"/>
        <v>1.1004385387669917</v>
      </c>
      <c r="AB190" s="115">
        <f t="shared" si="42"/>
        <v>-75954311.126578957</v>
      </c>
      <c r="AC190" s="73">
        <f>AB190/SUMIFS(FinParameters!$L$8:$L$39,FinParameters!$B$8:$B$39,Financials!$E190,FinParameters!$C$8:$C$39,Financials!$F190)</f>
        <v>-60818771.117668651</v>
      </c>
      <c r="AD190" s="73">
        <f t="shared" si="43"/>
        <v>-60818771.117668651</v>
      </c>
      <c r="AE190" s="12"/>
      <c r="AF190" s="73">
        <f t="shared" si="44"/>
        <v>75883734.350300848</v>
      </c>
      <c r="AG190" s="73">
        <f t="shared" si="45"/>
        <v>39840682.359034412</v>
      </c>
      <c r="AH190" s="73">
        <f t="shared" si="45"/>
        <v>8208528.5222223923</v>
      </c>
      <c r="AI190" s="12">
        <f t="shared" si="46"/>
        <v>0.13086099528079181</v>
      </c>
      <c r="AL190" s="73">
        <f>Summary!G190</f>
        <v>13565417.043759122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-10425632.586430395</v>
      </c>
      <c r="AN190" s="20">
        <f>Summary!I190</f>
        <v>8190105.2666728431</v>
      </c>
      <c r="AP190" s="12">
        <v>1</v>
      </c>
    </row>
    <row r="191" spans="1:42" x14ac:dyDescent="0.3">
      <c r="A191">
        <v>187</v>
      </c>
      <c r="B191" t="str">
        <f>Summary!B191</f>
        <v>Yallourn Portland Snowy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49743911.933191724</v>
      </c>
      <c r="H191" s="73">
        <f>SUMIFS(AM$5:AM191,$F$5:$F191,$F191,$D$5:$D191,$D191)</f>
        <v>-29654617.351126581</v>
      </c>
      <c r="I191" s="20">
        <f>SUMIFS(AN$5:AN191,$F$5:$F191,$F191,$D$5:$D191,$D191)</f>
        <v>47886289.723496996</v>
      </c>
      <c r="J191" s="73">
        <f t="shared" si="32"/>
        <v>47886289.723496996</v>
      </c>
      <c r="K191" s="73">
        <f t="shared" si="33"/>
        <v>97630201.65668872</v>
      </c>
      <c r="L191" s="73">
        <f t="shared" si="34"/>
        <v>67975584.305562139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38978649.158358142</v>
      </c>
      <c r="Q191" s="73">
        <f>P191/SUMIFS(FinParameters!$H$8:$H$39,FinParameters!$B$8:$B$39,Financials!$E191,FinParameters!$C$8:$C$39,Financials!$F191)</f>
        <v>15237719.51325779</v>
      </c>
      <c r="R191" s="73">
        <f t="shared" si="47"/>
        <v>-23748433.91638954</v>
      </c>
      <c r="S191" s="12">
        <f t="shared" si="36"/>
        <v>-0.37859936653024523</v>
      </c>
      <c r="T191" s="115">
        <f t="shared" si="37"/>
        <v>49743911.933191724</v>
      </c>
      <c r="U191" s="73">
        <f>T191/SUMIFS(FinParameters!$L$8:$L$39,FinParameters!$B$8:$B$39,Financials!$E191,FinParameters!$C$8:$C$39,Financials!$F191)</f>
        <v>39831361.110239573</v>
      </c>
      <c r="V191" s="73">
        <f t="shared" si="38"/>
        <v>39831361.110239573</v>
      </c>
      <c r="W191" s="12"/>
      <c r="X191" s="73">
        <f t="shared" si="39"/>
        <v>88722561.091549873</v>
      </c>
      <c r="Y191" s="73">
        <f t="shared" si="40"/>
        <v>55069080.623497367</v>
      </c>
      <c r="Z191" s="73">
        <f t="shared" si="40"/>
        <v>16082927.193850033</v>
      </c>
      <c r="AA191" s="12">
        <f t="shared" si="41"/>
        <v>0.25639526669341667</v>
      </c>
      <c r="AB191" s="115">
        <f t="shared" si="42"/>
        <v>-29654617.351126581</v>
      </c>
      <c r="AC191" s="73">
        <f>AB191/SUMIFS(FinParameters!$L$8:$L$39,FinParameters!$B$8:$B$39,Financials!$E191,FinParameters!$C$8:$C$39,Financials!$F191)</f>
        <v>-23745293.170450307</v>
      </c>
      <c r="AD191" s="73">
        <f t="shared" si="43"/>
        <v>-23745293.170450307</v>
      </c>
      <c r="AE191" s="12"/>
      <c r="AF191" s="73">
        <f t="shared" si="44"/>
        <v>59067943.740423292</v>
      </c>
      <c r="AG191" s="73">
        <f t="shared" si="45"/>
        <v>31323787.453047059</v>
      </c>
      <c r="AH191" s="73">
        <f t="shared" si="45"/>
        <v>-7662365.9766002744</v>
      </c>
      <c r="AI191" s="12">
        <f t="shared" si="46"/>
        <v>-0.12215402982264525</v>
      </c>
      <c r="AL191" s="73">
        <f>Summary!G191</f>
        <v>7632047.4680298595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-4069967.1789883841</v>
      </c>
      <c r="AN191" s="20">
        <f>Summary!I191</f>
        <v>6915578.1529451068</v>
      </c>
      <c r="AP191" s="12">
        <v>1</v>
      </c>
    </row>
    <row r="192" spans="1:42" x14ac:dyDescent="0.3">
      <c r="A192">
        <v>188</v>
      </c>
      <c r="B192" t="str">
        <f>Summary!B192</f>
        <v>Yallourn Portland Snowy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16383429.981835779</v>
      </c>
      <c r="H192" s="73">
        <f>SUMIFS(AM$5:AM192,$F$5:$F192,$F192,$D$5:$D192,$D192)</f>
        <v>833437.53877229628</v>
      </c>
      <c r="I192" s="20">
        <f>SUMIFS(AN$5:AN192,$F$5:$F192,$F192,$D$5:$D192,$D192)</f>
        <v>40315925.51565212</v>
      </c>
      <c r="J192" s="73">
        <f t="shared" si="32"/>
        <v>40315925.51565212</v>
      </c>
      <c r="K192" s="73">
        <f t="shared" si="33"/>
        <v>56699355.497487903</v>
      </c>
      <c r="L192" s="73">
        <f t="shared" si="34"/>
        <v>57532793.036260195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31408284.950513266</v>
      </c>
      <c r="Q192" s="73">
        <f>P192/SUMIFS(FinParameters!$H$8:$H$39,FinParameters!$B$8:$B$39,Financials!$E192,FinParameters!$C$8:$C$39,Financials!$F192)</f>
        <v>12278276.61559106</v>
      </c>
      <c r="R192" s="73">
        <f t="shared" si="47"/>
        <v>-31318798.124234416</v>
      </c>
      <c r="S192" s="12">
        <f t="shared" si="36"/>
        <v>-0.49928669705418777</v>
      </c>
      <c r="T192" s="115">
        <f t="shared" si="37"/>
        <v>16383429.981835779</v>
      </c>
      <c r="U192" s="73">
        <f>T192/SUMIFS(FinParameters!$L$8:$L$39,FinParameters!$B$8:$B$39,Financials!$E192,FinParameters!$C$8:$C$39,Financials!$F192)</f>
        <v>13118677.049510358</v>
      </c>
      <c r="V192" s="73">
        <f t="shared" si="38"/>
        <v>13118677.049510358</v>
      </c>
      <c r="W192" s="12"/>
      <c r="X192" s="73">
        <f t="shared" si="39"/>
        <v>47791714.932349049</v>
      </c>
      <c r="Y192" s="73">
        <f t="shared" si="40"/>
        <v>25396953.665101416</v>
      </c>
      <c r="Z192" s="73">
        <f t="shared" si="40"/>
        <v>-18200121.074724056</v>
      </c>
      <c r="AA192" s="12">
        <f t="shared" si="41"/>
        <v>-0.2901477349590158</v>
      </c>
      <c r="AB192" s="115">
        <f t="shared" si="42"/>
        <v>833437.53877229628</v>
      </c>
      <c r="AC192" s="73">
        <f>AB192/SUMIFS(FinParameters!$L$8:$L$39,FinParameters!$B$8:$B$39,Financials!$E192,FinParameters!$C$8:$C$39,Financials!$F192)</f>
        <v>667357.07505782018</v>
      </c>
      <c r="AD192" s="73">
        <f t="shared" si="43"/>
        <v>667357.07505782018</v>
      </c>
      <c r="AE192" s="12"/>
      <c r="AF192" s="73">
        <f t="shared" si="44"/>
        <v>48625152.471121348</v>
      </c>
      <c r="AG192" s="73">
        <f t="shared" si="45"/>
        <v>26064310.740159236</v>
      </c>
      <c r="AH192" s="73">
        <f t="shared" si="45"/>
        <v>-17532763.999666236</v>
      </c>
      <c r="AI192" s="12">
        <f t="shared" si="46"/>
        <v>-0.2795086769581428</v>
      </c>
      <c r="AL192" s="73">
        <f>Summary!G192</f>
        <v>4300717.7146354849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130979.77900625819</v>
      </c>
      <c r="AN192" s="20">
        <f>Summary!I192</f>
        <v>6049430.0693834759</v>
      </c>
      <c r="AP192" s="12">
        <v>1</v>
      </c>
    </row>
    <row r="193" spans="1:42" x14ac:dyDescent="0.3">
      <c r="A193">
        <v>189</v>
      </c>
      <c r="B193" t="str">
        <f>Summary!B193</f>
        <v>Yallourn Portland Snowy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-7398925.3700897638</v>
      </c>
      <c r="H193" s="73">
        <f>SUMIFS(AM$5:AM193,$F$5:$F193,$F193,$D$5:$D193,$D193)</f>
        <v>28886116.289341003</v>
      </c>
      <c r="I193" s="20">
        <f>SUMIFS(AN$5:AN193,$F$5:$F193,$F193,$D$5:$D193,$D193)</f>
        <v>33259043.108134009</v>
      </c>
      <c r="J193" s="73">
        <f t="shared" si="32"/>
        <v>33259043.108134009</v>
      </c>
      <c r="K193" s="73">
        <f t="shared" si="33"/>
        <v>25860117.738044247</v>
      </c>
      <c r="L193" s="73">
        <f t="shared" si="34"/>
        <v>54746234.02738525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24351402.542995155</v>
      </c>
      <c r="Q193" s="73">
        <f>P193/SUMIFS(FinParameters!$H$8:$H$39,FinParameters!$B$8:$B$39,Financials!$E193,FinParameters!$C$8:$C$39,Financials!$F193)</f>
        <v>9519566.4733554963</v>
      </c>
      <c r="R193" s="73">
        <f t="shared" si="47"/>
        <v>-38375680.531752527</v>
      </c>
      <c r="S193" s="12">
        <f t="shared" si="36"/>
        <v>-0.61178806108396255</v>
      </c>
      <c r="T193" s="115">
        <f t="shared" si="37"/>
        <v>-7398925.3700897638</v>
      </c>
      <c r="U193" s="73">
        <f>T193/SUMIFS(FinParameters!$L$8:$L$39,FinParameters!$B$8:$B$39,Financials!$E193,FinParameters!$C$8:$C$39,Financials!$F193)</f>
        <v>-5924529.3904421097</v>
      </c>
      <c r="V193" s="73">
        <f t="shared" si="38"/>
        <v>-5924529.3904421097</v>
      </c>
      <c r="W193" s="12"/>
      <c r="X193" s="73">
        <f t="shared" si="39"/>
        <v>16952477.172905393</v>
      </c>
      <c r="Y193" s="73">
        <f t="shared" si="40"/>
        <v>3595037.0829133866</v>
      </c>
      <c r="Z193" s="73">
        <f t="shared" si="40"/>
        <v>-44300209.922194637</v>
      </c>
      <c r="AA193" s="12">
        <f t="shared" si="41"/>
        <v>-0.70623736591425801</v>
      </c>
      <c r="AB193" s="115">
        <f t="shared" si="42"/>
        <v>28886116.289341003</v>
      </c>
      <c r="AC193" s="73">
        <f>AB193/SUMIFS(FinParameters!$L$8:$L$39,FinParameters!$B$8:$B$39,Financials!$E193,FinParameters!$C$8:$C$39,Financials!$F193)</f>
        <v>23129932.574229103</v>
      </c>
      <c r="AD193" s="73">
        <f t="shared" si="43"/>
        <v>23129932.574229103</v>
      </c>
      <c r="AE193" s="12"/>
      <c r="AF193" s="73">
        <f t="shared" si="44"/>
        <v>45838593.462246396</v>
      </c>
      <c r="AG193" s="73">
        <f t="shared" si="45"/>
        <v>26724969.65714249</v>
      </c>
      <c r="AH193" s="73">
        <f t="shared" si="45"/>
        <v>-21170277.347965535</v>
      </c>
      <c r="AI193" s="12">
        <f t="shared" si="46"/>
        <v>-0.33749819552008065</v>
      </c>
      <c r="AL193" s="73">
        <f>Summary!G193</f>
        <v>1229250.1366613135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4250724.5622046115</v>
      </c>
      <c r="AN193" s="20">
        <f>Summary!I193</f>
        <v>5187638.3684411049</v>
      </c>
      <c r="AP193" s="12">
        <v>1</v>
      </c>
    </row>
    <row r="194" spans="1:42" x14ac:dyDescent="0.3">
      <c r="A194">
        <v>190</v>
      </c>
      <c r="B194" t="str">
        <f>Summary!B194</f>
        <v>Yallourn Portland Snowy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-35219156.341144115</v>
      </c>
      <c r="H194" s="73">
        <f>SUMIFS(AM$5:AM194,$F$5:$F194,$F194,$D$5:$D194,$D194)</f>
        <v>66685863.019030944</v>
      </c>
      <c r="I194" s="20">
        <f>SUMIFS(AN$5:AN194,$F$5:$F194,$F194,$D$5:$D194,$D194)</f>
        <v>24695247.72338805</v>
      </c>
      <c r="J194" s="73">
        <f t="shared" si="32"/>
        <v>24695247.72338805</v>
      </c>
      <c r="K194" s="73">
        <f t="shared" si="33"/>
        <v>-10523908.617756065</v>
      </c>
      <c r="L194" s="73">
        <f t="shared" si="34"/>
        <v>56161954.401274875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15787607.158249196</v>
      </c>
      <c r="Q194" s="73">
        <f>P194/SUMIFS(FinParameters!$H$8:$H$39,FinParameters!$B$8:$B$39,Financials!$E194,FinParameters!$C$8:$C$39,Financials!$F194)</f>
        <v>6171766.7199176811</v>
      </c>
      <c r="R194" s="73">
        <f t="shared" si="47"/>
        <v>-46939475.916498482</v>
      </c>
      <c r="S194" s="12">
        <f t="shared" si="36"/>
        <v>-0.74831274810856163</v>
      </c>
      <c r="T194" s="115">
        <f t="shared" si="37"/>
        <v>-35219156.341144115</v>
      </c>
      <c r="U194" s="73">
        <f>T194/SUMIFS(FinParameters!$L$8:$L$39,FinParameters!$B$8:$B$39,Financials!$E194,FinParameters!$C$8:$C$39,Financials!$F194)</f>
        <v>-28200977.359926052</v>
      </c>
      <c r="V194" s="73">
        <f t="shared" si="38"/>
        <v>-28200977.359926052</v>
      </c>
      <c r="W194" s="12"/>
      <c r="X194" s="73">
        <f t="shared" si="39"/>
        <v>-19431549.182894919</v>
      </c>
      <c r="Y194" s="73">
        <f t="shared" si="40"/>
        <v>-22029210.640008371</v>
      </c>
      <c r="Z194" s="73">
        <f t="shared" si="40"/>
        <v>-75140453.276424527</v>
      </c>
      <c r="AA194" s="12">
        <f t="shared" si="41"/>
        <v>-1.1978949058875361</v>
      </c>
      <c r="AB194" s="115">
        <f t="shared" si="42"/>
        <v>66685863.019030944</v>
      </c>
      <c r="AC194" s="73">
        <f>AB194/SUMIFS(FinParameters!$L$8:$L$39,FinParameters!$B$8:$B$39,Financials!$E194,FinParameters!$C$8:$C$39,Financials!$F194)</f>
        <v>53397261.848371945</v>
      </c>
      <c r="AD194" s="73">
        <f t="shared" si="43"/>
        <v>53397261.848371945</v>
      </c>
      <c r="AE194" s="12"/>
      <c r="AF194" s="73">
        <f t="shared" si="44"/>
        <v>47254313.836136028</v>
      </c>
      <c r="AG194" s="73">
        <f t="shared" si="45"/>
        <v>31368051.208363574</v>
      </c>
      <c r="AH194" s="73">
        <f t="shared" si="45"/>
        <v>-21743191.428052582</v>
      </c>
      <c r="AI194" s="12">
        <f t="shared" si="46"/>
        <v>-0.34663163600549812</v>
      </c>
      <c r="AL194" s="73">
        <f>Summary!G194</f>
        <v>-2154423.0213139085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9669622.7216113023</v>
      </c>
      <c r="AN194" s="20">
        <f>Summary!I194</f>
        <v>3989338.1197859431</v>
      </c>
      <c r="AP194" s="12">
        <v>1</v>
      </c>
    </row>
    <row r="195" spans="1:42" x14ac:dyDescent="0.3">
      <c r="A195">
        <v>191</v>
      </c>
      <c r="B195" t="str">
        <f>Summary!B195</f>
        <v>Yallourn Portland Snowy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-80149294.23757492</v>
      </c>
      <c r="H195" s="73">
        <f>SUMIFS(AM$5:AM195,$F$5:$F195,$F195,$D$5:$D195,$D195)</f>
        <v>148466915.49188107</v>
      </c>
      <c r="I195" s="20">
        <f>SUMIFS(AN$5:AN195,$F$5:$F195,$F195,$D$5:$D195,$D195)</f>
        <v>11711477.697692055</v>
      </c>
      <c r="J195" s="73">
        <f t="shared" si="32"/>
        <v>11711477.697692055</v>
      </c>
      <c r="K195" s="73">
        <f t="shared" si="33"/>
        <v>-68437816.539882869</v>
      </c>
      <c r="L195" s="73">
        <f t="shared" si="34"/>
        <v>80029098.951998204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2803837.1325532012</v>
      </c>
      <c r="Q195" s="73">
        <f>P195/SUMIFS(FinParameters!$H$8:$H$39,FinParameters!$B$8:$B$39,Financials!$E195,FinParameters!$C$8:$C$39,Financials!$F195)</f>
        <v>1096089.3901973874</v>
      </c>
      <c r="R195" s="73">
        <f t="shared" si="47"/>
        <v>-59923245.942194477</v>
      </c>
      <c r="S195" s="12">
        <f t="shared" si="36"/>
        <v>-0.95530101201721651</v>
      </c>
      <c r="T195" s="115">
        <f t="shared" si="37"/>
        <v>-80149294.23757492</v>
      </c>
      <c r="U195" s="73">
        <f>T195/SUMIFS(FinParameters!$L$8:$L$39,FinParameters!$B$8:$B$39,Financials!$E195,FinParameters!$C$8:$C$39,Financials!$F195)</f>
        <v>-64177813.071784534</v>
      </c>
      <c r="V195" s="73">
        <f t="shared" si="38"/>
        <v>-64177813.071784534</v>
      </c>
      <c r="W195" s="12"/>
      <c r="X195" s="73">
        <f t="shared" si="39"/>
        <v>-77345457.105021715</v>
      </c>
      <c r="Y195" s="73">
        <f t="shared" si="40"/>
        <v>-63081723.681587145</v>
      </c>
      <c r="Z195" s="73">
        <f t="shared" si="40"/>
        <v>-124101059.01397902</v>
      </c>
      <c r="AA195" s="12">
        <f t="shared" si="41"/>
        <v>-1.9784286616053239</v>
      </c>
      <c r="AB195" s="115">
        <f t="shared" si="42"/>
        <v>148466915.49188107</v>
      </c>
      <c r="AC195" s="73">
        <f>AB195/SUMIFS(FinParameters!$L$8:$L$39,FinParameters!$B$8:$B$39,Financials!$E195,FinParameters!$C$8:$C$39,Financials!$F195)</f>
        <v>118881670.01869126</v>
      </c>
      <c r="AD195" s="73">
        <f t="shared" si="43"/>
        <v>118881670.01869126</v>
      </c>
      <c r="AE195" s="12"/>
      <c r="AF195" s="73">
        <f t="shared" si="44"/>
        <v>71121458.386859357</v>
      </c>
      <c r="AG195" s="73">
        <f t="shared" si="45"/>
        <v>55799946.337104112</v>
      </c>
      <c r="AH195" s="73">
        <f t="shared" si="45"/>
        <v>-5219388.9952877611</v>
      </c>
      <c r="AI195" s="12">
        <f t="shared" si="46"/>
        <v>-8.320790222411846E-2</v>
      </c>
      <c r="AL195" s="73">
        <f>Summary!G195</f>
        <v>-7324057.2042398183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21894083.372030202</v>
      </c>
      <c r="AN195" s="20">
        <f>Summary!I195</f>
        <v>2127538.7391095068</v>
      </c>
      <c r="AP195" s="12">
        <v>1</v>
      </c>
    </row>
    <row r="196" spans="1:42" x14ac:dyDescent="0.3">
      <c r="A196">
        <v>192</v>
      </c>
      <c r="B196" t="str">
        <f>Summary!B196</f>
        <v>Yallourn Portland Snowy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23114388.066515058</v>
      </c>
      <c r="H196" s="73">
        <f>SUMIFS(AM$5:AM196,$F$5:$F196,$F196,$D$5:$D196,$D196)</f>
        <v>-1390272.7231137177</v>
      </c>
      <c r="I196" s="20">
        <f>SUMIFS(AN$5:AN196,$F$5:$F196,$F196,$D$5:$D196,$D196)</f>
        <v>40851752.711362079</v>
      </c>
      <c r="J196" s="73">
        <f t="shared" si="32"/>
        <v>40851752.711362079</v>
      </c>
      <c r="K196" s="73">
        <f t="shared" si="33"/>
        <v>63966140.777877137</v>
      </c>
      <c r="L196" s="73">
        <f t="shared" si="34"/>
        <v>62575868.054763421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31944112.146223225</v>
      </c>
      <c r="Q196" s="73">
        <f>P196/SUMIFS(FinParameters!$H$8:$H$39,FinParameters!$B$8:$B$39,Financials!$E196,FinParameters!$C$8:$C$39,Financials!$F196)</f>
        <v>12487744.739605129</v>
      </c>
      <c r="R196" s="73">
        <f t="shared" si="47"/>
        <v>-30782970.928524457</v>
      </c>
      <c r="S196" s="12">
        <f t="shared" si="36"/>
        <v>-0.49074449854208019</v>
      </c>
      <c r="T196" s="115">
        <f t="shared" si="37"/>
        <v>23114388.066515058</v>
      </c>
      <c r="U196" s="73">
        <f>T196/SUMIFS(FinParameters!$L$8:$L$39,FinParameters!$B$8:$B$39,Financials!$E196,FinParameters!$C$8:$C$39,Financials!$F196)</f>
        <v>18508346.089790531</v>
      </c>
      <c r="V196" s="73">
        <f t="shared" si="38"/>
        <v>18508346.089790531</v>
      </c>
      <c r="W196" s="12"/>
      <c r="X196" s="73">
        <f t="shared" si="39"/>
        <v>55058500.212738283</v>
      </c>
      <c r="Y196" s="73">
        <f t="shared" si="40"/>
        <v>30996090.829395659</v>
      </c>
      <c r="Z196" s="73">
        <f t="shared" si="40"/>
        <v>-12274624.838733926</v>
      </c>
      <c r="AA196" s="12">
        <f t="shared" si="41"/>
        <v>-0.19568301660236734</v>
      </c>
      <c r="AB196" s="115">
        <f t="shared" si="42"/>
        <v>-1390272.7231137177</v>
      </c>
      <c r="AC196" s="73">
        <f>AB196/SUMIFS(FinParameters!$L$8:$L$39,FinParameters!$B$8:$B$39,Financials!$E196,FinParameters!$C$8:$C$39,Financials!$F196)</f>
        <v>-1113230.7999907937</v>
      </c>
      <c r="AD196" s="73">
        <f t="shared" si="43"/>
        <v>-1113230.7999907937</v>
      </c>
      <c r="AE196" s="12"/>
      <c r="AF196" s="73">
        <f t="shared" si="44"/>
        <v>53668227.489624567</v>
      </c>
      <c r="AG196" s="73">
        <f t="shared" si="45"/>
        <v>29882860.029404864</v>
      </c>
      <c r="AH196" s="73">
        <f t="shared" si="45"/>
        <v>-13387855.63872472</v>
      </c>
      <c r="AI196" s="12">
        <f t="shared" si="46"/>
        <v>-0.21343022794111605</v>
      </c>
      <c r="AL196" s="73">
        <f>Summary!G196</f>
        <v>4692277.2887128238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-53008.348379301198</v>
      </c>
      <c r="AN196" s="20">
        <f>Summary!I196</f>
        <v>6060654.699118224</v>
      </c>
      <c r="AP196" s="12">
        <v>1</v>
      </c>
    </row>
    <row r="197" spans="1:42" x14ac:dyDescent="0.3">
      <c r="A197">
        <v>193</v>
      </c>
      <c r="B197" t="str">
        <f>Summary!B197</f>
        <v>Yallourn Portland Snowy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220908579.47684753</v>
      </c>
      <c r="H197" s="73">
        <f>SUMIFS(AM$5:AM197,$F$5:$F197,$F197,$D$5:$D197,$D197)</f>
        <v>-216124812.77037326</v>
      </c>
      <c r="I197" s="20">
        <f>SUMIFS(AN$5:AN197,$F$5:$F197,$F197,$D$5:$D197,$D197)</f>
        <v>102248102.58394398</v>
      </c>
      <c r="J197" s="73">
        <f t="shared" si="32"/>
        <v>102248102.58394398</v>
      </c>
      <c r="K197" s="73">
        <f t="shared" si="33"/>
        <v>323156682.06079149</v>
      </c>
      <c r="L197" s="73">
        <f t="shared" si="34"/>
        <v>107031869.29041825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92314021.004676655</v>
      </c>
      <c r="Q197" s="73">
        <f>P197/SUMIFS(FinParameters!$H$8:$H$39,FinParameters!$B$8:$B$39,Financials!$E197,FinParameters!$C$8:$C$39,Financials!$F197)</f>
        <v>32511565.371107243</v>
      </c>
      <c r="R197" s="73">
        <f t="shared" si="47"/>
        <v>27681170.844443791</v>
      </c>
      <c r="S197" s="12">
        <f t="shared" si="36"/>
        <v>0.42828330757221333</v>
      </c>
      <c r="T197" s="115">
        <f t="shared" si="37"/>
        <v>220908579.47684753</v>
      </c>
      <c r="U197" s="73">
        <f>T197/SUMIFS(FinParameters!$L$8:$L$39,FinParameters!$B$8:$B$39,Financials!$E197,FinParameters!$C$8:$C$39,Financials!$F197)</f>
        <v>172573429.2148141</v>
      </c>
      <c r="V197" s="73">
        <f t="shared" si="38"/>
        <v>172573429.2148141</v>
      </c>
      <c r="W197" s="12"/>
      <c r="X197" s="73">
        <f t="shared" si="39"/>
        <v>313222600.48152417</v>
      </c>
      <c r="Y197" s="73">
        <f t="shared" si="40"/>
        <v>205084994.58592135</v>
      </c>
      <c r="Z197" s="73">
        <f t="shared" si="40"/>
        <v>200254600.05925789</v>
      </c>
      <c r="AA197" s="12">
        <f t="shared" si="41"/>
        <v>3.0983408524117668</v>
      </c>
      <c r="AB197" s="115">
        <f t="shared" si="42"/>
        <v>-216124812.77037326</v>
      </c>
      <c r="AC197" s="73">
        <f>AB197/SUMIFS(FinParameters!$L$8:$L$39,FinParameters!$B$8:$B$39,Financials!$E197,FinParameters!$C$8:$C$39,Financials!$F197)</f>
        <v>-168836358.30948764</v>
      </c>
      <c r="AD197" s="73">
        <f t="shared" si="43"/>
        <v>-168836358.30948764</v>
      </c>
      <c r="AE197" s="12"/>
      <c r="AF197" s="73">
        <f t="shared" si="44"/>
        <v>97097787.711150914</v>
      </c>
      <c r="AG197" s="73">
        <f t="shared" si="45"/>
        <v>36248636.276433706</v>
      </c>
      <c r="AH197" s="73">
        <f t="shared" si="45"/>
        <v>31418241.749770254</v>
      </c>
      <c r="AI197" s="12">
        <f t="shared" si="46"/>
        <v>0.48610329997641338</v>
      </c>
      <c r="AL197" s="73">
        <f>Summary!G197</f>
        <v>25489985.654305037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-24638864.79784679</v>
      </c>
      <c r="AN197" s="20">
        <f>Summary!I197</f>
        <v>11579770.929692846</v>
      </c>
      <c r="AP197" s="12">
        <v>1</v>
      </c>
    </row>
    <row r="198" spans="1:42" x14ac:dyDescent="0.3">
      <c r="A198">
        <v>194</v>
      </c>
      <c r="B198" t="str">
        <f>Summary!B198</f>
        <v>Yallourn Portland Snowy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116336207.06062295</v>
      </c>
      <c r="H198" s="73">
        <f>SUMIFS(AM$5:AM198,$F$5:$F198,$F198,$D$5:$D198,$D198)</f>
        <v>-87360623.650891945</v>
      </c>
      <c r="I198" s="20">
        <f>SUMIFS(AN$5:AN198,$F$5:$F198,$F198,$D$5:$D198,$D198)</f>
        <v>68638638.512923092</v>
      </c>
      <c r="J198" s="73">
        <f t="shared" ref="J198:J260" si="48">I198</f>
        <v>68638638.512923092</v>
      </c>
      <c r="K198" s="73">
        <f t="shared" ref="K198:K260" si="49">SUM(G198,I198)</f>
        <v>184974845.57354605</v>
      </c>
      <c r="L198" s="73">
        <f t="shared" ref="L198:L260" si="50">SUM(G198:I198)</f>
        <v>97614221.922654092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58704556.933655769</v>
      </c>
      <c r="Q198" s="73">
        <f>P198/SUMIFS(FinParameters!$H$8:$H$39,FinParameters!$B$8:$B$39,Financials!$E198,FinParameters!$C$8:$C$39,Financials!$F198)</f>
        <v>20674833.785365578</v>
      </c>
      <c r="R198" s="73">
        <f t="shared" si="47"/>
        <v>-5928293.2265770957</v>
      </c>
      <c r="S198" s="12">
        <f t="shared" ref="S198:S260" si="52">-R198/SUM($N198,$O198)</f>
        <v>-9.1722602544683091E-2</v>
      </c>
      <c r="T198" s="115">
        <f t="shared" ref="T198:T260" si="53">G198</f>
        <v>116336207.06062295</v>
      </c>
      <c r="U198" s="73">
        <f>T198/SUMIFS(FinParameters!$L$8:$L$39,FinParameters!$B$8:$B$39,Financials!$E198,FinParameters!$C$8:$C$39,Financials!$F198)</f>
        <v>90881659.018591926</v>
      </c>
      <c r="V198" s="73">
        <f t="shared" ref="V198:V260" si="54">U198</f>
        <v>90881659.018591926</v>
      </c>
      <c r="W198" s="12"/>
      <c r="X198" s="73">
        <f t="shared" ref="X198:X260" si="55">SUM(K198,M198)</f>
        <v>175040763.99427873</v>
      </c>
      <c r="Y198" s="73">
        <f t="shared" ref="Y198:Z260" si="56">SUM(Q198,U198)</f>
        <v>111556492.80395751</v>
      </c>
      <c r="Z198" s="73">
        <f t="shared" si="56"/>
        <v>84953365.792014837</v>
      </c>
      <c r="AA198" s="12">
        <f t="shared" ref="AA198:AA260" si="57">-Z198/SUM($N198,$O198)</f>
        <v>1.3143991883601742</v>
      </c>
      <c r="AB198" s="115">
        <f t="shared" ref="AB198:AB260" si="58">H198*AP198</f>
        <v>-87360623.650891945</v>
      </c>
      <c r="AC198" s="73">
        <f>AB198/SUMIFS(FinParameters!$L$8:$L$39,FinParameters!$B$8:$B$39,Financials!$E198,FinParameters!$C$8:$C$39,Financials!$F198)</f>
        <v>-68245979.569839567</v>
      </c>
      <c r="AD198" s="73">
        <f t="shared" ref="AD198:AD260" si="59">AC198</f>
        <v>-68245979.569839567</v>
      </c>
      <c r="AE198" s="12"/>
      <c r="AF198" s="73">
        <f t="shared" ref="AF198:AF260" si="60">X198+AB198</f>
        <v>87680140.343386784</v>
      </c>
      <c r="AG198" s="73">
        <f t="shared" ref="AG198:AH260" si="61">Y198+AC198</f>
        <v>43310513.23411794</v>
      </c>
      <c r="AH198" s="73">
        <f t="shared" si="61"/>
        <v>16707386.22217527</v>
      </c>
      <c r="AI198" s="12">
        <f t="shared" ref="AI198:AI260" si="62">-AH198/SUM($N198,$O198)</f>
        <v>0.25849681981771783</v>
      </c>
      <c r="AL198" s="73">
        <f>Summary!G198</f>
        <v>15550852.252897575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-11406312.524312982</v>
      </c>
      <c r="AN198" s="20">
        <f>Summary!I198</f>
        <v>8678307.2786297966</v>
      </c>
      <c r="AP198" s="12">
        <v>1</v>
      </c>
    </row>
    <row r="199" spans="1:42" x14ac:dyDescent="0.3">
      <c r="A199">
        <v>195</v>
      </c>
      <c r="B199" t="str">
        <f>Summary!B199</f>
        <v>Yallourn Portland Snowy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59069085.57553979</v>
      </c>
      <c r="H199" s="73">
        <f>SUMIFS(AM$5:AM199,$F$5:$F199,$F199,$D$5:$D199,$D199)</f>
        <v>-34157614.22024817</v>
      </c>
      <c r="I199" s="20">
        <f>SUMIFS(AN$5:AN199,$F$5:$F199,$F199,$D$5:$D199,$D199)</f>
        <v>55284035.960043319</v>
      </c>
      <c r="J199" s="73">
        <f t="shared" si="48"/>
        <v>55284035.960043319</v>
      </c>
      <c r="K199" s="73">
        <f t="shared" si="49"/>
        <v>114353121.53558311</v>
      </c>
      <c r="L199" s="73">
        <f t="shared" si="50"/>
        <v>80195507.315334946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45349954.380775996</v>
      </c>
      <c r="Q199" s="73">
        <f>P199/SUMIFS(FinParameters!$H$8:$H$39,FinParameters!$B$8:$B$39,Financials!$E199,FinParameters!$C$8:$C$39,Financials!$F199)</f>
        <v>15971550.046039449</v>
      </c>
      <c r="R199" s="73">
        <f t="shared" ref="R199:R260" si="63">SUM(P199,N199:O199)</f>
        <v>-19282895.779456869</v>
      </c>
      <c r="S199" s="12">
        <f t="shared" si="52"/>
        <v>-0.29834512529854673</v>
      </c>
      <c r="T199" s="115">
        <f t="shared" si="53"/>
        <v>59069085.57553979</v>
      </c>
      <c r="U199" s="73">
        <f>T199/SUMIFS(FinParameters!$L$8:$L$39,FinParameters!$B$8:$B$39,Financials!$E199,FinParameters!$C$8:$C$39,Financials!$F199)</f>
        <v>46144675.243011899</v>
      </c>
      <c r="V199" s="73">
        <f t="shared" si="54"/>
        <v>46144675.243011899</v>
      </c>
      <c r="W199" s="12"/>
      <c r="X199" s="73">
        <f t="shared" si="55"/>
        <v>104419039.95631579</v>
      </c>
      <c r="Y199" s="73">
        <f t="shared" si="56"/>
        <v>62116225.289051346</v>
      </c>
      <c r="Z199" s="73">
        <f t="shared" si="56"/>
        <v>26861779.463555031</v>
      </c>
      <c r="AA199" s="12">
        <f t="shared" si="57"/>
        <v>0.41560567725175884</v>
      </c>
      <c r="AB199" s="115">
        <f t="shared" si="58"/>
        <v>-34157614.22024817</v>
      </c>
      <c r="AC199" s="73">
        <f>AB199/SUMIFS(FinParameters!$L$8:$L$39,FinParameters!$B$8:$B$39,Financials!$E199,FinParameters!$C$8:$C$39,Financials!$F199)</f>
        <v>-26683873.635621846</v>
      </c>
      <c r="AD199" s="73">
        <f t="shared" si="59"/>
        <v>-26683873.635621846</v>
      </c>
      <c r="AE199" s="12"/>
      <c r="AF199" s="73">
        <f t="shared" si="60"/>
        <v>70261425.736067623</v>
      </c>
      <c r="AG199" s="73">
        <f t="shared" si="61"/>
        <v>35432351.653429501</v>
      </c>
      <c r="AH199" s="73">
        <f t="shared" si="61"/>
        <v>177905.8279331848</v>
      </c>
      <c r="AI199" s="12">
        <f t="shared" si="62"/>
        <v>2.7525604625532395E-3</v>
      </c>
      <c r="AL199" s="73">
        <f>Summary!G199</f>
        <v>9325173.642348066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-4502996.8691215888</v>
      </c>
      <c r="AN199" s="20">
        <f>Summary!I199</f>
        <v>7397746.2365463199</v>
      </c>
      <c r="AP199" s="12">
        <v>1</v>
      </c>
    </row>
    <row r="200" spans="1:42" x14ac:dyDescent="0.3">
      <c r="A200">
        <v>196</v>
      </c>
      <c r="B200" t="str">
        <f>Summary!B200</f>
        <v>Yallourn Portland Snowy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21856293.300117046</v>
      </c>
      <c r="H200" s="73">
        <f>SUMIFS(AM$5:AM200,$F$5:$F200,$F200,$D$5:$D200,$D200)</f>
        <v>998123.53981157928</v>
      </c>
      <c r="I200" s="20">
        <f>SUMIFS(AN$5:AN200,$F$5:$F200,$F200,$D$5:$D200,$D200)</f>
        <v>46795190.643646605</v>
      </c>
      <c r="J200" s="73">
        <f t="shared" si="48"/>
        <v>46795190.643646605</v>
      </c>
      <c r="K200" s="73">
        <f t="shared" si="49"/>
        <v>68651483.943763644</v>
      </c>
      <c r="L200" s="73">
        <f t="shared" si="50"/>
        <v>69649607.483575225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36861109.064379282</v>
      </c>
      <c r="Q200" s="73">
        <f>P200/SUMIFS(FinParameters!$H$8:$H$39,FinParameters!$B$8:$B$39,Financials!$E200,FinParameters!$C$8:$C$39,Financials!$F200)</f>
        <v>12981910.482887197</v>
      </c>
      <c r="R200" s="73">
        <f t="shared" si="63"/>
        <v>-27771741.095853582</v>
      </c>
      <c r="S200" s="12">
        <f t="shared" si="52"/>
        <v>-0.42968461126198187</v>
      </c>
      <c r="T200" s="115">
        <f t="shared" si="53"/>
        <v>21856293.300117046</v>
      </c>
      <c r="U200" s="73">
        <f>T200/SUMIFS(FinParameters!$L$8:$L$39,FinParameters!$B$8:$B$39,Financials!$E200,FinParameters!$C$8:$C$39,Financials!$F200)</f>
        <v>17074101.39370016</v>
      </c>
      <c r="V200" s="73">
        <f t="shared" si="54"/>
        <v>17074101.39370016</v>
      </c>
      <c r="W200" s="12"/>
      <c r="X200" s="73">
        <f t="shared" si="55"/>
        <v>58717402.36449632</v>
      </c>
      <c r="Y200" s="73">
        <f t="shared" si="56"/>
        <v>30056011.876587357</v>
      </c>
      <c r="Z200" s="73">
        <f t="shared" si="56"/>
        <v>-10697639.702153422</v>
      </c>
      <c r="AA200" s="12">
        <f t="shared" si="57"/>
        <v>-0.16551397123339981</v>
      </c>
      <c r="AB200" s="115">
        <f t="shared" si="58"/>
        <v>998123.53981157928</v>
      </c>
      <c r="AC200" s="73">
        <f>AB200/SUMIFS(FinParameters!$L$8:$L$39,FinParameters!$B$8:$B$39,Financials!$E200,FinParameters!$C$8:$C$39,Financials!$F200)</f>
        <v>779732.51402563113</v>
      </c>
      <c r="AD200" s="73">
        <f t="shared" si="59"/>
        <v>779732.51402563113</v>
      </c>
      <c r="AE200" s="12"/>
      <c r="AF200" s="73">
        <f t="shared" si="60"/>
        <v>59715525.904307902</v>
      </c>
      <c r="AG200" s="73">
        <f t="shared" si="61"/>
        <v>30835744.39061299</v>
      </c>
      <c r="AH200" s="73">
        <f t="shared" si="61"/>
        <v>-9917907.1881277915</v>
      </c>
      <c r="AI200" s="12">
        <f t="shared" si="62"/>
        <v>-0.153449943233821</v>
      </c>
      <c r="AL200" s="73">
        <f>Summary!G200</f>
        <v>5472863.3182812687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164686.00103928294</v>
      </c>
      <c r="AN200" s="20">
        <f>Summary!I200</f>
        <v>6479265.1279944824</v>
      </c>
      <c r="AP200" s="12">
        <v>1</v>
      </c>
    </row>
    <row r="201" spans="1:42" x14ac:dyDescent="0.3">
      <c r="A201">
        <v>197</v>
      </c>
      <c r="B201" t="str">
        <f>Summary!B201</f>
        <v>Yallourn Portland Snowy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-5129794.7322238516</v>
      </c>
      <c r="H201" s="73">
        <f>SUMIFS(AM$5:AM201,$F$5:$F201,$F201,$D$5:$D201,$D201)</f>
        <v>33533072.362675779</v>
      </c>
      <c r="I201" s="20">
        <f>SUMIFS(AN$5:AN201,$F$5:$F201,$F201,$D$5:$D201,$D201)</f>
        <v>38865411.252095655</v>
      </c>
      <c r="J201" s="73">
        <f t="shared" si="48"/>
        <v>38865411.252095655</v>
      </c>
      <c r="K201" s="73">
        <f t="shared" si="49"/>
        <v>33735616.519871801</v>
      </c>
      <c r="L201" s="73">
        <f t="shared" si="50"/>
        <v>67268688.882547587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28931329.672828332</v>
      </c>
      <c r="Q201" s="73">
        <f>P201/SUMIFS(FinParameters!$H$8:$H$39,FinParameters!$B$8:$B$39,Financials!$E201,FinParameters!$C$8:$C$39,Financials!$F201)</f>
        <v>10189165.261077316</v>
      </c>
      <c r="R201" s="73">
        <f t="shared" si="63"/>
        <v>-35701520.487404533</v>
      </c>
      <c r="S201" s="12">
        <f t="shared" si="52"/>
        <v>-0.55237422454519691</v>
      </c>
      <c r="T201" s="115">
        <f t="shared" si="53"/>
        <v>-5129794.7322238516</v>
      </c>
      <c r="U201" s="73">
        <f>T201/SUMIFS(FinParameters!$L$8:$L$39,FinParameters!$B$8:$B$39,Financials!$E201,FinParameters!$C$8:$C$39,Financials!$F201)</f>
        <v>-4007387.4459943282</v>
      </c>
      <c r="V201" s="73">
        <f t="shared" si="54"/>
        <v>-4007387.4459943282</v>
      </c>
      <c r="W201" s="12"/>
      <c r="X201" s="73">
        <f t="shared" si="55"/>
        <v>23801534.940604478</v>
      </c>
      <c r="Y201" s="73">
        <f t="shared" si="56"/>
        <v>6181777.8150829878</v>
      </c>
      <c r="Z201" s="73">
        <f t="shared" si="56"/>
        <v>-39708907.933398858</v>
      </c>
      <c r="AA201" s="12">
        <f t="shared" si="57"/>
        <v>-0.61437655673478031</v>
      </c>
      <c r="AB201" s="115">
        <f t="shared" si="58"/>
        <v>33533072.362675779</v>
      </c>
      <c r="AC201" s="73">
        <f>AB201/SUMIFS(FinParameters!$L$8:$L$39,FinParameters!$B$8:$B$39,Financials!$E201,FinParameters!$C$8:$C$39,Financials!$F201)</f>
        <v>26195982.534675479</v>
      </c>
      <c r="AD201" s="73">
        <f t="shared" si="59"/>
        <v>26195982.534675479</v>
      </c>
      <c r="AE201" s="12"/>
      <c r="AF201" s="73">
        <f t="shared" si="60"/>
        <v>57334607.303280257</v>
      </c>
      <c r="AG201" s="73">
        <f t="shared" si="61"/>
        <v>32377760.349758469</v>
      </c>
      <c r="AH201" s="73">
        <f t="shared" si="61"/>
        <v>-13512925.398723379</v>
      </c>
      <c r="AI201" s="12">
        <f t="shared" si="62"/>
        <v>-0.20907209515321015</v>
      </c>
      <c r="AL201" s="73">
        <f>Summary!G201</f>
        <v>2269130.6378659122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4646956.0733347777</v>
      </c>
      <c r="AN201" s="20">
        <f>Summary!I201</f>
        <v>5606368.1439616494</v>
      </c>
      <c r="AP201" s="12">
        <v>1</v>
      </c>
    </row>
    <row r="202" spans="1:42" x14ac:dyDescent="0.3">
      <c r="A202">
        <v>198</v>
      </c>
      <c r="B202" t="str">
        <f>Summary!B202</f>
        <v>Yallourn Portland Snowy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-36898075.597655773</v>
      </c>
      <c r="H202" s="73">
        <f>SUMIFS(AM$5:AM202,$F$5:$F202,$F202,$D$5:$D202,$D202)</f>
        <v>77370184.759253055</v>
      </c>
      <c r="I202" s="20">
        <f>SUMIFS(AN$5:AN202,$F$5:$F202,$F202,$D$5:$D202,$D202)</f>
        <v>29110602.711649124</v>
      </c>
      <c r="J202" s="73">
        <f t="shared" si="48"/>
        <v>29110602.711649124</v>
      </c>
      <c r="K202" s="73">
        <f t="shared" si="49"/>
        <v>-7787472.8860066496</v>
      </c>
      <c r="L202" s="73">
        <f t="shared" si="50"/>
        <v>69582711.873246402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19176521.132381797</v>
      </c>
      <c r="Q202" s="73">
        <f>P202/SUMIFS(FinParameters!$H$8:$H$39,FinParameters!$B$8:$B$39,Financials!$E202,FinParameters!$C$8:$C$39,Financials!$F202)</f>
        <v>6753673.099715434</v>
      </c>
      <c r="R202" s="73">
        <f t="shared" si="63"/>
        <v>-45456329.027851067</v>
      </c>
      <c r="S202" s="12">
        <f t="shared" si="52"/>
        <v>-0.70330070413356649</v>
      </c>
      <c r="T202" s="115">
        <f t="shared" si="53"/>
        <v>-36898075.597655773</v>
      </c>
      <c r="U202" s="73">
        <f>T202/SUMIFS(FinParameters!$L$8:$L$39,FinParameters!$B$8:$B$39,Financials!$E202,FinParameters!$C$8:$C$39,Financials!$F202)</f>
        <v>-28824717.683643751</v>
      </c>
      <c r="V202" s="73">
        <f t="shared" si="54"/>
        <v>-28824717.683643751</v>
      </c>
      <c r="W202" s="12"/>
      <c r="X202" s="73">
        <f t="shared" si="55"/>
        <v>-17721554.465273976</v>
      </c>
      <c r="Y202" s="73">
        <f t="shared" si="56"/>
        <v>-22071044.583928317</v>
      </c>
      <c r="Z202" s="73">
        <f t="shared" si="56"/>
        <v>-74281046.711494818</v>
      </c>
      <c r="AA202" s="12">
        <f t="shared" si="57"/>
        <v>-1.1492769779971466</v>
      </c>
      <c r="AB202" s="115">
        <f t="shared" si="58"/>
        <v>77370184.759253055</v>
      </c>
      <c r="AC202" s="73">
        <f>AB202/SUMIFS(FinParameters!$L$8:$L$39,FinParameters!$B$8:$B$39,Financials!$E202,FinParameters!$C$8:$C$39,Financials!$F202)</f>
        <v>60441464.675152719</v>
      </c>
      <c r="AD202" s="73">
        <f t="shared" si="59"/>
        <v>60441464.675152719</v>
      </c>
      <c r="AE202" s="12"/>
      <c r="AF202" s="73">
        <f t="shared" si="60"/>
        <v>59648630.293979079</v>
      </c>
      <c r="AG202" s="73">
        <f t="shared" si="61"/>
        <v>38370420.091224402</v>
      </c>
      <c r="AH202" s="73">
        <f t="shared" si="61"/>
        <v>-13839582.036342099</v>
      </c>
      <c r="AI202" s="12">
        <f t="shared" si="62"/>
        <v>-0.21412612939135528</v>
      </c>
      <c r="AL202" s="73">
        <f>Summary!G202</f>
        <v>-1678919.2565116549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10684321.740222106</v>
      </c>
      <c r="AN202" s="20">
        <f>Summary!I202</f>
        <v>4415354.9882610748</v>
      </c>
      <c r="AP202" s="12">
        <v>1</v>
      </c>
    </row>
    <row r="203" spans="1:42" x14ac:dyDescent="0.3">
      <c r="A203">
        <v>199</v>
      </c>
      <c r="B203" t="str">
        <f>Summary!B203</f>
        <v>Yallourn Portland Snowy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-86028812.862582058</v>
      </c>
      <c r="H203" s="73">
        <f>SUMIFS(AM$5:AM203,$F$5:$F203,$F203,$D$5:$D203,$D203)</f>
        <v>173538721.19350487</v>
      </c>
      <c r="I203" s="20">
        <f>SUMIFS(AN$5:AN203,$F$5:$F203,$F203,$D$5:$D203,$D203)</f>
        <v>14512864.680563075</v>
      </c>
      <c r="J203" s="73">
        <f t="shared" si="48"/>
        <v>14512864.680563075</v>
      </c>
      <c r="K203" s="73">
        <f t="shared" si="49"/>
        <v>-71515948.18201898</v>
      </c>
      <c r="L203" s="73">
        <f t="shared" si="50"/>
        <v>102022773.01148589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4578783.1012957506</v>
      </c>
      <c r="Q203" s="73">
        <f>P203/SUMIFS(FinParameters!$H$8:$H$39,FinParameters!$B$8:$B$39,Financials!$E203,FinParameters!$C$8:$C$39,Financials!$F203)</f>
        <v>1612576.3399511813</v>
      </c>
      <c r="R203" s="73">
        <f t="shared" si="63"/>
        <v>-60054067.05893711</v>
      </c>
      <c r="S203" s="12">
        <f t="shared" si="52"/>
        <v>-0.92915702943713019</v>
      </c>
      <c r="T203" s="115">
        <f t="shared" si="53"/>
        <v>-86028812.862582058</v>
      </c>
      <c r="U203" s="73">
        <f>T203/SUMIFS(FinParameters!$L$8:$L$39,FinParameters!$B$8:$B$39,Financials!$E203,FinParameters!$C$8:$C$39,Financials!$F203)</f>
        <v>-67205571.110610798</v>
      </c>
      <c r="V203" s="73">
        <f t="shared" si="54"/>
        <v>-67205571.110610798</v>
      </c>
      <c r="W203" s="12"/>
      <c r="X203" s="73">
        <f t="shared" si="55"/>
        <v>-81450029.761286303</v>
      </c>
      <c r="Y203" s="73">
        <f t="shared" si="56"/>
        <v>-65592994.770659618</v>
      </c>
      <c r="Z203" s="73">
        <f t="shared" si="56"/>
        <v>-127259638.16954792</v>
      </c>
      <c r="AA203" s="12">
        <f t="shared" si="57"/>
        <v>-1.968962189568547</v>
      </c>
      <c r="AB203" s="115">
        <f t="shared" si="58"/>
        <v>173538721.19350487</v>
      </c>
      <c r="AC203" s="73">
        <f>AB203/SUMIFS(FinParameters!$L$8:$L$39,FinParameters!$B$8:$B$39,Financials!$E203,FinParameters!$C$8:$C$39,Financials!$F203)</f>
        <v>135568171.63389263</v>
      </c>
      <c r="AD203" s="73">
        <f t="shared" si="59"/>
        <v>135568171.63389263</v>
      </c>
      <c r="AE203" s="12"/>
      <c r="AF203" s="73">
        <f t="shared" si="60"/>
        <v>92088691.432218567</v>
      </c>
      <c r="AG203" s="73">
        <f t="shared" si="61"/>
        <v>69975176.863233</v>
      </c>
      <c r="AH203" s="73">
        <f t="shared" si="61"/>
        <v>8308533.4643447101</v>
      </c>
      <c r="AI203" s="12">
        <f t="shared" si="62"/>
        <v>0.12854969947552713</v>
      </c>
      <c r="AL203" s="73">
        <f>Summary!G203</f>
        <v>-5879518.6250071367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25071805.701623801</v>
      </c>
      <c r="AN203" s="20">
        <f>Summary!I203</f>
        <v>2801386.9828710202</v>
      </c>
      <c r="AP203" s="12">
        <v>1</v>
      </c>
    </row>
    <row r="204" spans="1:42" x14ac:dyDescent="0.3">
      <c r="A204">
        <v>200</v>
      </c>
      <c r="B204" t="str">
        <f>Summary!B204</f>
        <v>Yallourn Portland Snowy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29113719.29734765</v>
      </c>
      <c r="H204" s="73">
        <f>SUMIFS(AM$5:AM204,$F$5:$F204,$F204,$D$5:$D204,$D204)</f>
        <v>-1421328.6619676172</v>
      </c>
      <c r="I204" s="20">
        <f>SUMIFS(AN$5:AN204,$F$5:$F204,$F204,$D$5:$D204,$D204)</f>
        <v>47359529.332352385</v>
      </c>
      <c r="J204" s="73">
        <f t="shared" si="48"/>
        <v>47359529.332352385</v>
      </c>
      <c r="K204" s="73">
        <f t="shared" si="49"/>
        <v>76473248.629700035</v>
      </c>
      <c r="L204" s="73">
        <f t="shared" si="50"/>
        <v>75051919.967732415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37425447.753085062</v>
      </c>
      <c r="Q204" s="73">
        <f>P204/SUMIFS(FinParameters!$H$8:$H$39,FinParameters!$B$8:$B$39,Financials!$E204,FinParameters!$C$8:$C$39,Financials!$F204)</f>
        <v>13180661.809821308</v>
      </c>
      <c r="R204" s="73">
        <f t="shared" si="63"/>
        <v>-27207402.407147802</v>
      </c>
      <c r="S204" s="12">
        <f t="shared" si="52"/>
        <v>-0.42095315833507685</v>
      </c>
      <c r="T204" s="115">
        <f t="shared" si="53"/>
        <v>29113719.29734765</v>
      </c>
      <c r="U204" s="73">
        <f>T204/SUMIFS(FinParameters!$L$8:$L$39,FinParameters!$B$8:$B$39,Financials!$E204,FinParameters!$C$8:$C$39,Financials!$F204)</f>
        <v>22743590.98337945</v>
      </c>
      <c r="V204" s="73">
        <f t="shared" si="54"/>
        <v>22743590.98337945</v>
      </c>
      <c r="W204" s="12"/>
      <c r="X204" s="73">
        <f t="shared" si="55"/>
        <v>66539167.050432712</v>
      </c>
      <c r="Y204" s="73">
        <f t="shared" si="56"/>
        <v>35924252.793200761</v>
      </c>
      <c r="Z204" s="73">
        <f t="shared" si="56"/>
        <v>-4463811.4237683527</v>
      </c>
      <c r="AA204" s="12">
        <f t="shared" si="57"/>
        <v>-6.9064127803462327E-2</v>
      </c>
      <c r="AB204" s="115">
        <f t="shared" si="58"/>
        <v>-1421328.6619676172</v>
      </c>
      <c r="AC204" s="73">
        <f>AB204/SUMIFS(FinParameters!$L$8:$L$39,FinParameters!$B$8:$B$39,Financials!$E204,FinParameters!$C$8:$C$39,Financials!$F204)</f>
        <v>-1110339.6790560691</v>
      </c>
      <c r="AD204" s="73">
        <f t="shared" si="59"/>
        <v>-1110339.6790560691</v>
      </c>
      <c r="AE204" s="12"/>
      <c r="AF204" s="73">
        <f t="shared" si="60"/>
        <v>65117838.388465092</v>
      </c>
      <c r="AG204" s="73">
        <f t="shared" si="61"/>
        <v>34813913.11414469</v>
      </c>
      <c r="AH204" s="73">
        <f t="shared" si="61"/>
        <v>-5574151.1028244216</v>
      </c>
      <c r="AI204" s="12">
        <f t="shared" si="62"/>
        <v>-8.6243312634448399E-2</v>
      </c>
      <c r="AL204" s="73">
        <f>Summary!G204</f>
        <v>5999331.2308325907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-31055.938853899421</v>
      </c>
      <c r="AN204" s="20">
        <f>Summary!I204</f>
        <v>6507776.6209903061</v>
      </c>
      <c r="AP204" s="12">
        <v>1</v>
      </c>
    </row>
    <row r="205" spans="1:42" x14ac:dyDescent="0.3">
      <c r="A205">
        <v>201</v>
      </c>
      <c r="B205" t="str">
        <f>Summary!B205</f>
        <v>Yallourn Portland Snowy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245003693.47989219</v>
      </c>
      <c r="H205" s="73">
        <f>SUMIFS(AM$5:AM205,$F$5:$F205,$F205,$D$5:$D205,$D205)</f>
        <v>-246555328.40197197</v>
      </c>
      <c r="I205" s="20">
        <f>SUMIFS(AN$5:AN205,$F$5:$F205,$F205,$D$5:$D205,$D205)</f>
        <v>114653045.95585351</v>
      </c>
      <c r="J205" s="73">
        <f t="shared" si="48"/>
        <v>114653045.95585351</v>
      </c>
      <c r="K205" s="73">
        <f t="shared" si="49"/>
        <v>359656739.43574572</v>
      </c>
      <c r="L205" s="73">
        <f t="shared" si="50"/>
        <v>113101411.03377374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103681862.3371045</v>
      </c>
      <c r="Q205" s="73">
        <f>P205/SUMIFS(FinParameters!$H$8:$H$39,FinParameters!$B$8:$B$39,Financials!$E205,FinParameters!$C$8:$C$39,Financials!$F205)</f>
        <v>32896524.905909173</v>
      </c>
      <c r="R205" s="73">
        <f t="shared" si="63"/>
        <v>37505194.665339135</v>
      </c>
      <c r="S205" s="12">
        <f t="shared" si="52"/>
        <v>0.56674347598407304</v>
      </c>
      <c r="T205" s="115">
        <f t="shared" si="53"/>
        <v>245003693.47989219</v>
      </c>
      <c r="U205" s="73">
        <f>T205/SUMIFS(FinParameters!$L$8:$L$39,FinParameters!$B$8:$B$39,Financials!$E205,FinParameters!$C$8:$C$39,Financials!$F205)</f>
        <v>186728286.59843102</v>
      </c>
      <c r="V205" s="73">
        <f t="shared" si="54"/>
        <v>186728286.59843102</v>
      </c>
      <c r="W205" s="12"/>
      <c r="X205" s="73">
        <f t="shared" si="55"/>
        <v>348685555.81699669</v>
      </c>
      <c r="Y205" s="73">
        <f t="shared" si="56"/>
        <v>219624811.5043402</v>
      </c>
      <c r="Z205" s="73">
        <f t="shared" si="56"/>
        <v>224233481.26377016</v>
      </c>
      <c r="AA205" s="12">
        <f t="shared" si="57"/>
        <v>3.3884069590200987</v>
      </c>
      <c r="AB205" s="115">
        <f t="shared" si="58"/>
        <v>-246555328.40197197</v>
      </c>
      <c r="AC205" s="73">
        <f>AB205/SUMIFS(FinParameters!$L$8:$L$39,FinParameters!$B$8:$B$39,Financials!$E205,FinParameters!$C$8:$C$39,Financials!$F205)</f>
        <v>-187910857.0581291</v>
      </c>
      <c r="AD205" s="73">
        <f t="shared" si="59"/>
        <v>-187910857.0581291</v>
      </c>
      <c r="AE205" s="12"/>
      <c r="AF205" s="73">
        <f t="shared" si="60"/>
        <v>102130227.41502473</v>
      </c>
      <c r="AG205" s="73">
        <f t="shared" si="61"/>
        <v>31713954.4462111</v>
      </c>
      <c r="AH205" s="73">
        <f t="shared" si="61"/>
        <v>36322624.205641061</v>
      </c>
      <c r="AI205" s="12">
        <f t="shared" si="62"/>
        <v>0.54887357559012162</v>
      </c>
      <c r="AL205" s="73">
        <f>Summary!G205</f>
        <v>24095114.00304465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-30430515.631598715</v>
      </c>
      <c r="AN205" s="20">
        <f>Summary!I205</f>
        <v>12404943.371909535</v>
      </c>
      <c r="AP205" s="12">
        <v>1</v>
      </c>
    </row>
    <row r="206" spans="1:42" x14ac:dyDescent="0.3">
      <c r="A206">
        <v>202</v>
      </c>
      <c r="B206" t="str">
        <f>Summary!B206</f>
        <v>Yallourn Portland Snowy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127073959.22209463</v>
      </c>
      <c r="H206" s="73">
        <f>SUMIFS(AM$5:AM206,$F$5:$F206,$F206,$D$5:$D206,$D206)</f>
        <v>-100583532.18764168</v>
      </c>
      <c r="I206" s="20">
        <f>SUMIFS(AN$5:AN206,$F$5:$F206,$F206,$D$5:$D206,$D206)</f>
        <v>77466888.114134923</v>
      </c>
      <c r="J206" s="73">
        <f t="shared" si="48"/>
        <v>77466888.114134923</v>
      </c>
      <c r="K206" s="73">
        <f t="shared" si="49"/>
        <v>204540847.33622956</v>
      </c>
      <c r="L206" s="73">
        <f t="shared" si="50"/>
        <v>103957315.14858787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66495704.495385915</v>
      </c>
      <c r="Q206" s="73">
        <f>P206/SUMIFS(FinParameters!$H$8:$H$39,FinParameters!$B$8:$B$39,Financials!$E206,FinParameters!$C$8:$C$39,Financials!$F206)</f>
        <v>21097977.503106728</v>
      </c>
      <c r="R206" s="73">
        <f t="shared" si="63"/>
        <v>319036.82362054847</v>
      </c>
      <c r="S206" s="12">
        <f t="shared" si="52"/>
        <v>4.8209865326396192E-3</v>
      </c>
      <c r="T206" s="115">
        <f t="shared" si="53"/>
        <v>127073959.22209463</v>
      </c>
      <c r="U206" s="73">
        <f>T206/SUMIFS(FinParameters!$L$8:$L$39,FinParameters!$B$8:$B$39,Financials!$E206,FinParameters!$C$8:$C$39,Financials!$F206)</f>
        <v>96848754.970985919</v>
      </c>
      <c r="V206" s="73">
        <f t="shared" si="54"/>
        <v>96848754.970985919</v>
      </c>
      <c r="W206" s="12"/>
      <c r="X206" s="73">
        <f t="shared" si="55"/>
        <v>193569663.71748054</v>
      </c>
      <c r="Y206" s="73">
        <f t="shared" si="56"/>
        <v>117946732.47409265</v>
      </c>
      <c r="Z206" s="73">
        <f t="shared" si="56"/>
        <v>97167791.794606462</v>
      </c>
      <c r="AA206" s="12">
        <f t="shared" si="57"/>
        <v>1.4683089253837365</v>
      </c>
      <c r="AB206" s="115">
        <f t="shared" si="58"/>
        <v>-100583532.18764168</v>
      </c>
      <c r="AC206" s="73">
        <f>AB206/SUMIFS(FinParameters!$L$8:$L$39,FinParameters!$B$8:$B$39,Financials!$E206,FinParameters!$C$8:$C$39,Financials!$F206)</f>
        <v>-76659214.22918433</v>
      </c>
      <c r="AD206" s="73">
        <f t="shared" si="59"/>
        <v>-76659214.22918433</v>
      </c>
      <c r="AE206" s="12"/>
      <c r="AF206" s="73">
        <f t="shared" si="60"/>
        <v>92986131.52983886</v>
      </c>
      <c r="AG206" s="73">
        <f t="shared" si="61"/>
        <v>41287518.244908318</v>
      </c>
      <c r="AH206" s="73">
        <f t="shared" si="61"/>
        <v>20508577.565422133</v>
      </c>
      <c r="AI206" s="12">
        <f t="shared" si="62"/>
        <v>0.30990647137362931</v>
      </c>
      <c r="AL206" s="73">
        <f>Summary!G206</f>
        <v>10737752.161471687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-13222908.53674973</v>
      </c>
      <c r="AN206" s="20">
        <f>Summary!I206</f>
        <v>8828249.6012118272</v>
      </c>
      <c r="AP206" s="12">
        <v>1</v>
      </c>
    </row>
    <row r="207" spans="1:42" x14ac:dyDescent="0.3">
      <c r="A207">
        <v>203</v>
      </c>
      <c r="B207" t="str">
        <f>Summary!B207</f>
        <v>Yallourn Portland Snowy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64465944.025192671</v>
      </c>
      <c r="H207" s="73">
        <f>SUMIFS(AM$5:AM207,$F$5:$F207,$F207,$D$5:$D207,$D207)</f>
        <v>-39536561.809093527</v>
      </c>
      <c r="I207" s="20">
        <f>SUMIFS(AN$5:AN207,$F$5:$F207,$F207,$D$5:$D207,$D207)</f>
        <v>62780835.79658179</v>
      </c>
      <c r="J207" s="73">
        <f t="shared" si="48"/>
        <v>62780835.79658179</v>
      </c>
      <c r="K207" s="73">
        <f t="shared" si="49"/>
        <v>127246779.82177445</v>
      </c>
      <c r="L207" s="73">
        <f t="shared" si="50"/>
        <v>87710218.012680933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51809652.177832782</v>
      </c>
      <c r="Q207" s="73">
        <f>P207/SUMIFS(FinParameters!$H$8:$H$39,FinParameters!$B$8:$B$39,Financials!$E207,FinParameters!$C$8:$C$39,Financials!$F207)</f>
        <v>16438338.151113933</v>
      </c>
      <c r="R207" s="73">
        <f t="shared" si="63"/>
        <v>-14367015.493932584</v>
      </c>
      <c r="S207" s="12">
        <f t="shared" si="52"/>
        <v>-0.21710092090451918</v>
      </c>
      <c r="T207" s="115">
        <f t="shared" si="53"/>
        <v>64465944.025192671</v>
      </c>
      <c r="U207" s="73">
        <f>T207/SUMIFS(FinParameters!$L$8:$L$39,FinParameters!$B$8:$B$39,Financials!$E207,FinParameters!$C$8:$C$39,Financials!$F207)</f>
        <v>49132382.866556793</v>
      </c>
      <c r="V207" s="73">
        <f t="shared" si="54"/>
        <v>49132382.866556793</v>
      </c>
      <c r="W207" s="12"/>
      <c r="X207" s="73">
        <f t="shared" si="55"/>
        <v>116275596.20302545</v>
      </c>
      <c r="Y207" s="73">
        <f t="shared" si="56"/>
        <v>65570721.017670728</v>
      </c>
      <c r="Z207" s="73">
        <f t="shared" si="56"/>
        <v>34765367.372624211</v>
      </c>
      <c r="AA207" s="12">
        <f t="shared" si="57"/>
        <v>0.52534176463915616</v>
      </c>
      <c r="AB207" s="115">
        <f t="shared" si="58"/>
        <v>-39536561.809093527</v>
      </c>
      <c r="AC207" s="73">
        <f>AB207/SUMIFS(FinParameters!$L$8:$L$39,FinParameters!$B$8:$B$39,Financials!$E207,FinParameters!$C$8:$C$39,Financials!$F207)</f>
        <v>-30132584.287799314</v>
      </c>
      <c r="AD207" s="73">
        <f t="shared" si="59"/>
        <v>-30132584.287799314</v>
      </c>
      <c r="AE207" s="12"/>
      <c r="AF207" s="73">
        <f t="shared" si="60"/>
        <v>76739034.393931925</v>
      </c>
      <c r="AG207" s="73">
        <f t="shared" si="61"/>
        <v>35438136.729871415</v>
      </c>
      <c r="AH207" s="73">
        <f t="shared" si="61"/>
        <v>4632783.0848248973</v>
      </c>
      <c r="AI207" s="12">
        <f t="shared" si="62"/>
        <v>7.000629145914973E-2</v>
      </c>
      <c r="AL207" s="73">
        <f>Summary!G207</f>
        <v>5396858.4496528786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-5378947.5888453545</v>
      </c>
      <c r="AN207" s="20">
        <f>Summary!I207</f>
        <v>7496799.8365384704</v>
      </c>
      <c r="AP207" s="12">
        <v>1</v>
      </c>
    </row>
    <row r="208" spans="1:42" x14ac:dyDescent="0.3">
      <c r="A208">
        <v>204</v>
      </c>
      <c r="B208" t="str">
        <f>Summary!B208</f>
        <v>Yallourn Portland Snowy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23588903.133064531</v>
      </c>
      <c r="H208" s="73">
        <f>SUMIFS(AM$5:AM208,$F$5:$F208,$F208,$D$5:$D208,$D208)</f>
        <v>984938.72639796475</v>
      </c>
      <c r="I208" s="20">
        <f>SUMIFS(AN$5:AN208,$F$5:$F208,$F208,$D$5:$D208,$D208)</f>
        <v>53308987.842916235</v>
      </c>
      <c r="J208" s="73">
        <f t="shared" si="48"/>
        <v>53308987.842916235</v>
      </c>
      <c r="K208" s="73">
        <f t="shared" si="49"/>
        <v>76897890.975980759</v>
      </c>
      <c r="L208" s="73">
        <f t="shared" si="50"/>
        <v>77882829.702378735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42337804.224167228</v>
      </c>
      <c r="Q208" s="73">
        <f>P208/SUMIFS(FinParameters!$H$8:$H$39,FinParameters!$B$8:$B$39,Financials!$E208,FinParameters!$C$8:$C$39,Financials!$F208)</f>
        <v>13433078.840670055</v>
      </c>
      <c r="R208" s="73">
        <f t="shared" si="63"/>
        <v>-23838863.447598137</v>
      </c>
      <c r="S208" s="12">
        <f t="shared" si="52"/>
        <v>-0.3602306414979719</v>
      </c>
      <c r="T208" s="115">
        <f t="shared" si="53"/>
        <v>23588903.133064531</v>
      </c>
      <c r="U208" s="73">
        <f>T208/SUMIFS(FinParameters!$L$8:$L$39,FinParameters!$B$8:$B$39,Financials!$E208,FinParameters!$C$8:$C$39,Financials!$F208)</f>
        <v>17978159.440012697</v>
      </c>
      <c r="V208" s="73">
        <f t="shared" si="54"/>
        <v>17978159.440012697</v>
      </c>
      <c r="W208" s="12"/>
      <c r="X208" s="73">
        <f t="shared" si="55"/>
        <v>65926707.357231751</v>
      </c>
      <c r="Y208" s="73">
        <f t="shared" si="56"/>
        <v>31411238.28068275</v>
      </c>
      <c r="Z208" s="73">
        <f t="shared" si="56"/>
        <v>-5860704.0075854398</v>
      </c>
      <c r="AA208" s="12">
        <f t="shared" si="57"/>
        <v>-8.8561485698469847E-2</v>
      </c>
      <c r="AB208" s="115">
        <f t="shared" si="58"/>
        <v>984938.72639796475</v>
      </c>
      <c r="AC208" s="73">
        <f>AB208/SUMIFS(FinParameters!$L$8:$L$39,FinParameters!$B$8:$B$39,Financials!$E208,FinParameters!$C$8:$C$39,Financials!$F208)</f>
        <v>750665.91108279373</v>
      </c>
      <c r="AD208" s="73">
        <f t="shared" si="59"/>
        <v>750665.91108279373</v>
      </c>
      <c r="AE208" s="12"/>
      <c r="AF208" s="73">
        <f t="shared" si="60"/>
        <v>66911646.083629712</v>
      </c>
      <c r="AG208" s="73">
        <f t="shared" si="61"/>
        <v>32161904.191765543</v>
      </c>
      <c r="AH208" s="73">
        <f t="shared" si="61"/>
        <v>-5110038.0965026459</v>
      </c>
      <c r="AI208" s="12">
        <f t="shared" si="62"/>
        <v>-7.7218123491021168E-2</v>
      </c>
      <c r="AL208" s="73">
        <f>Summary!G208</f>
        <v>1732609.8329474849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-13184.813413614564</v>
      </c>
      <c r="AN208" s="20">
        <f>Summary!I208</f>
        <v>6513797.19926963</v>
      </c>
      <c r="AP208" s="12">
        <v>1</v>
      </c>
    </row>
    <row r="209" spans="1:42" x14ac:dyDescent="0.3">
      <c r="A209">
        <v>205</v>
      </c>
      <c r="B209" t="str">
        <f>Summary!B209</f>
        <v>Yallourn Portland Snowy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-6473645.4029854964</v>
      </c>
      <c r="H209" s="73">
        <f>SUMIFS(AM$5:AM209,$F$5:$F209,$F209,$D$5:$D209,$D209)</f>
        <v>38481279.65270213</v>
      </c>
      <c r="I209" s="20">
        <f>SUMIFS(AN$5:AN209,$F$5:$F209,$F209,$D$5:$D209,$D209)</f>
        <v>44465723.148364581</v>
      </c>
      <c r="J209" s="73">
        <f t="shared" si="48"/>
        <v>44465723.148364581</v>
      </c>
      <c r="K209" s="73">
        <f t="shared" si="49"/>
        <v>37992077.745379083</v>
      </c>
      <c r="L209" s="73">
        <f t="shared" si="50"/>
        <v>76473357.398081213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33494539.529615574</v>
      </c>
      <c r="Q209" s="73">
        <f>P209/SUMIFS(FinParameters!$H$8:$H$39,FinParameters!$B$8:$B$39,Financials!$E209,FinParameters!$C$8:$C$39,Financials!$F209)</f>
        <v>10627258.509935532</v>
      </c>
      <c r="R209" s="73">
        <f t="shared" si="63"/>
        <v>-32682128.142149791</v>
      </c>
      <c r="S209" s="12">
        <f t="shared" si="52"/>
        <v>-0.49386179890852677</v>
      </c>
      <c r="T209" s="115">
        <f t="shared" si="53"/>
        <v>-6473645.4029854964</v>
      </c>
      <c r="U209" s="73">
        <f>T209/SUMIFS(FinParameters!$L$8:$L$39,FinParameters!$B$8:$B$39,Financials!$E209,FinParameters!$C$8:$C$39,Financials!$F209)</f>
        <v>-4933855.0655135335</v>
      </c>
      <c r="V209" s="73">
        <f t="shared" si="54"/>
        <v>-4933855.0655135335</v>
      </c>
      <c r="W209" s="12"/>
      <c r="X209" s="73">
        <f t="shared" si="55"/>
        <v>27020894.126630075</v>
      </c>
      <c r="Y209" s="73">
        <f t="shared" si="56"/>
        <v>5693403.4444219982</v>
      </c>
      <c r="Z209" s="73">
        <f t="shared" si="56"/>
        <v>-37615983.207663327</v>
      </c>
      <c r="AA209" s="12">
        <f t="shared" si="57"/>
        <v>-0.5684176089711509</v>
      </c>
      <c r="AB209" s="115">
        <f t="shared" si="58"/>
        <v>38481279.65270213</v>
      </c>
      <c r="AC209" s="73">
        <f>AB209/SUMIFS(FinParameters!$L$8:$L$39,FinParameters!$B$8:$B$39,Financials!$E209,FinParameters!$C$8:$C$39,Financials!$F209)</f>
        <v>29328306.498586982</v>
      </c>
      <c r="AD209" s="73">
        <f t="shared" si="59"/>
        <v>29328306.498586982</v>
      </c>
      <c r="AE209" s="12"/>
      <c r="AF209" s="73">
        <f t="shared" si="60"/>
        <v>65502173.779332206</v>
      </c>
      <c r="AG209" s="73">
        <f t="shared" si="61"/>
        <v>35021709.943008982</v>
      </c>
      <c r="AH209" s="73">
        <f t="shared" si="61"/>
        <v>-8287676.709076345</v>
      </c>
      <c r="AI209" s="12">
        <f t="shared" si="62"/>
        <v>-0.12523563063318655</v>
      </c>
      <c r="AL209" s="73">
        <f>Summary!G209</f>
        <v>-1343850.6707616453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4948207.2900263509</v>
      </c>
      <c r="AN209" s="20">
        <f>Summary!I209</f>
        <v>5600311.8962689238</v>
      </c>
      <c r="AP209" s="12">
        <v>1</v>
      </c>
    </row>
    <row r="210" spans="1:42" x14ac:dyDescent="0.3">
      <c r="A210">
        <v>206</v>
      </c>
      <c r="B210" t="str">
        <f>Summary!B210</f>
        <v>Yallourn Portland Snowy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-41521957.581040472</v>
      </c>
      <c r="H210" s="73">
        <f>SUMIFS(AM$5:AM210,$F$5:$F210,$F210,$D$5:$D210,$D210)</f>
        <v>88339755.417366147</v>
      </c>
      <c r="I210" s="20">
        <f>SUMIFS(AN$5:AN210,$F$5:$F210,$F210,$D$5:$D210,$D210)</f>
        <v>33617723.782035328</v>
      </c>
      <c r="J210" s="73">
        <f t="shared" si="48"/>
        <v>33617723.782035328</v>
      </c>
      <c r="K210" s="73">
        <f t="shared" si="49"/>
        <v>-7904233.7990051433</v>
      </c>
      <c r="L210" s="73">
        <f t="shared" si="50"/>
        <v>80435521.618360996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22646540.163286321</v>
      </c>
      <c r="Q210" s="73">
        <f>P210/SUMIFS(FinParameters!$H$8:$H$39,FinParameters!$B$8:$B$39,Financials!$E210,FinParameters!$C$8:$C$39,Financials!$F210)</f>
        <v>7185369.3184252474</v>
      </c>
      <c r="R210" s="73">
        <f t="shared" si="63"/>
        <v>-43530127.508479044</v>
      </c>
      <c r="S210" s="12">
        <f t="shared" si="52"/>
        <v>-0.6577866344734582</v>
      </c>
      <c r="T210" s="115">
        <f t="shared" si="53"/>
        <v>-41521957.581040472</v>
      </c>
      <c r="U210" s="73">
        <f>T210/SUMIFS(FinParameters!$L$8:$L$39,FinParameters!$B$8:$B$39,Financials!$E210,FinParameters!$C$8:$C$39,Financials!$F210)</f>
        <v>-31645743.315933917</v>
      </c>
      <c r="V210" s="73">
        <f t="shared" si="54"/>
        <v>-31645743.315933917</v>
      </c>
      <c r="W210" s="12"/>
      <c r="X210" s="73">
        <f t="shared" si="55"/>
        <v>-18875417.417754151</v>
      </c>
      <c r="Y210" s="73">
        <f t="shared" si="56"/>
        <v>-24460373.997508667</v>
      </c>
      <c r="Z210" s="73">
        <f t="shared" si="56"/>
        <v>-75175870.824412957</v>
      </c>
      <c r="AA210" s="12">
        <f t="shared" si="57"/>
        <v>-1.1359875537596336</v>
      </c>
      <c r="AB210" s="115">
        <f t="shared" si="58"/>
        <v>88339755.417366147</v>
      </c>
      <c r="AC210" s="73">
        <f>AB210/SUMIFS(FinParameters!$L$8:$L$39,FinParameters!$B$8:$B$39,Financials!$E210,FinParameters!$C$8:$C$39,Financials!$F210)</f>
        <v>67327683.649646923</v>
      </c>
      <c r="AD210" s="73">
        <f t="shared" si="59"/>
        <v>67327683.649646923</v>
      </c>
      <c r="AE210" s="12"/>
      <c r="AF210" s="73">
        <f t="shared" si="60"/>
        <v>69464337.999612004</v>
      </c>
      <c r="AG210" s="73">
        <f t="shared" si="61"/>
        <v>42867309.652138256</v>
      </c>
      <c r="AH210" s="73">
        <f t="shared" si="61"/>
        <v>-7848187.1747660339</v>
      </c>
      <c r="AI210" s="12">
        <f t="shared" si="62"/>
        <v>-0.11859447522641739</v>
      </c>
      <c r="AL210" s="73">
        <f>Summary!G210</f>
        <v>-4623881.9833846977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10969570.65811309</v>
      </c>
      <c r="AN210" s="20">
        <f>Summary!I210</f>
        <v>4507121.0703862021</v>
      </c>
      <c r="AP210" s="12">
        <v>1</v>
      </c>
    </row>
    <row r="211" spans="1:42" x14ac:dyDescent="0.3">
      <c r="A211">
        <v>207</v>
      </c>
      <c r="B211" t="str">
        <f>Summary!B211</f>
        <v>Yallourn Portland Snowy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-95158738.255159944</v>
      </c>
      <c r="H211" s="73">
        <f>SUMIFS(AM$5:AM211,$F$5:$F211,$F211,$D$5:$D211,$D211)</f>
        <v>198320226.3023895</v>
      </c>
      <c r="I211" s="20">
        <f>SUMIFS(AN$5:AN211,$F$5:$F211,$F211,$D$5:$D211,$D211)</f>
        <v>17478153.348295987</v>
      </c>
      <c r="J211" s="73">
        <f t="shared" si="48"/>
        <v>17478153.348295987</v>
      </c>
      <c r="K211" s="73">
        <f t="shared" si="49"/>
        <v>-77680584.906863958</v>
      </c>
      <c r="L211" s="73">
        <f t="shared" si="50"/>
        <v>120639641.39552554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6506969.7295469791</v>
      </c>
      <c r="Q211" s="73">
        <f>P211/SUMIFS(FinParameters!$H$8:$H$39,FinParameters!$B$8:$B$39,Financials!$E211,FinParameters!$C$8:$C$39,Financials!$F211)</f>
        <v>2064552.9212628261</v>
      </c>
      <c r="R211" s="73">
        <f t="shared" si="63"/>
        <v>-59669697.942218386</v>
      </c>
      <c r="S211" s="12">
        <f t="shared" si="52"/>
        <v>-0.90167275025358806</v>
      </c>
      <c r="T211" s="115">
        <f t="shared" si="53"/>
        <v>-95158738.255159944</v>
      </c>
      <c r="U211" s="73">
        <f>T211/SUMIFS(FinParameters!$L$8:$L$39,FinParameters!$B$8:$B$39,Financials!$E211,FinParameters!$C$8:$C$39,Financials!$F211)</f>
        <v>-72524735.839188069</v>
      </c>
      <c r="V211" s="73">
        <f t="shared" si="54"/>
        <v>-72524735.839188069</v>
      </c>
      <c r="W211" s="12"/>
      <c r="X211" s="73">
        <f t="shared" si="55"/>
        <v>-88651768.525612965</v>
      </c>
      <c r="Y211" s="73">
        <f t="shared" si="56"/>
        <v>-70460182.917925239</v>
      </c>
      <c r="Z211" s="73">
        <f t="shared" si="56"/>
        <v>-132194433.78140646</v>
      </c>
      <c r="AA211" s="12">
        <f t="shared" si="57"/>
        <v>-1.9975988279900643</v>
      </c>
      <c r="AB211" s="115">
        <f t="shared" si="58"/>
        <v>198320226.3023895</v>
      </c>
      <c r="AC211" s="73">
        <f>AB211/SUMIFS(FinParameters!$L$8:$L$39,FinParameters!$B$8:$B$39,Financials!$E211,FinParameters!$C$8:$C$39,Financials!$F211)</f>
        <v>151148725.67542559</v>
      </c>
      <c r="AD211" s="73">
        <f t="shared" si="59"/>
        <v>151148725.67542559</v>
      </c>
      <c r="AE211" s="12"/>
      <c r="AF211" s="73">
        <f t="shared" si="60"/>
        <v>109668457.77677654</v>
      </c>
      <c r="AG211" s="73">
        <f t="shared" si="61"/>
        <v>80688542.75750035</v>
      </c>
      <c r="AH211" s="73">
        <f t="shared" si="61"/>
        <v>18954291.894019127</v>
      </c>
      <c r="AI211" s="12">
        <f t="shared" si="62"/>
        <v>0.28641955784222839</v>
      </c>
      <c r="AL211" s="73">
        <f>Summary!G211</f>
        <v>-9129925.3925778903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24781505.10888464</v>
      </c>
      <c r="AN211" s="20">
        <f>Summary!I211</f>
        <v>2965288.6677329117</v>
      </c>
      <c r="AP211" s="12">
        <v>1</v>
      </c>
    </row>
    <row r="212" spans="1:42" x14ac:dyDescent="0.3">
      <c r="A212">
        <v>208</v>
      </c>
      <c r="B212" t="str">
        <f>Summary!B212</f>
        <v>Yallourn Portland Snowy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31352309.264072318</v>
      </c>
      <c r="H212" s="73">
        <f>SUMIFS(AM$5:AM212,$F$5:$F212,$F212,$D$5:$D212,$D212)</f>
        <v>-1836170.7491304432</v>
      </c>
      <c r="I212" s="20">
        <f>SUMIFS(AN$5:AN212,$F$5:$F212,$F212,$D$5:$D212,$D212)</f>
        <v>53929555.003505446</v>
      </c>
      <c r="J212" s="73">
        <f t="shared" si="48"/>
        <v>53929555.003505446</v>
      </c>
      <c r="K212" s="73">
        <f t="shared" si="49"/>
        <v>85281864.267577767</v>
      </c>
      <c r="L212" s="73">
        <f t="shared" si="50"/>
        <v>83445693.518447325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42958371.384756438</v>
      </c>
      <c r="Q212" s="73">
        <f>P212/SUMIFS(FinParameters!$H$8:$H$39,FinParameters!$B$8:$B$39,Financials!$E212,FinParameters!$C$8:$C$39,Financials!$F212)</f>
        <v>13629974.446072452</v>
      </c>
      <c r="R212" s="73">
        <f t="shared" si="63"/>
        <v>-23218296.287008926</v>
      </c>
      <c r="S212" s="12">
        <f t="shared" si="52"/>
        <v>-0.35085321010980941</v>
      </c>
      <c r="T212" s="115">
        <f t="shared" si="53"/>
        <v>31352309.264072318</v>
      </c>
      <c r="U212" s="73">
        <f>T212/SUMIFS(FinParameters!$L$8:$L$39,FinParameters!$B$8:$B$39,Financials!$E212,FinParameters!$C$8:$C$39,Financials!$F212)</f>
        <v>23894998.914638057</v>
      </c>
      <c r="V212" s="73">
        <f t="shared" si="54"/>
        <v>23894998.914638057</v>
      </c>
      <c r="W212" s="12"/>
      <c r="X212" s="73">
        <f t="shared" si="55"/>
        <v>74310680.64882876</v>
      </c>
      <c r="Y212" s="73">
        <f t="shared" si="56"/>
        <v>37524973.360710509</v>
      </c>
      <c r="Z212" s="73">
        <f t="shared" si="56"/>
        <v>676702.62762913108</v>
      </c>
      <c r="AA212" s="12">
        <f t="shared" si="57"/>
        <v>1.0225698141610264E-2</v>
      </c>
      <c r="AB212" s="115">
        <f t="shared" si="58"/>
        <v>-1836170.7491304432</v>
      </c>
      <c r="AC212" s="73">
        <f>AB212/SUMIFS(FinParameters!$L$8:$L$39,FinParameters!$B$8:$B$39,Financials!$E212,FinParameters!$C$8:$C$39,Financials!$F212)</f>
        <v>-1399427.9556255939</v>
      </c>
      <c r="AD212" s="73">
        <f t="shared" si="59"/>
        <v>-1399427.9556255939</v>
      </c>
      <c r="AE212" s="12"/>
      <c r="AF212" s="73">
        <f t="shared" si="60"/>
        <v>72474509.899698317</v>
      </c>
      <c r="AG212" s="73">
        <f t="shared" si="61"/>
        <v>36125545.405084915</v>
      </c>
      <c r="AH212" s="73">
        <f t="shared" si="61"/>
        <v>-722725.32799646282</v>
      </c>
      <c r="AI212" s="12">
        <f t="shared" si="62"/>
        <v>-1.0921150209333033E-2</v>
      </c>
      <c r="AL212" s="73">
        <f>Summary!G212</f>
        <v>2238589.9667246663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-414842.08716282604</v>
      </c>
      <c r="AN212" s="20">
        <f>Summary!I212</f>
        <v>6570025.671153063</v>
      </c>
      <c r="AP212" s="12">
        <v>1</v>
      </c>
    </row>
    <row r="213" spans="1:42" x14ac:dyDescent="0.3">
      <c r="A213">
        <v>209</v>
      </c>
      <c r="B213" t="str">
        <f>Summary!B213</f>
        <v>Yallourn Portland Snowy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265291088.31143448</v>
      </c>
      <c r="H213" s="73">
        <f>SUMIFS(AM$5:AM213,$F$5:$F213,$F213,$D$5:$D213,$D213)</f>
        <v>-276649112.73517358</v>
      </c>
      <c r="I213" s="20">
        <f>SUMIFS(AN$5:AN213,$F$5:$F213,$F213,$D$5:$D213,$D213)</f>
        <v>126244421.08804691</v>
      </c>
      <c r="J213" s="73">
        <f t="shared" si="48"/>
        <v>126244421.08804691</v>
      </c>
      <c r="K213" s="73">
        <f t="shared" si="49"/>
        <v>391535509.39948142</v>
      </c>
      <c r="L213" s="73">
        <f t="shared" si="50"/>
        <v>114886396.6643078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114210207.87882918</v>
      </c>
      <c r="Q213" s="73">
        <f>P213/SUMIFS(FinParameters!$H$8:$H$39,FinParameters!$B$8:$B$39,Financials!$E213,FinParameters!$C$8:$C$39,Financials!$F213)</f>
        <v>32645939.885178939</v>
      </c>
      <c r="R213" s="73">
        <f t="shared" si="63"/>
        <v>46774211.46663902</v>
      </c>
      <c r="S213" s="12">
        <f t="shared" si="52"/>
        <v>0.69360896190723176</v>
      </c>
      <c r="T213" s="115">
        <f t="shared" si="53"/>
        <v>265291088.31143448</v>
      </c>
      <c r="U213" s="73">
        <f>T213/SUMIFS(FinParameters!$L$8:$L$39,FinParameters!$B$8:$B$39,Financials!$E213,FinParameters!$C$8:$C$39,Financials!$F213)</f>
        <v>197258749.9640418</v>
      </c>
      <c r="V213" s="73">
        <f t="shared" si="54"/>
        <v>197258749.9640418</v>
      </c>
      <c r="W213" s="12"/>
      <c r="X213" s="73">
        <f t="shared" si="55"/>
        <v>379501296.19026369</v>
      </c>
      <c r="Y213" s="73">
        <f t="shared" si="56"/>
        <v>229904689.84922075</v>
      </c>
      <c r="Z213" s="73">
        <f t="shared" si="56"/>
        <v>244032961.43068081</v>
      </c>
      <c r="AA213" s="12">
        <f t="shared" si="57"/>
        <v>3.6187344209919301</v>
      </c>
      <c r="AB213" s="115">
        <f t="shared" si="58"/>
        <v>-276649112.73517358</v>
      </c>
      <c r="AC213" s="73">
        <f>AB213/SUMIFS(FinParameters!$L$8:$L$39,FinParameters!$B$8:$B$39,Financials!$E213,FinParameters!$C$8:$C$39,Financials!$F213)</f>
        <v>-205704075.86680138</v>
      </c>
      <c r="AD213" s="73">
        <f t="shared" si="59"/>
        <v>-205704075.86680138</v>
      </c>
      <c r="AE213" s="12"/>
      <c r="AF213" s="73">
        <f t="shared" si="60"/>
        <v>102852183.45509011</v>
      </c>
      <c r="AG213" s="73">
        <f t="shared" si="61"/>
        <v>24200613.982419372</v>
      </c>
      <c r="AH213" s="73">
        <f t="shared" si="61"/>
        <v>38328885.56387943</v>
      </c>
      <c r="AI213" s="12">
        <f t="shared" si="62"/>
        <v>0.56837427491396653</v>
      </c>
      <c r="AL213" s="73">
        <f>Summary!G213</f>
        <v>20287394.831542287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-30093784.333201606</v>
      </c>
      <c r="AN213" s="20">
        <f>Summary!I213</f>
        <v>11591375.132193398</v>
      </c>
      <c r="AP213" s="12">
        <v>1</v>
      </c>
    </row>
    <row r="214" spans="1:42" x14ac:dyDescent="0.3">
      <c r="A214">
        <v>210</v>
      </c>
      <c r="B214" t="str">
        <f>Summary!B214</f>
        <v>Yallourn Portland Snowy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136907334.13838235</v>
      </c>
      <c r="H214" s="73">
        <f>SUMIFS(AM$5:AM214,$F$5:$F214,$F214,$D$5:$D214,$D214)</f>
        <v>-113046061.46238084</v>
      </c>
      <c r="I214" s="20">
        <f>SUMIFS(AN$5:AN214,$F$5:$F214,$F214,$D$5:$D214,$D214)</f>
        <v>86093721.774329513</v>
      </c>
      <c r="J214" s="73">
        <f t="shared" si="48"/>
        <v>86093721.774329513</v>
      </c>
      <c r="K214" s="73">
        <f t="shared" si="49"/>
        <v>223001055.91271186</v>
      </c>
      <c r="L214" s="73">
        <f t="shared" si="50"/>
        <v>109954994.45033102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74059508.565111786</v>
      </c>
      <c r="Q214" s="73">
        <f>P214/SUMIFS(FinParameters!$H$8:$H$39,FinParameters!$B$8:$B$39,Financials!$E214,FinParameters!$C$8:$C$39,Financials!$F214)</f>
        <v>21169230.924679056</v>
      </c>
      <c r="R214" s="73">
        <f t="shared" si="63"/>
        <v>6623512.1529216263</v>
      </c>
      <c r="S214" s="12">
        <f t="shared" si="52"/>
        <v>9.8219237578052884E-2</v>
      </c>
      <c r="T214" s="115">
        <f t="shared" si="53"/>
        <v>136907334.13838235</v>
      </c>
      <c r="U214" s="73">
        <f>T214/SUMIFS(FinParameters!$L$8:$L$39,FinParameters!$B$8:$B$39,Financials!$E214,FinParameters!$C$8:$C$39,Financials!$F214)</f>
        <v>101798254.00445868</v>
      </c>
      <c r="V214" s="73">
        <f t="shared" si="54"/>
        <v>101798254.00445868</v>
      </c>
      <c r="W214" s="12"/>
      <c r="X214" s="73">
        <f t="shared" si="55"/>
        <v>210966842.70349413</v>
      </c>
      <c r="Y214" s="73">
        <f t="shared" si="56"/>
        <v>122967484.92913774</v>
      </c>
      <c r="Z214" s="73">
        <f t="shared" si="56"/>
        <v>108421766.15738031</v>
      </c>
      <c r="AA214" s="12">
        <f t="shared" si="57"/>
        <v>1.6077728798529523</v>
      </c>
      <c r="AB214" s="115">
        <f t="shared" si="58"/>
        <v>-113046061.46238084</v>
      </c>
      <c r="AC214" s="73">
        <f>AB214/SUMIFS(FinParameters!$L$8:$L$39,FinParameters!$B$8:$B$39,Financials!$E214,FinParameters!$C$8:$C$39,Financials!$F214)</f>
        <v>-84056064.28154695</v>
      </c>
      <c r="AD214" s="73">
        <f t="shared" si="59"/>
        <v>-84056064.28154695</v>
      </c>
      <c r="AE214" s="12"/>
      <c r="AF214" s="73">
        <f t="shared" si="60"/>
        <v>97920781.24111329</v>
      </c>
      <c r="AG214" s="73">
        <f t="shared" si="61"/>
        <v>38911420.647590786</v>
      </c>
      <c r="AH214" s="73">
        <f t="shared" si="61"/>
        <v>24365701.875833362</v>
      </c>
      <c r="AI214" s="12">
        <f t="shared" si="62"/>
        <v>0.36131596138807648</v>
      </c>
      <c r="AL214" s="73">
        <f>Summary!G214</f>
        <v>9833374.9162877277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-12462529.274739167</v>
      </c>
      <c r="AN214" s="20">
        <f>Summary!I214</f>
        <v>8626833.6601945851</v>
      </c>
      <c r="AP214" s="12">
        <v>1</v>
      </c>
    </row>
    <row r="215" spans="1:42" x14ac:dyDescent="0.3">
      <c r="A215">
        <v>211</v>
      </c>
      <c r="B215" t="str">
        <f>Summary!B215</f>
        <v>Yallourn Portland Snowy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69459147.032046705</v>
      </c>
      <c r="H215" s="73">
        <f>SUMIFS(AM$5:AM215,$F$5:$F215,$F215,$D$5:$D215,$D215)</f>
        <v>-44466426.868570283</v>
      </c>
      <c r="I215" s="20">
        <f>SUMIFS(AN$5:AN215,$F$5:$F215,$F215,$D$5:$D215,$D215)</f>
        <v>70224409.067316979</v>
      </c>
      <c r="J215" s="73">
        <f t="shared" si="48"/>
        <v>70224409.067316979</v>
      </c>
      <c r="K215" s="73">
        <f t="shared" si="49"/>
        <v>139683556.09936368</v>
      </c>
      <c r="L215" s="73">
        <f t="shared" si="50"/>
        <v>95217129.230793402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58190195.858099245</v>
      </c>
      <c r="Q215" s="73">
        <f>P215/SUMIFS(FinParameters!$H$8:$H$39,FinParameters!$B$8:$B$39,Financials!$E215,FinParameters!$C$8:$C$39,Financials!$F215)</f>
        <v>16633133.510322886</v>
      </c>
      <c r="R215" s="73">
        <f t="shared" si="63"/>
        <v>-9245800.5540909152</v>
      </c>
      <c r="S215" s="12">
        <f t="shared" si="52"/>
        <v>-0.13710482599793819</v>
      </c>
      <c r="T215" s="115">
        <f t="shared" si="53"/>
        <v>69459147.032046705</v>
      </c>
      <c r="U215" s="73">
        <f>T215/SUMIFS(FinParameters!$L$8:$L$39,FinParameters!$B$8:$B$39,Financials!$E215,FinParameters!$C$8:$C$39,Financials!$F215)</f>
        <v>51646757.545905709</v>
      </c>
      <c r="V215" s="73">
        <f t="shared" si="54"/>
        <v>51646757.545905709</v>
      </c>
      <c r="W215" s="12"/>
      <c r="X215" s="73">
        <f t="shared" si="55"/>
        <v>127649342.89014596</v>
      </c>
      <c r="Y215" s="73">
        <f t="shared" si="56"/>
        <v>68279891.056228593</v>
      </c>
      <c r="Z215" s="73">
        <f t="shared" si="56"/>
        <v>42400956.991814792</v>
      </c>
      <c r="AA215" s="12">
        <f t="shared" si="57"/>
        <v>0.62875851544695394</v>
      </c>
      <c r="AB215" s="115">
        <f t="shared" si="58"/>
        <v>-44466426.868570283</v>
      </c>
      <c r="AC215" s="73">
        <f>AB215/SUMIFS(FinParameters!$L$8:$L$39,FinParameters!$B$8:$B$39,Financials!$E215,FinParameters!$C$8:$C$39,Financials!$F215)</f>
        <v>-33063273.38506227</v>
      </c>
      <c r="AD215" s="73">
        <f t="shared" si="59"/>
        <v>-33063273.38506227</v>
      </c>
      <c r="AE215" s="12"/>
      <c r="AF215" s="73">
        <f t="shared" si="60"/>
        <v>83182916.021575674</v>
      </c>
      <c r="AG215" s="73">
        <f t="shared" si="61"/>
        <v>35216617.671166323</v>
      </c>
      <c r="AH215" s="73">
        <f t="shared" si="61"/>
        <v>9337683.6067525223</v>
      </c>
      <c r="AI215" s="12">
        <f t="shared" si="62"/>
        <v>0.13846734835320954</v>
      </c>
      <c r="AL215" s="73">
        <f>Summary!G215</f>
        <v>4993203.0068540424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-4929865.0594767537</v>
      </c>
      <c r="AN215" s="20">
        <f>Summary!I215</f>
        <v>7443573.2707351884</v>
      </c>
      <c r="AP215" s="12">
        <v>1</v>
      </c>
    </row>
    <row r="216" spans="1:42" x14ac:dyDescent="0.3">
      <c r="A216">
        <v>212</v>
      </c>
      <c r="B216" t="str">
        <f>Summary!B216</f>
        <v>Yallourn Portland Snowy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24974732.287843909</v>
      </c>
      <c r="H216" s="73">
        <f>SUMIFS(AM$5:AM216,$F$5:$F216,$F216,$D$5:$D216,$D216)</f>
        <v>1091729.5658396124</v>
      </c>
      <c r="I216" s="20">
        <f>SUMIFS(AN$5:AN216,$F$5:$F216,$F216,$D$5:$D216,$D216)</f>
        <v>59823582.494506128</v>
      </c>
      <c r="J216" s="73">
        <f t="shared" si="48"/>
        <v>59823582.494506128</v>
      </c>
      <c r="K216" s="73">
        <f t="shared" si="49"/>
        <v>84798314.782350034</v>
      </c>
      <c r="L216" s="73">
        <f t="shared" si="50"/>
        <v>85890044.348189652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47789369.285288393</v>
      </c>
      <c r="Q216" s="73">
        <f>P216/SUMIFS(FinParameters!$H$8:$H$39,FinParameters!$B$8:$B$39,Financials!$E216,FinParameters!$C$8:$C$39,Financials!$F216)</f>
        <v>13660152.676487146</v>
      </c>
      <c r="R216" s="73">
        <f t="shared" si="63"/>
        <v>-19646627.126901768</v>
      </c>
      <c r="S216" s="12">
        <f t="shared" si="52"/>
        <v>-0.29133738911211998</v>
      </c>
      <c r="T216" s="115">
        <f t="shared" si="53"/>
        <v>24974732.287843909</v>
      </c>
      <c r="U216" s="73">
        <f>T216/SUMIFS(FinParameters!$L$8:$L$39,FinParameters!$B$8:$B$39,Financials!$E216,FinParameters!$C$8:$C$39,Financials!$F216)</f>
        <v>18570109.170057423</v>
      </c>
      <c r="V216" s="73">
        <f t="shared" si="54"/>
        <v>18570109.170057423</v>
      </c>
      <c r="W216" s="12"/>
      <c r="X216" s="73">
        <f t="shared" si="55"/>
        <v>72764101.573132306</v>
      </c>
      <c r="Y216" s="73">
        <f t="shared" si="56"/>
        <v>32230261.846544571</v>
      </c>
      <c r="Z216" s="73">
        <f t="shared" si="56"/>
        <v>-1076517.9568443447</v>
      </c>
      <c r="AA216" s="12">
        <f t="shared" si="57"/>
        <v>-1.5963550835140422E-2</v>
      </c>
      <c r="AB216" s="115">
        <f t="shared" si="58"/>
        <v>1091729.5658396124</v>
      </c>
      <c r="AC216" s="73">
        <f>AB216/SUMIFS(FinParameters!$L$8:$L$39,FinParameters!$B$8:$B$39,Financials!$E216,FinParameters!$C$8:$C$39,Financials!$F216)</f>
        <v>811761.94355800352</v>
      </c>
      <c r="AD216" s="73">
        <f t="shared" si="59"/>
        <v>811761.94355800352</v>
      </c>
      <c r="AE216" s="12"/>
      <c r="AF216" s="73">
        <f t="shared" si="60"/>
        <v>73855831.138971925</v>
      </c>
      <c r="AG216" s="73">
        <f t="shared" si="61"/>
        <v>33042023.790102575</v>
      </c>
      <c r="AH216" s="73">
        <f t="shared" si="61"/>
        <v>-264756.01328634121</v>
      </c>
      <c r="AI216" s="12">
        <f t="shared" si="62"/>
        <v>-3.9260339784715076E-3</v>
      </c>
      <c r="AL216" s="73">
        <f>Summary!G216</f>
        <v>1385829.1547793772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106790.83944164756</v>
      </c>
      <c r="AN216" s="20">
        <f>Summary!I216</f>
        <v>6514594.6515898947</v>
      </c>
      <c r="AP216" s="12">
        <v>1</v>
      </c>
    </row>
    <row r="217" spans="1:42" x14ac:dyDescent="0.3">
      <c r="A217">
        <v>213</v>
      </c>
      <c r="B217" t="str">
        <f>Summary!B217</f>
        <v>Yallourn Portland Snowy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-8193351.7277450562</v>
      </c>
      <c r="H217" s="73">
        <f>SUMIFS(AM$5:AM217,$F$5:$F217,$F217,$D$5:$D217,$D217)</f>
        <v>43612831.272590846</v>
      </c>
      <c r="I217" s="20">
        <f>SUMIFS(AN$5:AN217,$F$5:$F217,$F217,$D$5:$D217,$D217)</f>
        <v>50091934.163543902</v>
      </c>
      <c r="J217" s="73">
        <f t="shared" si="48"/>
        <v>50091934.163543902</v>
      </c>
      <c r="K217" s="73">
        <f t="shared" si="49"/>
        <v>41898582.435798846</v>
      </c>
      <c r="L217" s="73">
        <f t="shared" si="50"/>
        <v>85511413.708389699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38057720.954326168</v>
      </c>
      <c r="Q217" s="73">
        <f>P217/SUMIFS(FinParameters!$H$8:$H$39,FinParameters!$B$8:$B$39,Financials!$E217,FinParameters!$C$8:$C$39,Financials!$F217)</f>
        <v>10878450.302445799</v>
      </c>
      <c r="R217" s="73">
        <f t="shared" si="63"/>
        <v>-29378275.457863994</v>
      </c>
      <c r="S217" s="12">
        <f t="shared" si="52"/>
        <v>-0.43564679134115075</v>
      </c>
      <c r="T217" s="115">
        <f t="shared" si="53"/>
        <v>-8193351.7277450562</v>
      </c>
      <c r="U217" s="73">
        <f>T217/SUMIFS(FinParameters!$L$8:$L$39,FinParameters!$B$8:$B$39,Financials!$E217,FinParameters!$C$8:$C$39,Financials!$F217)</f>
        <v>-6092214.8954109838</v>
      </c>
      <c r="V217" s="73">
        <f t="shared" si="54"/>
        <v>-6092214.8954109838</v>
      </c>
      <c r="W217" s="12"/>
      <c r="X217" s="73">
        <f t="shared" si="55"/>
        <v>29864369.226581112</v>
      </c>
      <c r="Y217" s="73">
        <f t="shared" si="56"/>
        <v>4786235.4070348153</v>
      </c>
      <c r="Z217" s="73">
        <f t="shared" si="56"/>
        <v>-35470490.353274979</v>
      </c>
      <c r="AA217" s="12">
        <f t="shared" si="57"/>
        <v>-0.52598748799481088</v>
      </c>
      <c r="AB217" s="115">
        <f t="shared" si="58"/>
        <v>43612831.272590846</v>
      </c>
      <c r="AC217" s="73">
        <f>AB217/SUMIFS(FinParameters!$L$8:$L$39,FinParameters!$B$8:$B$39,Financials!$E217,FinParameters!$C$8:$C$39,Financials!$F217)</f>
        <v>32428577.356223002</v>
      </c>
      <c r="AD217" s="73">
        <f t="shared" si="59"/>
        <v>32428577.356223002</v>
      </c>
      <c r="AE217" s="12"/>
      <c r="AF217" s="73">
        <f t="shared" si="60"/>
        <v>73477200.499171957</v>
      </c>
      <c r="AG217" s="73">
        <f t="shared" si="61"/>
        <v>37214812.763257816</v>
      </c>
      <c r="AH217" s="73">
        <f t="shared" si="61"/>
        <v>-3041912.9970519766</v>
      </c>
      <c r="AI217" s="12">
        <f t="shared" si="62"/>
        <v>-4.5108149339988121E-2</v>
      </c>
      <c r="AL217" s="73">
        <f>Summary!G217</f>
        <v>-1719706.3247595595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5131551.6198887164</v>
      </c>
      <c r="AN217" s="20">
        <f>Summary!I217</f>
        <v>5626211.0151793184</v>
      </c>
      <c r="AP217" s="12">
        <v>1</v>
      </c>
    </row>
    <row r="218" spans="1:42" x14ac:dyDescent="0.3">
      <c r="A218">
        <v>214</v>
      </c>
      <c r="B218" t="str">
        <f>Summary!B218</f>
        <v>Yallourn Portland Snowy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-46669312.105984442</v>
      </c>
      <c r="H218" s="73">
        <f>SUMIFS(AM$5:AM218,$F$5:$F218,$F218,$D$5:$D218,$D218)</f>
        <v>99966700.73603183</v>
      </c>
      <c r="I218" s="20">
        <f>SUMIFS(AN$5:AN218,$F$5:$F218,$F218,$D$5:$D218,$D218)</f>
        <v>38141753.868866652</v>
      </c>
      <c r="J218" s="73">
        <f t="shared" si="48"/>
        <v>38141753.868866652</v>
      </c>
      <c r="K218" s="73">
        <f t="shared" si="49"/>
        <v>-8527558.2371177897</v>
      </c>
      <c r="L218" s="73">
        <f t="shared" si="50"/>
        <v>91439142.498914033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26107540.659648918</v>
      </c>
      <c r="Q218" s="73">
        <f>P218/SUMIFS(FinParameters!$H$8:$H$39,FinParameters!$B$8:$B$39,Financials!$E218,FinParameters!$C$8:$C$39,Financials!$F218)</f>
        <v>7462600.924682783</v>
      </c>
      <c r="R218" s="73">
        <f t="shared" si="63"/>
        <v>-41328455.752541244</v>
      </c>
      <c r="S218" s="12">
        <f t="shared" si="52"/>
        <v>-0.61285452801688645</v>
      </c>
      <c r="T218" s="115">
        <f t="shared" si="53"/>
        <v>-46669312.105984442</v>
      </c>
      <c r="U218" s="73">
        <f>T218/SUMIFS(FinParameters!$L$8:$L$39,FinParameters!$B$8:$B$39,Financials!$E218,FinParameters!$C$8:$C$39,Financials!$F218)</f>
        <v>-34701241.667420998</v>
      </c>
      <c r="V218" s="73">
        <f t="shared" si="54"/>
        <v>-34701241.667420998</v>
      </c>
      <c r="W218" s="12"/>
      <c r="X218" s="73">
        <f t="shared" si="55"/>
        <v>-20561771.446335524</v>
      </c>
      <c r="Y218" s="73">
        <f t="shared" si="56"/>
        <v>-27238640.742738217</v>
      </c>
      <c r="Z218" s="73">
        <f t="shared" si="56"/>
        <v>-76029697.419962242</v>
      </c>
      <c r="AA218" s="12">
        <f t="shared" si="57"/>
        <v>-1.1274349229637635</v>
      </c>
      <c r="AB218" s="115">
        <f t="shared" si="58"/>
        <v>99966700.73603183</v>
      </c>
      <c r="AC218" s="73">
        <f>AB218/SUMIFS(FinParameters!$L$8:$L$39,FinParameters!$B$8:$B$39,Financials!$E218,FinParameters!$C$8:$C$39,Financials!$F218)</f>
        <v>74330828.640839651</v>
      </c>
      <c r="AD218" s="73">
        <f t="shared" si="59"/>
        <v>74330828.640839651</v>
      </c>
      <c r="AE218" s="12"/>
      <c r="AF218" s="73">
        <f t="shared" si="60"/>
        <v>79404929.289696306</v>
      </c>
      <c r="AG218" s="73">
        <f t="shared" si="61"/>
        <v>47092187.898101434</v>
      </c>
      <c r="AH218" s="73">
        <f t="shared" si="61"/>
        <v>-1698868.779122591</v>
      </c>
      <c r="AI218" s="12">
        <f t="shared" si="62"/>
        <v>-2.5192313742034258E-2</v>
      </c>
      <c r="AL218" s="73">
        <f>Summary!G218</f>
        <v>-5147354.5249439683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11626945.318665687</v>
      </c>
      <c r="AN218" s="20">
        <f>Summary!I218</f>
        <v>4524030.086831321</v>
      </c>
      <c r="AP218" s="12">
        <v>1</v>
      </c>
    </row>
    <row r="219" spans="1:42" x14ac:dyDescent="0.3">
      <c r="A219">
        <v>215</v>
      </c>
      <c r="B219" t="str">
        <f>Summary!B219</f>
        <v>Yallourn Portland Snowy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-104224633.39053357</v>
      </c>
      <c r="H219" s="73">
        <f>SUMIFS(AM$5:AM219,$F$5:$F219,$F219,$D$5:$D219,$D219)</f>
        <v>222255255.24750212</v>
      </c>
      <c r="I219" s="20">
        <f>SUMIFS(AN$5:AN219,$F$5:$F219,$F219,$D$5:$D219,$D219)</f>
        <v>20682231.133916866</v>
      </c>
      <c r="J219" s="73">
        <f t="shared" si="48"/>
        <v>20682231.133916866</v>
      </c>
      <c r="K219" s="73">
        <f t="shared" si="49"/>
        <v>-83542402.256616697</v>
      </c>
      <c r="L219" s="73">
        <f t="shared" si="50"/>
        <v>138712852.99088541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8648017.9246991333</v>
      </c>
      <c r="Q219" s="73">
        <f>P219/SUMIFS(FinParameters!$H$8:$H$39,FinParameters!$B$8:$B$39,Financials!$E219,FinParameters!$C$8:$C$39,Financials!$F219)</f>
        <v>2471956.5662222314</v>
      </c>
      <c r="R219" s="73">
        <f t="shared" si="63"/>
        <v>-58787978.487491027</v>
      </c>
      <c r="S219" s="12">
        <f t="shared" si="52"/>
        <v>-0.87175961823356618</v>
      </c>
      <c r="T219" s="115">
        <f t="shared" si="53"/>
        <v>-104224633.39053357</v>
      </c>
      <c r="U219" s="73">
        <f>T219/SUMIFS(FinParameters!$L$8:$L$39,FinParameters!$B$8:$B$39,Financials!$E219,FinParameters!$C$8:$C$39,Financials!$F219)</f>
        <v>-77496839.524221018</v>
      </c>
      <c r="V219" s="73">
        <f t="shared" si="54"/>
        <v>-77496839.524221018</v>
      </c>
      <c r="W219" s="12"/>
      <c r="X219" s="73">
        <f t="shared" si="55"/>
        <v>-95576615.465834424</v>
      </c>
      <c r="Y219" s="73">
        <f t="shared" si="56"/>
        <v>-75024882.957998782</v>
      </c>
      <c r="Z219" s="73">
        <f t="shared" si="56"/>
        <v>-136284818.01171204</v>
      </c>
      <c r="AA219" s="12">
        <f t="shared" si="57"/>
        <v>-2.020950608910649</v>
      </c>
      <c r="AB219" s="115">
        <f t="shared" si="58"/>
        <v>222255255.24750212</v>
      </c>
      <c r="AC219" s="73">
        <f>AB219/SUMIFS(FinParameters!$L$8:$L$39,FinParameters!$B$8:$B$39,Financials!$E219,FinParameters!$C$8:$C$39,Financials!$F219)</f>
        <v>165259203.02152741</v>
      </c>
      <c r="AD219" s="73">
        <f t="shared" si="59"/>
        <v>165259203.02152741</v>
      </c>
      <c r="AE219" s="12"/>
      <c r="AF219" s="73">
        <f t="shared" si="60"/>
        <v>126678639.78166769</v>
      </c>
      <c r="AG219" s="73">
        <f t="shared" si="61"/>
        <v>90234320.063528627</v>
      </c>
      <c r="AH219" s="73">
        <f t="shared" si="61"/>
        <v>28974385.009815365</v>
      </c>
      <c r="AI219" s="12">
        <f t="shared" si="62"/>
        <v>0.42965755014154094</v>
      </c>
      <c r="AL219" s="73">
        <f>Summary!G219</f>
        <v>-9065895.1353736147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23935028.945112605</v>
      </c>
      <c r="AN219" s="20">
        <f>Summary!I219</f>
        <v>3204077.7856208785</v>
      </c>
      <c r="AP219" s="12">
        <v>1</v>
      </c>
    </row>
    <row r="220" spans="1:42" x14ac:dyDescent="0.3">
      <c r="A220">
        <v>216</v>
      </c>
      <c r="B220" t="str">
        <f>Summary!B220</f>
        <v>Yallourn Portland Snowy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33127477.50625845</v>
      </c>
      <c r="H220" s="73">
        <f>SUMIFS(AM$5:AM220,$F$5:$F220,$F220,$D$5:$D220,$D220)</f>
        <v>-1882137.037245682</v>
      </c>
      <c r="I220" s="20">
        <f>SUMIFS(AN$5:AN220,$F$5:$F220,$F220,$D$5:$D220,$D220)</f>
        <v>60468388.897370376</v>
      </c>
      <c r="J220" s="73">
        <f t="shared" si="48"/>
        <v>60468388.897370376</v>
      </c>
      <c r="K220" s="73">
        <f t="shared" si="49"/>
        <v>93595866.403628826</v>
      </c>
      <c r="L220" s="73">
        <f t="shared" si="50"/>
        <v>91713729.366383135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48434175.688152641</v>
      </c>
      <c r="Q220" s="73">
        <f>P220/SUMIFS(FinParameters!$H$8:$H$39,FinParameters!$B$8:$B$39,Financials!$E220,FinParameters!$C$8:$C$39,Financials!$F220)</f>
        <v>13844464.669753263</v>
      </c>
      <c r="R220" s="73">
        <f t="shared" si="63"/>
        <v>-19001820.724037521</v>
      </c>
      <c r="S220" s="12">
        <f t="shared" si="52"/>
        <v>-0.28177563519477605</v>
      </c>
      <c r="T220" s="115">
        <f t="shared" si="53"/>
        <v>33127477.50625845</v>
      </c>
      <c r="U220" s="73">
        <f>T220/SUMIFS(FinParameters!$L$8:$L$39,FinParameters!$B$8:$B$39,Financials!$E220,FinParameters!$C$8:$C$39,Financials!$F220)</f>
        <v>24632130.856484558</v>
      </c>
      <c r="V220" s="73">
        <f t="shared" si="54"/>
        <v>24632130.856484558</v>
      </c>
      <c r="W220" s="12"/>
      <c r="X220" s="73">
        <f t="shared" si="55"/>
        <v>81561653.194411099</v>
      </c>
      <c r="Y220" s="73">
        <f t="shared" si="56"/>
        <v>38476595.526237823</v>
      </c>
      <c r="Z220" s="73">
        <f t="shared" si="56"/>
        <v>5630310.1324470378</v>
      </c>
      <c r="AA220" s="12">
        <f t="shared" si="57"/>
        <v>8.3491168396664595E-2</v>
      </c>
      <c r="AB220" s="115">
        <f t="shared" si="58"/>
        <v>-1882137.037245682</v>
      </c>
      <c r="AC220" s="73">
        <f>AB220/SUMIFS(FinParameters!$L$8:$L$39,FinParameters!$B$8:$B$39,Financials!$E220,FinParameters!$C$8:$C$39,Financials!$F220)</f>
        <v>-1399474.0705057681</v>
      </c>
      <c r="AD220" s="73">
        <f t="shared" si="59"/>
        <v>-1399474.0705057681</v>
      </c>
      <c r="AE220" s="12"/>
      <c r="AF220" s="73">
        <f t="shared" si="60"/>
        <v>79679516.157165423</v>
      </c>
      <c r="AG220" s="73">
        <f t="shared" si="61"/>
        <v>37077121.455732055</v>
      </c>
      <c r="AH220" s="73">
        <f t="shared" si="61"/>
        <v>4230836.0619412698</v>
      </c>
      <c r="AI220" s="12">
        <f t="shared" si="62"/>
        <v>6.2738541536200648E-2</v>
      </c>
      <c r="AL220" s="73">
        <f>Summary!G220</f>
        <v>1775168.2421861335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-45966.288115238727</v>
      </c>
      <c r="AN220" s="20">
        <f>Summary!I220</f>
        <v>6538833.8938649287</v>
      </c>
      <c r="AP220" s="12">
        <v>1</v>
      </c>
    </row>
    <row r="221" spans="1:42" x14ac:dyDescent="0.3">
      <c r="A221">
        <v>217</v>
      </c>
      <c r="B221" t="str">
        <f>Summary!B221</f>
        <v>Yallourn Portland Snowy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287041850.36823076</v>
      </c>
      <c r="H221" s="73">
        <f>SUMIFS(AM$5:AM221,$F$5:$F221,$F221,$D$5:$D221,$D221)</f>
        <v>-304260476.83554286</v>
      </c>
      <c r="I221" s="20">
        <f>SUMIFS(AN$5:AN221,$F$5:$F221,$F221,$D$5:$D221,$D221)</f>
        <v>138109083.7005457</v>
      </c>
      <c r="J221" s="73">
        <f t="shared" si="48"/>
        <v>138109083.7005457</v>
      </c>
      <c r="K221" s="73">
        <f t="shared" si="49"/>
        <v>425150934.06877649</v>
      </c>
      <c r="L221" s="73">
        <f t="shared" si="50"/>
        <v>120890457.2332336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124985265.16109753</v>
      </c>
      <c r="Q221" s="73">
        <f>P221/SUMIFS(FinParameters!$H$8:$H$39,FinParameters!$B$8:$B$39,Financials!$E221,FinParameters!$C$8:$C$39,Financials!$F221)</f>
        <v>32185487.50741221</v>
      </c>
      <c r="R221" s="73">
        <f t="shared" si="63"/>
        <v>56516058.296165347</v>
      </c>
      <c r="S221" s="12">
        <f t="shared" si="52"/>
        <v>0.82542300230895671</v>
      </c>
      <c r="T221" s="115">
        <f t="shared" si="53"/>
        <v>287041850.36823076</v>
      </c>
      <c r="U221" s="73">
        <f>T221/SUMIFS(FinParameters!$L$8:$L$39,FinParameters!$B$8:$B$39,Financials!$E221,FinParameters!$C$8:$C$39,Financials!$F221)</f>
        <v>208226006.92252964</v>
      </c>
      <c r="V221" s="73">
        <f t="shared" si="54"/>
        <v>208226006.92252964</v>
      </c>
      <c r="W221" s="12"/>
      <c r="X221" s="73">
        <f t="shared" si="55"/>
        <v>412027115.52932829</v>
      </c>
      <c r="Y221" s="73">
        <f t="shared" si="56"/>
        <v>240411494.42994183</v>
      </c>
      <c r="Z221" s="73">
        <f t="shared" si="56"/>
        <v>264742065.21869498</v>
      </c>
      <c r="AA221" s="12">
        <f t="shared" si="57"/>
        <v>3.8665858323866131</v>
      </c>
      <c r="AB221" s="115">
        <f t="shared" si="58"/>
        <v>-304260476.83554286</v>
      </c>
      <c r="AC221" s="73">
        <f>AB221/SUMIFS(FinParameters!$L$8:$L$39,FinParameters!$B$8:$B$39,Financials!$E221,FinParameters!$C$8:$C$39,Financials!$F221)</f>
        <v>-220716749.40269241</v>
      </c>
      <c r="AD221" s="73">
        <f t="shared" si="59"/>
        <v>-220716749.40269241</v>
      </c>
      <c r="AE221" s="12"/>
      <c r="AF221" s="73">
        <f t="shared" si="60"/>
        <v>107766638.69378543</v>
      </c>
      <c r="AG221" s="73">
        <f t="shared" si="61"/>
        <v>19694745.027249426</v>
      </c>
      <c r="AH221" s="73">
        <f t="shared" si="61"/>
        <v>44025315.816002578</v>
      </c>
      <c r="AI221" s="12">
        <f t="shared" si="62"/>
        <v>0.64299438874544623</v>
      </c>
      <c r="AL221" s="73">
        <f>Summary!G221</f>
        <v>21750762.056796286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-27611364.100369256</v>
      </c>
      <c r="AN221" s="20">
        <f>Summary!I221</f>
        <v>11864662.612498781</v>
      </c>
      <c r="AP221" s="12">
        <v>1</v>
      </c>
    </row>
    <row r="222" spans="1:42" x14ac:dyDescent="0.3">
      <c r="A222">
        <v>218</v>
      </c>
      <c r="B222" t="str">
        <f>Summary!B222</f>
        <v>Yallourn Portland Snowy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149258959.22765487</v>
      </c>
      <c r="H222" s="73">
        <f>SUMIFS(AM$5:AM222,$F$5:$F222,$F222,$D$5:$D222,$D222)</f>
        <v>-125675654.73670645</v>
      </c>
      <c r="I222" s="20">
        <f>SUMIFS(AN$5:AN222,$F$5:$F222,$F222,$D$5:$D222,$D222)</f>
        <v>95227565.037508756</v>
      </c>
      <c r="J222" s="73">
        <f t="shared" si="48"/>
        <v>95227565.037508756</v>
      </c>
      <c r="K222" s="73">
        <f t="shared" si="49"/>
        <v>244486524.26516363</v>
      </c>
      <c r="L222" s="73">
        <f t="shared" si="50"/>
        <v>118810869.52845718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82103746.498060584</v>
      </c>
      <c r="Q222" s="73">
        <f>P222/SUMIFS(FinParameters!$H$8:$H$39,FinParameters!$B$8:$B$39,Financials!$E222,FinParameters!$C$8:$C$39,Financials!$F222)</f>
        <v>21142885.153853949</v>
      </c>
      <c r="R222" s="73">
        <f t="shared" si="63"/>
        <v>13634539.633128405</v>
      </c>
      <c r="S222" s="12">
        <f t="shared" si="52"/>
        <v>0.19913389182417413</v>
      </c>
      <c r="T222" s="115">
        <f t="shared" si="53"/>
        <v>149258959.22765487</v>
      </c>
      <c r="U222" s="73">
        <f>T222/SUMIFS(FinParameters!$L$8:$L$39,FinParameters!$B$8:$B$39,Financials!$E222,FinParameters!$C$8:$C$39,Financials!$F222)</f>
        <v>108275490.27264446</v>
      </c>
      <c r="V222" s="73">
        <f t="shared" si="54"/>
        <v>108275490.27264446</v>
      </c>
      <c r="W222" s="12"/>
      <c r="X222" s="73">
        <f t="shared" si="55"/>
        <v>231362705.72571546</v>
      </c>
      <c r="Y222" s="73">
        <f t="shared" si="56"/>
        <v>129418375.42649841</v>
      </c>
      <c r="Z222" s="73">
        <f t="shared" si="56"/>
        <v>121910029.90577286</v>
      </c>
      <c r="AA222" s="12">
        <f t="shared" si="57"/>
        <v>1.7805088665078641</v>
      </c>
      <c r="AB222" s="115">
        <f t="shared" si="58"/>
        <v>-125675654.73670645</v>
      </c>
      <c r="AC222" s="73">
        <f>AB222/SUMIFS(FinParameters!$L$8:$L$39,FinParameters!$B$8:$B$39,Financials!$E222,FinParameters!$C$8:$C$39,Financials!$F222)</f>
        <v>-91167680.669658929</v>
      </c>
      <c r="AD222" s="73">
        <f t="shared" si="59"/>
        <v>-91167680.669658929</v>
      </c>
      <c r="AE222" s="12"/>
      <c r="AF222" s="73">
        <f t="shared" si="60"/>
        <v>105687050.98900901</v>
      </c>
      <c r="AG222" s="73">
        <f t="shared" si="61"/>
        <v>38250694.756839484</v>
      </c>
      <c r="AH222" s="73">
        <f t="shared" si="61"/>
        <v>30742349.236113936</v>
      </c>
      <c r="AI222" s="12">
        <f t="shared" si="62"/>
        <v>0.44899525850735711</v>
      </c>
      <c r="AL222" s="73">
        <f>Summary!G222</f>
        <v>12351625.089272531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-12629593.274325605</v>
      </c>
      <c r="AN222" s="20">
        <f>Summary!I222</f>
        <v>9133843.2631792407</v>
      </c>
      <c r="AP222" s="12">
        <v>1</v>
      </c>
    </row>
    <row r="223" spans="1:42" x14ac:dyDescent="0.3">
      <c r="A223">
        <v>219</v>
      </c>
      <c r="B223" t="str">
        <f>Summary!B223</f>
        <v>Yallourn Portland Snowy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77343662.422563285</v>
      </c>
      <c r="H223" s="73">
        <f>SUMIFS(AM$5:AM223,$F$5:$F223,$F223,$D$5:$D223,$D223)</f>
        <v>-49794013.832475699</v>
      </c>
      <c r="I223" s="20">
        <f>SUMIFS(AN$5:AN223,$F$5:$F223,$F223,$D$5:$D223,$D223)</f>
        <v>78242617.275499955</v>
      </c>
      <c r="J223" s="73">
        <f t="shared" si="48"/>
        <v>78242617.275499955</v>
      </c>
      <c r="K223" s="73">
        <f t="shared" si="49"/>
        <v>155586279.69806325</v>
      </c>
      <c r="L223" s="73">
        <f t="shared" si="50"/>
        <v>105792265.86558753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65118798.736051783</v>
      </c>
      <c r="Q223" s="73">
        <f>P223/SUMIFS(FinParameters!$H$8:$H$39,FinParameters!$B$8:$B$39,Financials!$E223,FinParameters!$C$8:$C$39,Financials!$F223)</f>
        <v>16769018.976080399</v>
      </c>
      <c r="R223" s="73">
        <f t="shared" si="63"/>
        <v>-3350408.1288803956</v>
      </c>
      <c r="S223" s="12">
        <f t="shared" si="52"/>
        <v>-4.8933064691251325E-2</v>
      </c>
      <c r="T223" s="115">
        <f t="shared" si="53"/>
        <v>77343662.422563285</v>
      </c>
      <c r="U223" s="73">
        <f>T223/SUMIFS(FinParameters!$L$8:$L$39,FinParameters!$B$8:$B$39,Financials!$E223,FinParameters!$C$8:$C$39,Financials!$F223)</f>
        <v>56106668.649028905</v>
      </c>
      <c r="V223" s="73">
        <f t="shared" si="54"/>
        <v>56106668.649028905</v>
      </c>
      <c r="W223" s="12"/>
      <c r="X223" s="73">
        <f t="shared" si="55"/>
        <v>142462461.15861508</v>
      </c>
      <c r="Y223" s="73">
        <f t="shared" si="56"/>
        <v>72875687.6251093</v>
      </c>
      <c r="Z223" s="73">
        <f t="shared" si="56"/>
        <v>52756260.520148508</v>
      </c>
      <c r="AA223" s="12">
        <f t="shared" si="57"/>
        <v>0.77051075856946494</v>
      </c>
      <c r="AB223" s="115">
        <f t="shared" si="58"/>
        <v>-49794013.832475699</v>
      </c>
      <c r="AC223" s="73">
        <f>AB223/SUMIFS(FinParameters!$L$8:$L$39,FinParameters!$B$8:$B$39,Financials!$E223,FinParameters!$C$8:$C$39,Financials!$F223)</f>
        <v>-36121592.219672985</v>
      </c>
      <c r="AD223" s="73">
        <f t="shared" si="59"/>
        <v>-36121592.219672985</v>
      </c>
      <c r="AE223" s="12"/>
      <c r="AF223" s="73">
        <f t="shared" si="60"/>
        <v>92668447.32613939</v>
      </c>
      <c r="AG223" s="73">
        <f t="shared" si="61"/>
        <v>36754095.405436315</v>
      </c>
      <c r="AH223" s="73">
        <f t="shared" si="61"/>
        <v>16634668.300475523</v>
      </c>
      <c r="AI223" s="12">
        <f t="shared" si="62"/>
        <v>0.24295108797288095</v>
      </c>
      <c r="AL223" s="73">
        <f>Summary!G223</f>
        <v>7884515.3905165717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-5327586.9639054155</v>
      </c>
      <c r="AN223" s="20">
        <f>Summary!I223</f>
        <v>8018208.2081829738</v>
      </c>
      <c r="AP223" s="12">
        <v>1</v>
      </c>
    </row>
    <row r="224" spans="1:42" x14ac:dyDescent="0.3">
      <c r="A224">
        <v>220</v>
      </c>
      <c r="B224" t="str">
        <f>Summary!B224</f>
        <v>Yallourn Portland Snowy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29242592.413207471</v>
      </c>
      <c r="H224" s="73">
        <f>SUMIFS(AM$5:AM224,$F$5:$F224,$F224,$D$5:$D224,$D224)</f>
        <v>1203719.9144378337</v>
      </c>
      <c r="I224" s="20">
        <f>SUMIFS(AN$5:AN224,$F$5:$F224,$F224,$D$5:$D224,$D224)</f>
        <v>66916636.80973123</v>
      </c>
      <c r="J224" s="73">
        <f t="shared" si="48"/>
        <v>66916636.80973123</v>
      </c>
      <c r="K224" s="73">
        <f t="shared" si="49"/>
        <v>96159229.222938702</v>
      </c>
      <c r="L224" s="73">
        <f t="shared" si="50"/>
        <v>97362949.137376532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53792818.270283058</v>
      </c>
      <c r="Q224" s="73">
        <f>P224/SUMIFS(FinParameters!$H$8:$H$39,FinParameters!$B$8:$B$39,Financials!$E224,FinParameters!$C$8:$C$39,Financials!$F224)</f>
        <v>13852417.548541427</v>
      </c>
      <c r="R224" s="73">
        <f t="shared" si="63"/>
        <v>-14676388.594649121</v>
      </c>
      <c r="S224" s="12">
        <f t="shared" si="52"/>
        <v>-0.21435020597800902</v>
      </c>
      <c r="T224" s="115">
        <f t="shared" si="53"/>
        <v>29242592.413207471</v>
      </c>
      <c r="U224" s="73">
        <f>T224/SUMIFS(FinParameters!$L$8:$L$39,FinParameters!$B$8:$B$39,Financials!$E224,FinParameters!$C$8:$C$39,Financials!$F224)</f>
        <v>21213172.373484597</v>
      </c>
      <c r="V224" s="73">
        <f t="shared" si="54"/>
        <v>21213172.373484597</v>
      </c>
      <c r="W224" s="12"/>
      <c r="X224" s="73">
        <f t="shared" si="55"/>
        <v>83035410.68349053</v>
      </c>
      <c r="Y224" s="73">
        <f t="shared" si="56"/>
        <v>35065589.922026023</v>
      </c>
      <c r="Z224" s="73">
        <f t="shared" si="56"/>
        <v>6536783.7788354754</v>
      </c>
      <c r="AA224" s="12">
        <f t="shared" si="57"/>
        <v>9.5470417697848559E-2</v>
      </c>
      <c r="AB224" s="115">
        <f t="shared" si="58"/>
        <v>1203719.9144378337</v>
      </c>
      <c r="AC224" s="73">
        <f>AB224/SUMIFS(FinParameters!$L$8:$L$39,FinParameters!$B$8:$B$39,Financials!$E224,FinParameters!$C$8:$C$39,Financials!$F224)</f>
        <v>873202.95251364552</v>
      </c>
      <c r="AD224" s="73">
        <f t="shared" si="59"/>
        <v>873202.95251364552</v>
      </c>
      <c r="AE224" s="12"/>
      <c r="AF224" s="73">
        <f t="shared" si="60"/>
        <v>84239130.59792836</v>
      </c>
      <c r="AG224" s="73">
        <f t="shared" si="61"/>
        <v>35938792.874539666</v>
      </c>
      <c r="AH224" s="73">
        <f t="shared" si="61"/>
        <v>7409986.7313491208</v>
      </c>
      <c r="AI224" s="12">
        <f t="shared" si="62"/>
        <v>0.10822363907276818</v>
      </c>
      <c r="AL224" s="73">
        <f>Summary!G224</f>
        <v>4267860.1253635623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111990.34859822143</v>
      </c>
      <c r="AN224" s="20">
        <f>Summary!I224</f>
        <v>7093054.3152250992</v>
      </c>
      <c r="AP224" s="12">
        <v>1</v>
      </c>
    </row>
    <row r="225" spans="1:42" x14ac:dyDescent="0.3">
      <c r="A225">
        <v>221</v>
      </c>
      <c r="B225" t="str">
        <f>Summary!B225</f>
        <v>Yallourn Portland Snowy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-7972872.7384530222</v>
      </c>
      <c r="H225" s="73">
        <f>SUMIFS(AM$5:AM225,$F$5:$F225,$F225,$D$5:$D225,$D225)</f>
        <v>49425617.500915378</v>
      </c>
      <c r="I225" s="20">
        <f>SUMIFS(AN$5:AN225,$F$5:$F225,$F225,$D$5:$D225,$D225)</f>
        <v>56116234.407041326</v>
      </c>
      <c r="J225" s="73">
        <f t="shared" si="48"/>
        <v>56116234.407041326</v>
      </c>
      <c r="K225" s="73">
        <f t="shared" si="49"/>
        <v>48143361.668588303</v>
      </c>
      <c r="L225" s="73">
        <f t="shared" si="50"/>
        <v>97568979.169503689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42992415.867593154</v>
      </c>
      <c r="Q225" s="73">
        <f>P225/SUMIFS(FinParameters!$H$8:$H$39,FinParameters!$B$8:$B$39,Financials!$E225,FinParameters!$C$8:$C$39,Financials!$F225)</f>
        <v>11071159.964627458</v>
      </c>
      <c r="R225" s="73">
        <f t="shared" si="63"/>
        <v>-25476790.997339025</v>
      </c>
      <c r="S225" s="12">
        <f t="shared" si="52"/>
        <v>-0.37209122412643941</v>
      </c>
      <c r="T225" s="115">
        <f t="shared" si="53"/>
        <v>-7972872.7384530222</v>
      </c>
      <c r="U225" s="73">
        <f>T225/SUMIFS(FinParameters!$L$8:$L$39,FinParameters!$B$8:$B$39,Financials!$E225,FinParameters!$C$8:$C$39,Financials!$F225)</f>
        <v>-5783684.3369698059</v>
      </c>
      <c r="V225" s="73">
        <f t="shared" si="54"/>
        <v>-5783684.3369698059</v>
      </c>
      <c r="W225" s="12"/>
      <c r="X225" s="73">
        <f t="shared" si="55"/>
        <v>35019543.129140124</v>
      </c>
      <c r="Y225" s="73">
        <f t="shared" si="56"/>
        <v>5287475.6276576519</v>
      </c>
      <c r="Z225" s="73">
        <f t="shared" si="56"/>
        <v>-31260475.334308833</v>
      </c>
      <c r="AA225" s="12">
        <f t="shared" si="57"/>
        <v>-0.45656254491125831</v>
      </c>
      <c r="AB225" s="115">
        <f t="shared" si="58"/>
        <v>49425617.500915378</v>
      </c>
      <c r="AC225" s="73">
        <f>AB225/SUMIFS(FinParameters!$L$8:$L$39,FinParameters!$B$8:$B$39,Financials!$E225,FinParameters!$C$8:$C$39,Financials!$F225)</f>
        <v>35854350.014442958</v>
      </c>
      <c r="AD225" s="73">
        <f t="shared" si="59"/>
        <v>35854350.014442958</v>
      </c>
      <c r="AE225" s="12"/>
      <c r="AF225" s="73">
        <f t="shared" si="60"/>
        <v>84445160.630055502</v>
      </c>
      <c r="AG225" s="73">
        <f t="shared" si="61"/>
        <v>41141825.64210061</v>
      </c>
      <c r="AH225" s="73">
        <f t="shared" si="61"/>
        <v>4593874.6801341251</v>
      </c>
      <c r="AI225" s="12">
        <f t="shared" si="62"/>
        <v>6.7094025043934982E-2</v>
      </c>
      <c r="AL225" s="73">
        <f>Summary!G225</f>
        <v>220478.98929203409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5812786.2283245334</v>
      </c>
      <c r="AN225" s="20">
        <f>Summary!I225</f>
        <v>6024300.2434974276</v>
      </c>
      <c r="AP225" s="12">
        <v>1</v>
      </c>
    </row>
    <row r="226" spans="1:42" x14ac:dyDescent="0.3">
      <c r="A226">
        <v>222</v>
      </c>
      <c r="B226" t="str">
        <f>Summary!B226</f>
        <v>Yallourn Portland Snowy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-50908234.825887412</v>
      </c>
      <c r="H226" s="73">
        <f>SUMIFS(AM$5:AM226,$F$5:$F226,$F226,$D$5:$D226,$D226)</f>
        <v>113607813.19075504</v>
      </c>
      <c r="I226" s="20">
        <f>SUMIFS(AN$5:AN226,$F$5:$F226,$F226,$D$5:$D226,$D226)</f>
        <v>42870246.794781841</v>
      </c>
      <c r="J226" s="73">
        <f t="shared" si="48"/>
        <v>42870246.794781841</v>
      </c>
      <c r="K226" s="73">
        <f t="shared" si="49"/>
        <v>-8037988.0311055705</v>
      </c>
      <c r="L226" s="73">
        <f t="shared" si="50"/>
        <v>105569825.15964946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29746428.255333666</v>
      </c>
      <c r="Q226" s="73">
        <f>P226/SUMIFS(FinParameters!$H$8:$H$39,FinParameters!$B$8:$B$39,Financials!$E226,FinParameters!$C$8:$C$39,Financials!$F226)</f>
        <v>7660129.3261901503</v>
      </c>
      <c r="R226" s="73">
        <f t="shared" si="63"/>
        <v>-38722778.609598517</v>
      </c>
      <c r="S226" s="12">
        <f t="shared" si="52"/>
        <v>-0.56555027263549529</v>
      </c>
      <c r="T226" s="115">
        <f t="shared" si="53"/>
        <v>-50908234.825887412</v>
      </c>
      <c r="U226" s="73">
        <f>T226/SUMIFS(FinParameters!$L$8:$L$39,FinParameters!$B$8:$B$39,Financials!$E226,FinParameters!$C$8:$C$39,Financials!$F226)</f>
        <v>-36929870.83127524</v>
      </c>
      <c r="V226" s="73">
        <f t="shared" si="54"/>
        <v>-36929870.83127524</v>
      </c>
      <c r="W226" s="12"/>
      <c r="X226" s="73">
        <f t="shared" si="55"/>
        <v>-21161806.570553746</v>
      </c>
      <c r="Y226" s="73">
        <f t="shared" si="56"/>
        <v>-29269741.505085088</v>
      </c>
      <c r="Z226" s="73">
        <f t="shared" si="56"/>
        <v>-75652649.440873757</v>
      </c>
      <c r="AA226" s="12">
        <f t="shared" si="57"/>
        <v>-1.1049149377487637</v>
      </c>
      <c r="AB226" s="115">
        <f t="shared" si="58"/>
        <v>113607813.19075504</v>
      </c>
      <c r="AC226" s="73">
        <f>AB226/SUMIFS(FinParameters!$L$8:$L$39,FinParameters!$B$8:$B$39,Financials!$E226,FinParameters!$C$8:$C$39,Financials!$F226)</f>
        <v>82413422.522062391</v>
      </c>
      <c r="AD226" s="73">
        <f t="shared" si="59"/>
        <v>82413422.522062391</v>
      </c>
      <c r="AE226" s="12"/>
      <c r="AF226" s="73">
        <f t="shared" si="60"/>
        <v>92446006.62020129</v>
      </c>
      <c r="AG226" s="73">
        <f t="shared" si="61"/>
        <v>53143681.016977303</v>
      </c>
      <c r="AH226" s="73">
        <f t="shared" si="61"/>
        <v>6760773.081188634</v>
      </c>
      <c r="AI226" s="12">
        <f t="shared" si="62"/>
        <v>9.8741805123074886E-2</v>
      </c>
      <c r="AL226" s="73">
        <f>Summary!G226</f>
        <v>-4238922.7199029662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13641112.454723204</v>
      </c>
      <c r="AN226" s="20">
        <f>Summary!I226</f>
        <v>4728492.925915191</v>
      </c>
      <c r="AP226" s="12">
        <v>1</v>
      </c>
    </row>
    <row r="227" spans="1:42" x14ac:dyDescent="0.3">
      <c r="A227">
        <v>223</v>
      </c>
      <c r="B227" t="str">
        <f>Summary!B227</f>
        <v>Yallourn Portland Snowy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-113703686.28843337</v>
      </c>
      <c r="H227" s="73">
        <f>SUMIFS(AM$5:AM227,$F$5:$F227,$F227,$D$5:$D227,$D227)</f>
        <v>253106593.66622433</v>
      </c>
      <c r="I227" s="20">
        <f>SUMIFS(AN$5:AN227,$F$5:$F227,$F227,$D$5:$D227,$D227)</f>
        <v>23888387.274555795</v>
      </c>
      <c r="J227" s="73">
        <f t="shared" si="48"/>
        <v>23888387.274555795</v>
      </c>
      <c r="K227" s="73">
        <f t="shared" si="49"/>
        <v>-89815299.013877571</v>
      </c>
      <c r="L227" s="73">
        <f t="shared" si="50"/>
        <v>163291294.65234676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10764568.735107619</v>
      </c>
      <c r="Q227" s="73">
        <f>P227/SUMIFS(FinParameters!$H$8:$H$39,FinParameters!$B$8:$B$39,Financials!$E227,FinParameters!$C$8:$C$39,Financials!$F227)</f>
        <v>2772029.9036844</v>
      </c>
      <c r="R227" s="73">
        <f t="shared" si="63"/>
        <v>-57704638.129824564</v>
      </c>
      <c r="S227" s="12">
        <f t="shared" si="52"/>
        <v>-0.84278233635241806</v>
      </c>
      <c r="T227" s="115">
        <f t="shared" si="53"/>
        <v>-113703686.28843337</v>
      </c>
      <c r="U227" s="73">
        <f>T227/SUMIFS(FinParameters!$L$8:$L$39,FinParameters!$B$8:$B$39,Financials!$E227,FinParameters!$C$8:$C$39,Financials!$F227)</f>
        <v>-82482970.820595324</v>
      </c>
      <c r="V227" s="73">
        <f t="shared" si="54"/>
        <v>-82482970.820595324</v>
      </c>
      <c r="W227" s="12"/>
      <c r="X227" s="73">
        <f t="shared" si="55"/>
        <v>-102939117.55332574</v>
      </c>
      <c r="Y227" s="73">
        <f t="shared" si="56"/>
        <v>-79710940.916910917</v>
      </c>
      <c r="Z227" s="73">
        <f t="shared" si="56"/>
        <v>-140187608.9504199</v>
      </c>
      <c r="AA227" s="12">
        <f t="shared" si="57"/>
        <v>-2.0474548394720733</v>
      </c>
      <c r="AB227" s="115">
        <f t="shared" si="58"/>
        <v>253106593.66622433</v>
      </c>
      <c r="AC227" s="73">
        <f>AB227/SUMIFS(FinParameters!$L$8:$L$39,FinParameters!$B$8:$B$39,Financials!$E227,FinParameters!$C$8:$C$39,Financials!$F227)</f>
        <v>183608680.25784659</v>
      </c>
      <c r="AD227" s="73">
        <f t="shared" si="59"/>
        <v>183608680.25784659</v>
      </c>
      <c r="AE227" s="12"/>
      <c r="AF227" s="73">
        <f t="shared" si="60"/>
        <v>150167476.11289859</v>
      </c>
      <c r="AG227" s="73">
        <f t="shared" si="61"/>
        <v>103897739.34093568</v>
      </c>
      <c r="AH227" s="73">
        <f t="shared" si="61"/>
        <v>43421071.307426691</v>
      </c>
      <c r="AI227" s="12">
        <f t="shared" si="62"/>
        <v>0.63416933385956353</v>
      </c>
      <c r="AL227" s="73">
        <f>Summary!G227</f>
        <v>-9479052.8978998065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30851338.41872222</v>
      </c>
      <c r="AN227" s="20">
        <f>Summary!I227</f>
        <v>3206156.1406389289</v>
      </c>
      <c r="AP227" s="12">
        <v>1</v>
      </c>
    </row>
    <row r="228" spans="1:42" x14ac:dyDescent="0.3">
      <c r="A228">
        <v>224</v>
      </c>
      <c r="B228" t="str">
        <f>Summary!B228</f>
        <v>Yallourn Portland Snowy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37228928.350629084</v>
      </c>
      <c r="H228" s="73">
        <f>SUMIFS(AM$5:AM228,$F$5:$F228,$F228,$D$5:$D228,$D228)</f>
        <v>-1644457.2060529983</v>
      </c>
      <c r="I228" s="20">
        <f>SUMIFS(AN$5:AN228,$F$5:$F228,$F228,$D$5:$D228,$D228)</f>
        <v>67481906.158320412</v>
      </c>
      <c r="J228" s="73">
        <f t="shared" si="48"/>
        <v>67481906.158320412</v>
      </c>
      <c r="K228" s="73">
        <f t="shared" si="49"/>
        <v>104710834.50894949</v>
      </c>
      <c r="L228" s="73">
        <f t="shared" si="50"/>
        <v>103066377.3028965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54358087.61887224</v>
      </c>
      <c r="Q228" s="73">
        <f>P228/SUMIFS(FinParameters!$H$8:$H$39,FinParameters!$B$8:$B$39,Financials!$E228,FinParameters!$C$8:$C$39,Financials!$F228)</f>
        <v>13997982.464004781</v>
      </c>
      <c r="R228" s="73">
        <f t="shared" si="63"/>
        <v>-14111119.246059939</v>
      </c>
      <c r="S228" s="12">
        <f t="shared" si="52"/>
        <v>-0.20609438742143835</v>
      </c>
      <c r="T228" s="115">
        <f t="shared" si="53"/>
        <v>37228928.350629084</v>
      </c>
      <c r="U228" s="73">
        <f>T228/SUMIFS(FinParameters!$L$8:$L$39,FinParameters!$B$8:$B$39,Financials!$E228,FinParameters!$C$8:$C$39,Financials!$F228)</f>
        <v>27006623.189307701</v>
      </c>
      <c r="V228" s="73">
        <f t="shared" si="54"/>
        <v>27006623.189307701</v>
      </c>
      <c r="W228" s="12"/>
      <c r="X228" s="73">
        <f t="shared" si="55"/>
        <v>91587015.969501317</v>
      </c>
      <c r="Y228" s="73">
        <f t="shared" si="56"/>
        <v>41004605.653312482</v>
      </c>
      <c r="Z228" s="73">
        <f t="shared" si="56"/>
        <v>12895503.943247762</v>
      </c>
      <c r="AA228" s="12">
        <f t="shared" si="57"/>
        <v>0.18834019749471412</v>
      </c>
      <c r="AB228" s="115">
        <f t="shared" si="58"/>
        <v>-1644457.2060529983</v>
      </c>
      <c r="AC228" s="73">
        <f>AB228/SUMIFS(FinParameters!$L$8:$L$39,FinParameters!$B$8:$B$39,Financials!$E228,FinParameters!$C$8:$C$39,Financials!$F228)</f>
        <v>-1192922.764161827</v>
      </c>
      <c r="AD228" s="73">
        <f t="shared" si="59"/>
        <v>-1192922.764161827</v>
      </c>
      <c r="AE228" s="12"/>
      <c r="AF228" s="73">
        <f t="shared" si="60"/>
        <v>89942558.763448313</v>
      </c>
      <c r="AG228" s="73">
        <f t="shared" si="61"/>
        <v>39811682.889150657</v>
      </c>
      <c r="AH228" s="73">
        <f t="shared" si="61"/>
        <v>11702581.179085935</v>
      </c>
      <c r="AI228" s="12">
        <f t="shared" si="62"/>
        <v>0.17091743449243366</v>
      </c>
      <c r="AL228" s="73">
        <f>Summary!G228</f>
        <v>4101450.8443706362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237679.8311926836</v>
      </c>
      <c r="AN228" s="20">
        <f>Summary!I228</f>
        <v>7013517.2609500308</v>
      </c>
      <c r="AP228" s="12">
        <v>1</v>
      </c>
    </row>
    <row r="229" spans="1:42" x14ac:dyDescent="0.3">
      <c r="A229">
        <v>225</v>
      </c>
      <c r="B229" t="str">
        <f>Summary!B229</f>
        <v>Yallourn Portland Snowy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310029284.02747953</v>
      </c>
      <c r="H229" s="73">
        <f>SUMIFS(AM$5:AM229,$F$5:$F229,$F229,$D$5:$D229,$D229)</f>
        <v>-331955330.71432096</v>
      </c>
      <c r="I229" s="20">
        <f>SUMIFS(AN$5:AN229,$F$5:$F229,$F229,$D$5:$D229,$D229)</f>
        <v>150089641.94141111</v>
      </c>
      <c r="J229" s="73">
        <f t="shared" si="48"/>
        <v>150089641.94141111</v>
      </c>
      <c r="K229" s="73">
        <f t="shared" si="49"/>
        <v>460118925.96889067</v>
      </c>
      <c r="L229" s="73">
        <f t="shared" si="50"/>
        <v>128163595.25456968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135848977.93847674</v>
      </c>
      <c r="Q229" s="73">
        <f>P229/SUMIFS(FinParameters!$H$8:$H$39,FinParameters!$B$8:$B$39,Financials!$E229,FinParameters!$C$8:$C$39,Financials!$F229)</f>
        <v>31516259.833630823</v>
      </c>
      <c r="R229" s="73">
        <f t="shared" si="63"/>
        <v>66528051.097566038</v>
      </c>
      <c r="S229" s="12">
        <f t="shared" si="52"/>
        <v>0.95971092899905641</v>
      </c>
      <c r="T229" s="115">
        <f t="shared" si="53"/>
        <v>310029284.02747953</v>
      </c>
      <c r="U229" s="73">
        <f>T229/SUMIFS(FinParameters!$L$8:$L$39,FinParameters!$B$8:$B$39,Financials!$E229,FinParameters!$C$8:$C$39,Financials!$F229)</f>
        <v>219416155.78823647</v>
      </c>
      <c r="V229" s="73">
        <f t="shared" si="54"/>
        <v>219416155.78823647</v>
      </c>
      <c r="W229" s="12"/>
      <c r="X229" s="73">
        <f t="shared" si="55"/>
        <v>445878261.96595627</v>
      </c>
      <c r="Y229" s="73">
        <f t="shared" si="56"/>
        <v>250932415.6218673</v>
      </c>
      <c r="Z229" s="73">
        <f t="shared" si="56"/>
        <v>285944206.88580251</v>
      </c>
      <c r="AA229" s="12">
        <f t="shared" si="57"/>
        <v>4.1249334063584477</v>
      </c>
      <c r="AB229" s="115">
        <f t="shared" si="58"/>
        <v>-331955330.71432096</v>
      </c>
      <c r="AC229" s="73">
        <f>AB229/SUMIFS(FinParameters!$L$8:$L$39,FinParameters!$B$8:$B$39,Financials!$E229,FinParameters!$C$8:$C$39,Financials!$F229)</f>
        <v>-234933815.32401675</v>
      </c>
      <c r="AD229" s="73">
        <f t="shared" si="59"/>
        <v>-234933815.32401675</v>
      </c>
      <c r="AE229" s="12"/>
      <c r="AF229" s="73">
        <f t="shared" si="60"/>
        <v>113922931.25163531</v>
      </c>
      <c r="AG229" s="73">
        <f t="shared" si="61"/>
        <v>15998600.297850549</v>
      </c>
      <c r="AH229" s="73">
        <f t="shared" si="61"/>
        <v>51010391.561785758</v>
      </c>
      <c r="AI229" s="12">
        <f t="shared" si="62"/>
        <v>0.73585847573638141</v>
      </c>
      <c r="AL229" s="73">
        <f>Summary!G229</f>
        <v>22987433.659248799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-27694853.878778115</v>
      </c>
      <c r="AN229" s="20">
        <f>Summary!I229</f>
        <v>11980558.240865398</v>
      </c>
      <c r="AP229" s="12">
        <v>1</v>
      </c>
    </row>
    <row r="230" spans="1:42" x14ac:dyDescent="0.3">
      <c r="A230">
        <v>226</v>
      </c>
      <c r="B230" t="str">
        <f>Summary!B230</f>
        <v>Yallourn Portland Snowy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161175431.94817355</v>
      </c>
      <c r="H230" s="73">
        <f>SUMIFS(AM$5:AM230,$F$5:$F230,$F230,$D$5:$D230,$D230)</f>
        <v>-137795001.90538949</v>
      </c>
      <c r="I230" s="20">
        <f>SUMIFS(AN$5:AN230,$F$5:$F230,$F230,$D$5:$D230,$D230)</f>
        <v>104274643.36263336</v>
      </c>
      <c r="J230" s="73">
        <f t="shared" si="48"/>
        <v>104274643.36263336</v>
      </c>
      <c r="K230" s="73">
        <f t="shared" si="49"/>
        <v>265450075.31080693</v>
      </c>
      <c r="L230" s="73">
        <f t="shared" si="50"/>
        <v>127655073.40541743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90033979.359698981</v>
      </c>
      <c r="Q230" s="73">
        <f>P230/SUMIFS(FinParameters!$H$8:$H$39,FinParameters!$B$8:$B$39,Financials!$E230,FinParameters!$C$8:$C$39,Financials!$F230)</f>
        <v>20887417.265966401</v>
      </c>
      <c r="R230" s="73">
        <f t="shared" si="63"/>
        <v>20713052.518788282</v>
      </c>
      <c r="S230" s="12">
        <f t="shared" si="52"/>
        <v>0.29879941689648887</v>
      </c>
      <c r="T230" s="115">
        <f t="shared" si="53"/>
        <v>161175431.94817355</v>
      </c>
      <c r="U230" s="73">
        <f>T230/SUMIFS(FinParameters!$L$8:$L$39,FinParameters!$B$8:$B$39,Financials!$E230,FinParameters!$C$8:$C$39,Financials!$F230)</f>
        <v>114068236.47808126</v>
      </c>
      <c r="V230" s="73">
        <f t="shared" si="54"/>
        <v>114068236.47808126</v>
      </c>
      <c r="W230" s="12"/>
      <c r="X230" s="73">
        <f t="shared" si="55"/>
        <v>251209411.30787256</v>
      </c>
      <c r="Y230" s="73">
        <f t="shared" si="56"/>
        <v>134955653.74404764</v>
      </c>
      <c r="Z230" s="73">
        <f t="shared" si="56"/>
        <v>134781288.99686953</v>
      </c>
      <c r="AA230" s="12">
        <f t="shared" si="57"/>
        <v>1.9443088132129025</v>
      </c>
      <c r="AB230" s="115">
        <f t="shared" si="58"/>
        <v>-137795001.90538949</v>
      </c>
      <c r="AC230" s="73">
        <f>AB230/SUMIFS(FinParameters!$L$8:$L$39,FinParameters!$B$8:$B$39,Financials!$E230,FinParameters!$C$8:$C$39,Financials!$F230)</f>
        <v>-97521270.288239747</v>
      </c>
      <c r="AD230" s="73">
        <f t="shared" si="59"/>
        <v>-97521270.288239747</v>
      </c>
      <c r="AE230" s="12"/>
      <c r="AF230" s="73">
        <f t="shared" si="60"/>
        <v>113414409.40248308</v>
      </c>
      <c r="AG230" s="73">
        <f t="shared" si="61"/>
        <v>37434383.455807894</v>
      </c>
      <c r="AH230" s="73">
        <f t="shared" si="61"/>
        <v>37260018.708629787</v>
      </c>
      <c r="AI230" s="12">
        <f t="shared" si="62"/>
        <v>0.53750029618242601</v>
      </c>
      <c r="AL230" s="73">
        <f>Summary!G230</f>
        <v>11916472.720518691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-12119347.168683037</v>
      </c>
      <c r="AN230" s="20">
        <f>Summary!I230</f>
        <v>9047078.3251246065</v>
      </c>
      <c r="AP230" s="12">
        <v>1</v>
      </c>
    </row>
    <row r="231" spans="1:42" x14ac:dyDescent="0.3">
      <c r="A231">
        <v>227</v>
      </c>
      <c r="B231" t="str">
        <f>Summary!B231</f>
        <v>Yallourn Portland Snowy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85404731.790902287</v>
      </c>
      <c r="H231" s="73">
        <f>SUMIFS(AM$5:AM231,$F$5:$F231,$F231,$D$5:$D231,$D231)</f>
        <v>-55259361.98430302</v>
      </c>
      <c r="I231" s="20">
        <f>SUMIFS(AN$5:AN231,$F$5:$F231,$F231,$D$5:$D231,$D231)</f>
        <v>86316563.067733347</v>
      </c>
      <c r="J231" s="73">
        <f t="shared" si="48"/>
        <v>86316563.067733347</v>
      </c>
      <c r="K231" s="73">
        <f t="shared" si="49"/>
        <v>171721294.85863563</v>
      </c>
      <c r="L231" s="73">
        <f t="shared" si="50"/>
        <v>116461932.87433261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72075899.064798966</v>
      </c>
      <c r="Q231" s="73">
        <f>P231/SUMIFS(FinParameters!$H$8:$H$39,FinParameters!$B$8:$B$39,Financials!$E231,FinParameters!$C$8:$C$39,Financials!$F231)</f>
        <v>16721235.574532611</v>
      </c>
      <c r="R231" s="73">
        <f t="shared" si="63"/>
        <v>2754972.2238882668</v>
      </c>
      <c r="S231" s="12">
        <f t="shared" si="52"/>
        <v>3.9742287782891877E-2</v>
      </c>
      <c r="T231" s="115">
        <f t="shared" si="53"/>
        <v>85404731.790902287</v>
      </c>
      <c r="U231" s="73">
        <f>T231/SUMIFS(FinParameters!$L$8:$L$39,FinParameters!$B$8:$B$39,Financials!$E231,FinParameters!$C$8:$C$39,Financials!$F231)</f>
        <v>60443251.335006848</v>
      </c>
      <c r="V231" s="73">
        <f t="shared" si="54"/>
        <v>60443251.335006848</v>
      </c>
      <c r="W231" s="12"/>
      <c r="X231" s="73">
        <f t="shared" si="55"/>
        <v>157480630.85570127</v>
      </c>
      <c r="Y231" s="73">
        <f t="shared" si="56"/>
        <v>77164486.909539461</v>
      </c>
      <c r="Z231" s="73">
        <f t="shared" si="56"/>
        <v>63198223.558895111</v>
      </c>
      <c r="AA231" s="12">
        <f t="shared" si="57"/>
        <v>0.91167597490340835</v>
      </c>
      <c r="AB231" s="115">
        <f t="shared" si="58"/>
        <v>-55259361.98430302</v>
      </c>
      <c r="AC231" s="73">
        <f>AB231/SUMIFS(FinParameters!$L$8:$L$39,FinParameters!$B$8:$B$39,Financials!$E231,FinParameters!$C$8:$C$39,Financials!$F231)</f>
        <v>-39108553.29663536</v>
      </c>
      <c r="AD231" s="73">
        <f t="shared" si="59"/>
        <v>-39108553.29663536</v>
      </c>
      <c r="AE231" s="12"/>
      <c r="AF231" s="73">
        <f t="shared" si="60"/>
        <v>102221268.87139824</v>
      </c>
      <c r="AG231" s="73">
        <f t="shared" si="61"/>
        <v>38055933.612904102</v>
      </c>
      <c r="AH231" s="73">
        <f t="shared" si="61"/>
        <v>24089670.262259752</v>
      </c>
      <c r="AI231" s="12">
        <f t="shared" si="62"/>
        <v>0.34750935049591547</v>
      </c>
      <c r="AL231" s="73">
        <f>Summary!G231</f>
        <v>8061069.3683390012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-5465348.1518273223</v>
      </c>
      <c r="AN231" s="20">
        <f>Summary!I231</f>
        <v>8073945.7922333917</v>
      </c>
      <c r="AP231" s="12">
        <v>1</v>
      </c>
    </row>
    <row r="232" spans="1:42" x14ac:dyDescent="0.3">
      <c r="A232">
        <v>228</v>
      </c>
      <c r="B232" t="str">
        <f>Summary!B232</f>
        <v>Yallourn Portland Snowy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33866350.442734256</v>
      </c>
      <c r="H232" s="73">
        <f>SUMIFS(AM$5:AM232,$F$5:$F232,$F232,$D$5:$D232,$D232)</f>
        <v>1106724.0638154149</v>
      </c>
      <c r="I232" s="20">
        <f>SUMIFS(AN$5:AN232,$F$5:$F232,$F232,$D$5:$D232,$D232)</f>
        <v>74104282.955386877</v>
      </c>
      <c r="J232" s="73">
        <f t="shared" si="48"/>
        <v>74104282.955386877</v>
      </c>
      <c r="K232" s="73">
        <f t="shared" si="49"/>
        <v>107970633.39812113</v>
      </c>
      <c r="L232" s="73">
        <f t="shared" si="50"/>
        <v>109077357.46193655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59863618.952452496</v>
      </c>
      <c r="Q232" s="73">
        <f>P232/SUMIFS(FinParameters!$H$8:$H$39,FinParameters!$B$8:$B$39,Financials!$E232,FinParameters!$C$8:$C$39,Financials!$F232)</f>
        <v>13888049.789681874</v>
      </c>
      <c r="R232" s="73">
        <f t="shared" si="63"/>
        <v>-9457307.8884582035</v>
      </c>
      <c r="S232" s="12">
        <f t="shared" si="52"/>
        <v>-0.13642789153933876</v>
      </c>
      <c r="T232" s="115">
        <f t="shared" si="53"/>
        <v>33866350.442734256</v>
      </c>
      <c r="U232" s="73">
        <f>T232/SUMIFS(FinParameters!$L$8:$L$39,FinParameters!$B$8:$B$39,Financials!$E232,FinParameters!$C$8:$C$39,Financials!$F232)</f>
        <v>23968137.229460422</v>
      </c>
      <c r="V232" s="73">
        <f t="shared" si="54"/>
        <v>23968137.229460422</v>
      </c>
      <c r="W232" s="12"/>
      <c r="X232" s="73">
        <f t="shared" si="55"/>
        <v>93729969.395186752</v>
      </c>
      <c r="Y232" s="73">
        <f t="shared" si="56"/>
        <v>37856187.0191423</v>
      </c>
      <c r="Z232" s="73">
        <f t="shared" si="56"/>
        <v>14510829.341002218</v>
      </c>
      <c r="AA232" s="12">
        <f t="shared" si="57"/>
        <v>0.20932826495964349</v>
      </c>
      <c r="AB232" s="115">
        <f t="shared" si="58"/>
        <v>1106724.0638154149</v>
      </c>
      <c r="AC232" s="73">
        <f>AB232/SUMIFS(FinParameters!$L$8:$L$39,FinParameters!$B$8:$B$39,Financials!$E232,FinParameters!$C$8:$C$39,Financials!$F232)</f>
        <v>783258.71816415142</v>
      </c>
      <c r="AD232" s="73">
        <f t="shared" si="59"/>
        <v>783258.71816415142</v>
      </c>
      <c r="AE232" s="12"/>
      <c r="AF232" s="73">
        <f t="shared" si="60"/>
        <v>94836693.459002167</v>
      </c>
      <c r="AG232" s="73">
        <f t="shared" si="61"/>
        <v>38639445.737306453</v>
      </c>
      <c r="AH232" s="73">
        <f t="shared" si="61"/>
        <v>15294088.05916637</v>
      </c>
      <c r="AI232" s="12">
        <f t="shared" si="62"/>
        <v>0.2206272875471762</v>
      </c>
      <c r="AL232" s="73">
        <f>Summary!G232</f>
        <v>4623758.0295267887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-96995.850622418919</v>
      </c>
      <c r="AN232" s="20">
        <f>Summary!I232</f>
        <v>7187646.1456556479</v>
      </c>
      <c r="AP232" s="12">
        <v>1</v>
      </c>
    </row>
    <row r="233" spans="1:42" x14ac:dyDescent="0.3">
      <c r="A233">
        <v>229</v>
      </c>
      <c r="B233" t="str">
        <f>Summary!B233</f>
        <v>Yallourn Portland Snowy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-7825031.3238083525</v>
      </c>
      <c r="H233" s="73">
        <f>SUMIFS(AM$5:AM233,$F$5:$F233,$F233,$D$5:$D233,$D233)</f>
        <v>55559281.062463053</v>
      </c>
      <c r="I233" s="20">
        <f>SUMIFS(AN$5:AN233,$F$5:$F233,$F233,$D$5:$D233,$D233)</f>
        <v>62166904.246076033</v>
      </c>
      <c r="J233" s="73">
        <f t="shared" si="48"/>
        <v>62166904.246076033</v>
      </c>
      <c r="K233" s="73">
        <f t="shared" si="49"/>
        <v>54341872.922267683</v>
      </c>
      <c r="L233" s="73">
        <f t="shared" si="50"/>
        <v>109901153.98473074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47926240.243141651</v>
      </c>
      <c r="Q233" s="73">
        <f>P233/SUMIFS(FinParameters!$H$8:$H$39,FinParameters!$B$8:$B$39,Financials!$E233,FinParameters!$C$8:$C$39,Financials!$F233)</f>
        <v>11118639.707660675</v>
      </c>
      <c r="R233" s="73">
        <f t="shared" si="63"/>
        <v>-21394686.597769048</v>
      </c>
      <c r="S233" s="12">
        <f t="shared" si="52"/>
        <v>-0.30863243716964672</v>
      </c>
      <c r="T233" s="115">
        <f t="shared" si="53"/>
        <v>-7825031.3238083525</v>
      </c>
      <c r="U233" s="73">
        <f>T233/SUMIFS(FinParameters!$L$8:$L$39,FinParameters!$B$8:$B$39,Financials!$E233,FinParameters!$C$8:$C$39,Financials!$F233)</f>
        <v>-5537987.4755327385</v>
      </c>
      <c r="V233" s="73">
        <f t="shared" si="54"/>
        <v>-5537987.4755327385</v>
      </c>
      <c r="W233" s="12"/>
      <c r="X233" s="73">
        <f t="shared" si="55"/>
        <v>40101208.919333301</v>
      </c>
      <c r="Y233" s="73">
        <f t="shared" si="56"/>
        <v>5580652.2321279366</v>
      </c>
      <c r="Z233" s="73">
        <f t="shared" si="56"/>
        <v>-26932674.073301785</v>
      </c>
      <c r="AA233" s="12">
        <f t="shared" si="57"/>
        <v>-0.38852155187006376</v>
      </c>
      <c r="AB233" s="115">
        <f t="shared" si="58"/>
        <v>55559281.062463053</v>
      </c>
      <c r="AC233" s="73">
        <f>AB233/SUMIFS(FinParameters!$L$8:$L$39,FinParameters!$B$8:$B$39,Financials!$E233,FinParameters!$C$8:$C$39,Financials!$F233)</f>
        <v>39320814.18477647</v>
      </c>
      <c r="AD233" s="73">
        <f t="shared" si="59"/>
        <v>39320814.18477647</v>
      </c>
      <c r="AE233" s="12"/>
      <c r="AF233" s="73">
        <f t="shared" si="60"/>
        <v>95660489.981796354</v>
      </c>
      <c r="AG233" s="73">
        <f t="shared" si="61"/>
        <v>44901466.416904405</v>
      </c>
      <c r="AH233" s="73">
        <f t="shared" si="61"/>
        <v>12388140.111474685</v>
      </c>
      <c r="AI233" s="12">
        <f t="shared" si="62"/>
        <v>0.17870707556904236</v>
      </c>
      <c r="AL233" s="73">
        <f>Summary!G233</f>
        <v>147841.41464466933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6133663.5615476752</v>
      </c>
      <c r="AN233" s="20">
        <f>Summary!I233</f>
        <v>6050669.8390347026</v>
      </c>
      <c r="AP233" s="12">
        <v>1</v>
      </c>
    </row>
    <row r="234" spans="1:42" x14ac:dyDescent="0.3">
      <c r="A234">
        <v>230</v>
      </c>
      <c r="B234" t="str">
        <f>Summary!B234</f>
        <v>Yallourn Portland Snowy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-56191558.858033009</v>
      </c>
      <c r="H234" s="73">
        <f>SUMIFS(AM$5:AM234,$F$5:$F234,$F234,$D$5:$D234,$D234)</f>
        <v>128085243.23085314</v>
      </c>
      <c r="I234" s="20">
        <f>SUMIFS(AN$5:AN234,$F$5:$F234,$F234,$D$5:$D234,$D234)</f>
        <v>47471537.48624593</v>
      </c>
      <c r="J234" s="73">
        <f t="shared" si="48"/>
        <v>47471537.48624593</v>
      </c>
      <c r="K234" s="73">
        <f t="shared" si="49"/>
        <v>-8720021.3717870787</v>
      </c>
      <c r="L234" s="73">
        <f t="shared" si="50"/>
        <v>119365221.85906607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33230873.483311549</v>
      </c>
      <c r="Q234" s="73">
        <f>P234/SUMIFS(FinParameters!$H$8:$H$39,FinParameters!$B$8:$B$39,Financials!$E234,FinParameters!$C$8:$C$39,Financials!$F234)</f>
        <v>7709390.6711088121</v>
      </c>
      <c r="R234" s="73">
        <f t="shared" si="63"/>
        <v>-36090053.357599154</v>
      </c>
      <c r="S234" s="12">
        <f t="shared" si="52"/>
        <v>-0.52062277586715866</v>
      </c>
      <c r="T234" s="115">
        <f t="shared" si="53"/>
        <v>-56191558.858033009</v>
      </c>
      <c r="U234" s="73">
        <f>T234/SUMIFS(FinParameters!$L$8:$L$39,FinParameters!$B$8:$B$39,Financials!$E234,FinParameters!$C$8:$C$39,Financials!$F234)</f>
        <v>-39768294.375976481</v>
      </c>
      <c r="V234" s="73">
        <f t="shared" si="54"/>
        <v>-39768294.375976481</v>
      </c>
      <c r="W234" s="12"/>
      <c r="X234" s="73">
        <f t="shared" si="55"/>
        <v>-22960685.37472146</v>
      </c>
      <c r="Y234" s="73">
        <f t="shared" si="56"/>
        <v>-32058903.704867668</v>
      </c>
      <c r="Z234" s="73">
        <f t="shared" si="56"/>
        <v>-75858347.733575642</v>
      </c>
      <c r="AA234" s="12">
        <f t="shared" si="57"/>
        <v>-1.0943065996169974</v>
      </c>
      <c r="AB234" s="115">
        <f t="shared" si="58"/>
        <v>128085243.23085314</v>
      </c>
      <c r="AC234" s="73">
        <f>AB234/SUMIFS(FinParameters!$L$8:$L$39,FinParameters!$B$8:$B$39,Financials!$E234,FinParameters!$C$8:$C$39,Financials!$F234)</f>
        <v>90649410.010004193</v>
      </c>
      <c r="AD234" s="73">
        <f t="shared" si="59"/>
        <v>90649410.010004193</v>
      </c>
      <c r="AE234" s="12"/>
      <c r="AF234" s="73">
        <f t="shared" si="60"/>
        <v>105124557.85613167</v>
      </c>
      <c r="AG234" s="73">
        <f t="shared" si="61"/>
        <v>58590506.305136524</v>
      </c>
      <c r="AH234" s="73">
        <f t="shared" si="61"/>
        <v>14791062.27642855</v>
      </c>
      <c r="AI234" s="12">
        <f t="shared" si="62"/>
        <v>0.21337080951576951</v>
      </c>
      <c r="AL234" s="73">
        <f>Summary!G234</f>
        <v>-5283324.0321455961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14477430.040098108</v>
      </c>
      <c r="AN234" s="20">
        <f>Summary!I234</f>
        <v>4601290.6914640851</v>
      </c>
      <c r="AP234" s="12">
        <v>1</v>
      </c>
    </row>
    <row r="235" spans="1:42" x14ac:dyDescent="0.3">
      <c r="A235">
        <v>231</v>
      </c>
      <c r="B235" t="str">
        <f>Summary!B235</f>
        <v>Yallourn Portland Snowy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-123723392.12564689</v>
      </c>
      <c r="H235" s="73">
        <f>SUMIFS(AM$5:AM235,$F$5:$F235,$F235,$D$5:$D235,$D235)</f>
        <v>278811771.7076869</v>
      </c>
      <c r="I235" s="20">
        <f>SUMIFS(AN$5:AN235,$F$5:$F235,$F235,$D$5:$D235,$D235)</f>
        <v>27059813.50705047</v>
      </c>
      <c r="J235" s="73">
        <f t="shared" si="48"/>
        <v>27059813.50705047</v>
      </c>
      <c r="K235" s="73">
        <f t="shared" si="49"/>
        <v>-96663578.61859642</v>
      </c>
      <c r="L235" s="73">
        <f t="shared" si="50"/>
        <v>182148193.08909047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12819149.50411609</v>
      </c>
      <c r="Q235" s="73">
        <f>P235/SUMIFS(FinParameters!$H$8:$H$39,FinParameters!$B$8:$B$39,Financials!$E235,FinParameters!$C$8:$C$39,Financials!$F235)</f>
        <v>2973976.3430597996</v>
      </c>
      <c r="R235" s="73">
        <f t="shared" si="63"/>
        <v>-56501777.336794615</v>
      </c>
      <c r="S235" s="12">
        <f t="shared" si="52"/>
        <v>-0.8150753302312933</v>
      </c>
      <c r="T235" s="115">
        <f t="shared" si="53"/>
        <v>-123723392.12564689</v>
      </c>
      <c r="U235" s="73">
        <f>T235/SUMIFS(FinParameters!$L$8:$L$39,FinParameters!$B$8:$B$39,Financials!$E235,FinParameters!$C$8:$C$39,Financials!$F235)</f>
        <v>-87562409.358994082</v>
      </c>
      <c r="V235" s="73">
        <f t="shared" si="54"/>
        <v>-87562409.358994082</v>
      </c>
      <c r="W235" s="12"/>
      <c r="X235" s="73">
        <f t="shared" si="55"/>
        <v>-110904242.6215308</v>
      </c>
      <c r="Y235" s="73">
        <f t="shared" si="56"/>
        <v>-84588433.015934289</v>
      </c>
      <c r="Z235" s="73">
        <f t="shared" si="56"/>
        <v>-144064186.69578868</v>
      </c>
      <c r="AA235" s="12">
        <f t="shared" si="57"/>
        <v>-2.0782207229630867</v>
      </c>
      <c r="AB235" s="115">
        <f t="shared" si="58"/>
        <v>278811771.7076869</v>
      </c>
      <c r="AC235" s="73">
        <f>AB235/SUMIFS(FinParameters!$L$8:$L$39,FinParameters!$B$8:$B$39,Financials!$E235,FinParameters!$C$8:$C$39,Financials!$F235)</f>
        <v>197322673.33554763</v>
      </c>
      <c r="AD235" s="73">
        <f t="shared" si="59"/>
        <v>197322673.33554763</v>
      </c>
      <c r="AE235" s="12"/>
      <c r="AF235" s="73">
        <f t="shared" si="60"/>
        <v>167907529.0861561</v>
      </c>
      <c r="AG235" s="73">
        <f t="shared" si="61"/>
        <v>112734240.31961334</v>
      </c>
      <c r="AH235" s="73">
        <f t="shared" si="61"/>
        <v>53258486.639758945</v>
      </c>
      <c r="AI235" s="12">
        <f t="shared" si="62"/>
        <v>0.76828872703888473</v>
      </c>
      <c r="AL235" s="73">
        <f>Summary!G235</f>
        <v>-10019705.837213514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25705178.041462597</v>
      </c>
      <c r="AN235" s="20">
        <f>Summary!I235</f>
        <v>3171426.232494676</v>
      </c>
      <c r="AP235" s="12">
        <v>1</v>
      </c>
    </row>
    <row r="236" spans="1:42" x14ac:dyDescent="0.3">
      <c r="A236">
        <v>232</v>
      </c>
      <c r="B236" t="str">
        <f>Summary!B236</f>
        <v>Yallourn Portland Snowy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41280249.470159471</v>
      </c>
      <c r="H236" s="73">
        <f>SUMIFS(AM$5:AM236,$F$5:$F236,$F236,$D$5:$D236,$D236)</f>
        <v>-1220907.5701525633</v>
      </c>
      <c r="I236" s="20">
        <f>SUMIFS(AN$5:AN236,$F$5:$F236,$F236,$D$5:$D236,$D236)</f>
        <v>74508187.248887151</v>
      </c>
      <c r="J236" s="73">
        <f t="shared" si="48"/>
        <v>74508187.248887151</v>
      </c>
      <c r="K236" s="73">
        <f t="shared" si="49"/>
        <v>115788436.71904662</v>
      </c>
      <c r="L236" s="73">
        <f t="shared" si="50"/>
        <v>114567529.14889406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60267523.24595277</v>
      </c>
      <c r="Q236" s="73">
        <f>P236/SUMIFS(FinParameters!$H$8:$H$39,FinParameters!$B$8:$B$39,Financials!$E236,FinParameters!$C$8:$C$39,Financials!$F236)</f>
        <v>13981753.495481109</v>
      </c>
      <c r="R236" s="73">
        <f t="shared" si="63"/>
        <v>-9053403.5949579291</v>
      </c>
      <c r="S236" s="12">
        <f t="shared" si="52"/>
        <v>-0.13060130623664626</v>
      </c>
      <c r="T236" s="115">
        <f t="shared" si="53"/>
        <v>41280249.470159471</v>
      </c>
      <c r="U236" s="73">
        <f>T236/SUMIFS(FinParameters!$L$8:$L$39,FinParameters!$B$8:$B$39,Financials!$E236,FinParameters!$C$8:$C$39,Financials!$F236)</f>
        <v>29215155.197787568</v>
      </c>
      <c r="V236" s="73">
        <f t="shared" si="54"/>
        <v>29215155.197787568</v>
      </c>
      <c r="W236" s="12"/>
      <c r="X236" s="73">
        <f t="shared" si="55"/>
        <v>101547772.71611224</v>
      </c>
      <c r="Y236" s="73">
        <f t="shared" si="56"/>
        <v>43196908.693268679</v>
      </c>
      <c r="Z236" s="73">
        <f t="shared" si="56"/>
        <v>20161751.602829639</v>
      </c>
      <c r="AA236" s="12">
        <f t="shared" si="57"/>
        <v>0.29084653829139084</v>
      </c>
      <c r="AB236" s="115">
        <f t="shared" si="58"/>
        <v>-1220907.5701525633</v>
      </c>
      <c r="AC236" s="73">
        <f>AB236/SUMIFS(FinParameters!$L$8:$L$39,FinParameters!$B$8:$B$39,Financials!$E236,FinParameters!$C$8:$C$39,Financials!$F236)</f>
        <v>-864069.49090618116</v>
      </c>
      <c r="AD236" s="73">
        <f t="shared" si="59"/>
        <v>-864069.49090618116</v>
      </c>
      <c r="AE236" s="12"/>
      <c r="AF236" s="73">
        <f t="shared" si="60"/>
        <v>100326865.14595968</v>
      </c>
      <c r="AG236" s="73">
        <f t="shared" si="61"/>
        <v>42332839.2023625</v>
      </c>
      <c r="AH236" s="73">
        <f t="shared" si="61"/>
        <v>19297682.111923456</v>
      </c>
      <c r="AI236" s="12">
        <f t="shared" si="62"/>
        <v>0.27838176711357332</v>
      </c>
      <c r="AL236" s="73">
        <f>Summary!G236</f>
        <v>4051321.1195303844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423549.63590043504</v>
      </c>
      <c r="AN236" s="20">
        <f>Summary!I236</f>
        <v>7026281.0905667469</v>
      </c>
      <c r="AP236" s="12">
        <v>1</v>
      </c>
    </row>
    <row r="237" spans="1:42" x14ac:dyDescent="0.3">
      <c r="A237">
        <v>233</v>
      </c>
      <c r="B237" t="str">
        <f>Summary!B237</f>
        <v>Yallourn Portland Snowy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332538442.49126095</v>
      </c>
      <c r="H237" s="73">
        <f>SUMIFS(AM$5:AM237,$F$5:$F237,$F237,$D$5:$D237,$D237)</f>
        <v>-358054948.74943483</v>
      </c>
      <c r="I237" s="20">
        <f>SUMIFS(AN$5:AN237,$F$5:$F237,$F237,$D$5:$D237,$D237)</f>
        <v>161904348.79928631</v>
      </c>
      <c r="J237" s="73">
        <f t="shared" si="48"/>
        <v>161904348.79928631</v>
      </c>
      <c r="K237" s="73">
        <f t="shared" si="49"/>
        <v>494442791.29054725</v>
      </c>
      <c r="L237" s="73">
        <f t="shared" si="50"/>
        <v>136387842.54111242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146518918.19627857</v>
      </c>
      <c r="Q237" s="73">
        <f>P237/SUMIFS(FinParameters!$H$8:$H$39,FinParameters!$B$8:$B$39,Financials!$E237,FinParameters!$C$8:$C$39,Financials!$F237)</f>
        <v>30623090.76952469</v>
      </c>
      <c r="R237" s="73">
        <f t="shared" si="63"/>
        <v>76493169.85936223</v>
      </c>
      <c r="S237" s="12">
        <f t="shared" si="52"/>
        <v>1.0923577637661086</v>
      </c>
      <c r="T237" s="115">
        <f t="shared" si="53"/>
        <v>332538442.49126095</v>
      </c>
      <c r="U237" s="73">
        <f>T237/SUMIFS(FinParameters!$L$8:$L$39,FinParameters!$B$8:$B$39,Financials!$E237,FinParameters!$C$8:$C$39,Financials!$F237)</f>
        <v>229606340.86509767</v>
      </c>
      <c r="V237" s="73">
        <f t="shared" si="54"/>
        <v>229606340.86509767</v>
      </c>
      <c r="W237" s="12"/>
      <c r="X237" s="73">
        <f t="shared" si="55"/>
        <v>479057360.68753952</v>
      </c>
      <c r="Y237" s="73">
        <f t="shared" si="56"/>
        <v>260229431.63462237</v>
      </c>
      <c r="Z237" s="73">
        <f t="shared" si="56"/>
        <v>306099510.72445989</v>
      </c>
      <c r="AA237" s="12">
        <f t="shared" si="57"/>
        <v>4.3712422643699131</v>
      </c>
      <c r="AB237" s="115">
        <f t="shared" si="58"/>
        <v>-358054948.74943483</v>
      </c>
      <c r="AC237" s="73">
        <f>AB237/SUMIFS(FinParameters!$L$8:$L$39,FinParameters!$B$8:$B$39,Financials!$E237,FinParameters!$C$8:$C$39,Financials!$F237)</f>
        <v>-247224609.56723318</v>
      </c>
      <c r="AD237" s="73">
        <f t="shared" si="59"/>
        <v>-247224609.56723318</v>
      </c>
      <c r="AE237" s="12"/>
      <c r="AF237" s="73">
        <f t="shared" si="60"/>
        <v>121002411.93810469</v>
      </c>
      <c r="AG237" s="73">
        <f t="shared" si="61"/>
        <v>13004822.06738919</v>
      </c>
      <c r="AH237" s="73">
        <f t="shared" si="61"/>
        <v>58874901.157226712</v>
      </c>
      <c r="AI237" s="12">
        <f t="shared" si="62"/>
        <v>0.84076075665711802</v>
      </c>
      <c r="AL237" s="73">
        <f>Summary!G237</f>
        <v>22509158.463781439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-26099618.035113871</v>
      </c>
      <c r="AN237" s="20">
        <f>Summary!I237</f>
        <v>11814706.857875202</v>
      </c>
      <c r="AP237" s="12">
        <v>1</v>
      </c>
    </row>
    <row r="238" spans="1:42" x14ac:dyDescent="0.3">
      <c r="A238">
        <v>234</v>
      </c>
      <c r="B238" t="str">
        <f>Summary!B238</f>
        <v>Yallourn Portland Snowy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173516745.79125872</v>
      </c>
      <c r="H238" s="73">
        <f>SUMIFS(AM$5:AM238,$F$5:$F238,$F238,$D$5:$D238,$D238)</f>
        <v>-148419905.91784301</v>
      </c>
      <c r="I238" s="20">
        <f>SUMIFS(AN$5:AN238,$F$5:$F238,$F238,$D$5:$D238,$D238)</f>
        <v>113404856.2717589</v>
      </c>
      <c r="J238" s="73">
        <f t="shared" si="48"/>
        <v>113404856.2717589</v>
      </c>
      <c r="K238" s="73">
        <f t="shared" si="49"/>
        <v>286921602.06301761</v>
      </c>
      <c r="L238" s="73">
        <f t="shared" si="50"/>
        <v>138501696.14517462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98019425.668751165</v>
      </c>
      <c r="Q238" s="73">
        <f>P238/SUMIFS(FinParameters!$H$8:$H$39,FinParameters!$B$8:$B$39,Financials!$E238,FinParameters!$C$8:$C$39,Financials!$F238)</f>
        <v>20486486.020936809</v>
      </c>
      <c r="R238" s="73">
        <f t="shared" si="63"/>
        <v>27993677.331834823</v>
      </c>
      <c r="S238" s="12">
        <f t="shared" si="52"/>
        <v>0.3997626301278247</v>
      </c>
      <c r="T238" s="115">
        <f t="shared" si="53"/>
        <v>173516745.79125872</v>
      </c>
      <c r="U238" s="73">
        <f>T238/SUMIFS(FinParameters!$L$8:$L$39,FinParameters!$B$8:$B$39,Financials!$E238,FinParameters!$C$8:$C$39,Financials!$F238)</f>
        <v>119807336.50365026</v>
      </c>
      <c r="V238" s="73">
        <f t="shared" si="54"/>
        <v>119807336.50365026</v>
      </c>
      <c r="W238" s="12"/>
      <c r="X238" s="73">
        <f t="shared" si="55"/>
        <v>271536171.46000987</v>
      </c>
      <c r="Y238" s="73">
        <f t="shared" si="56"/>
        <v>140293822.52458706</v>
      </c>
      <c r="Z238" s="73">
        <f t="shared" si="56"/>
        <v>147801013.8354851</v>
      </c>
      <c r="AA238" s="12">
        <f t="shared" si="57"/>
        <v>2.1106666811237349</v>
      </c>
      <c r="AB238" s="115">
        <f t="shared" si="58"/>
        <v>-148419905.91784301</v>
      </c>
      <c r="AC238" s="73">
        <f>AB238/SUMIFS(FinParameters!$L$8:$L$39,FinParameters!$B$8:$B$39,Financials!$E238,FinParameters!$C$8:$C$39,Financials!$F238)</f>
        <v>-102478832.98555341</v>
      </c>
      <c r="AD238" s="73">
        <f t="shared" si="59"/>
        <v>-102478832.98555341</v>
      </c>
      <c r="AE238" s="12"/>
      <c r="AF238" s="73">
        <f t="shared" si="60"/>
        <v>123116265.54216686</v>
      </c>
      <c r="AG238" s="73">
        <f t="shared" si="61"/>
        <v>37814989.539033651</v>
      </c>
      <c r="AH238" s="73">
        <f t="shared" si="61"/>
        <v>45322180.849931687</v>
      </c>
      <c r="AI238" s="12">
        <f t="shared" si="62"/>
        <v>0.64722165669507925</v>
      </c>
      <c r="AL238" s="73">
        <f>Summary!G238</f>
        <v>12341313.843085183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-10624904.012453537</v>
      </c>
      <c r="AN238" s="20">
        <f>Summary!I238</f>
        <v>9130212.9091255367</v>
      </c>
      <c r="AP238" s="12">
        <v>1</v>
      </c>
    </row>
    <row r="239" spans="1:42" x14ac:dyDescent="0.3">
      <c r="A239">
        <v>235</v>
      </c>
      <c r="B239" t="str">
        <f>Summary!B239</f>
        <v>Yallourn Portland Snowy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94701957.96555391</v>
      </c>
      <c r="H239" s="73">
        <f>SUMIFS(AM$5:AM239,$F$5:$F239,$F239,$D$5:$D239,$D239)</f>
        <v>-60040970.980749756</v>
      </c>
      <c r="I239" s="20">
        <f>SUMIFS(AN$5:AN239,$F$5:$F239,$F239,$D$5:$D239,$D239)</f>
        <v>94624169.631415904</v>
      </c>
      <c r="J239" s="73">
        <f t="shared" si="48"/>
        <v>94624169.631415904</v>
      </c>
      <c r="K239" s="73">
        <f t="shared" si="49"/>
        <v>189326127.59696981</v>
      </c>
      <c r="L239" s="73">
        <f t="shared" si="50"/>
        <v>129285156.61622006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79238739.02840817</v>
      </c>
      <c r="Q239" s="73">
        <f>P239/SUMIFS(FinParameters!$H$8:$H$39,FinParameters!$B$8:$B$39,Financials!$E239,FinParameters!$C$8:$C$39,Financials!$F239)</f>
        <v>16561240.880027555</v>
      </c>
      <c r="R239" s="73">
        <f t="shared" si="63"/>
        <v>9212990.6914918292</v>
      </c>
      <c r="S239" s="12">
        <f t="shared" si="52"/>
        <v>0.13156575845737736</v>
      </c>
      <c r="T239" s="115">
        <f t="shared" si="53"/>
        <v>94701957.96555391</v>
      </c>
      <c r="U239" s="73">
        <f>T239/SUMIFS(FinParameters!$L$8:$L$39,FinParameters!$B$8:$B$39,Financials!$E239,FinParameters!$C$8:$C$39,Financials!$F239)</f>
        <v>65388440.140428446</v>
      </c>
      <c r="V239" s="73">
        <f t="shared" si="54"/>
        <v>65388440.140428446</v>
      </c>
      <c r="W239" s="12"/>
      <c r="X239" s="73">
        <f t="shared" si="55"/>
        <v>173940696.99396208</v>
      </c>
      <c r="Y239" s="73">
        <f t="shared" si="56"/>
        <v>81949681.020456001</v>
      </c>
      <c r="Z239" s="73">
        <f t="shared" si="56"/>
        <v>74601430.831920281</v>
      </c>
      <c r="AA239" s="12">
        <f t="shared" si="57"/>
        <v>1.0653428575013417</v>
      </c>
      <c r="AB239" s="115">
        <f t="shared" si="58"/>
        <v>-60040970.980749756</v>
      </c>
      <c r="AC239" s="73">
        <f>AB239/SUMIFS(FinParameters!$L$8:$L$39,FinParameters!$B$8:$B$39,Financials!$E239,FinParameters!$C$8:$C$39,Financials!$F239)</f>
        <v>-41456222.461376794</v>
      </c>
      <c r="AD239" s="73">
        <f t="shared" si="59"/>
        <v>-41456222.461376794</v>
      </c>
      <c r="AE239" s="12"/>
      <c r="AF239" s="73">
        <f t="shared" si="60"/>
        <v>113899726.01321232</v>
      </c>
      <c r="AG239" s="73">
        <f t="shared" si="61"/>
        <v>40493458.559079207</v>
      </c>
      <c r="AH239" s="73">
        <f t="shared" si="61"/>
        <v>33145208.370543487</v>
      </c>
      <c r="AI239" s="12">
        <f t="shared" si="62"/>
        <v>0.4733288705616005</v>
      </c>
      <c r="AL239" s="73">
        <f>Summary!G239</f>
        <v>9297226.1746516228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-4781608.9964467343</v>
      </c>
      <c r="AN239" s="20">
        <f>Summary!I239</f>
        <v>8307606.5636825524</v>
      </c>
      <c r="AP239" s="12">
        <v>1</v>
      </c>
    </row>
    <row r="240" spans="1:42" x14ac:dyDescent="0.3">
      <c r="A240">
        <v>236</v>
      </c>
      <c r="B240" t="str">
        <f>Summary!B240</f>
        <v>Yallourn Portland Snowy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40168749.863993287</v>
      </c>
      <c r="H240" s="73">
        <f>SUMIFS(AM$5:AM240,$F$5:$F240,$F240,$D$5:$D240,$D240)</f>
        <v>1064097.3302961818</v>
      </c>
      <c r="I240" s="20">
        <f>SUMIFS(AN$5:AN240,$F$5:$F240,$F240,$D$5:$D240,$D240)</f>
        <v>81619469.5715767</v>
      </c>
      <c r="J240" s="73">
        <f t="shared" si="48"/>
        <v>81619469.5715767</v>
      </c>
      <c r="K240" s="73">
        <f t="shared" si="49"/>
        <v>121788219.43556999</v>
      </c>
      <c r="L240" s="73">
        <f t="shared" si="50"/>
        <v>122852316.76586616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66234038.968568966</v>
      </c>
      <c r="Q240" s="73">
        <f>P240/SUMIFS(FinParameters!$H$8:$H$39,FinParameters!$B$8:$B$39,Financials!$E240,FinParameters!$C$8:$C$39,Financials!$F240)</f>
        <v>13843202.040637502</v>
      </c>
      <c r="R240" s="73">
        <f t="shared" si="63"/>
        <v>-3791709.3683473752</v>
      </c>
      <c r="S240" s="12">
        <f t="shared" si="52"/>
        <v>-5.4147359484174949E-2</v>
      </c>
      <c r="T240" s="115">
        <f t="shared" si="53"/>
        <v>40168749.863993287</v>
      </c>
      <c r="U240" s="73">
        <f>T240/SUMIFS(FinParameters!$L$8:$L$39,FinParameters!$B$8:$B$39,Financials!$E240,FinParameters!$C$8:$C$39,Financials!$F240)</f>
        <v>27735138.242368076</v>
      </c>
      <c r="V240" s="73">
        <f t="shared" si="54"/>
        <v>27735138.242368076</v>
      </c>
      <c r="W240" s="12"/>
      <c r="X240" s="73">
        <f t="shared" si="55"/>
        <v>106402788.83256225</v>
      </c>
      <c r="Y240" s="73">
        <f t="shared" si="56"/>
        <v>41578340.28300558</v>
      </c>
      <c r="Z240" s="73">
        <f t="shared" si="56"/>
        <v>23943428.874020699</v>
      </c>
      <c r="AA240" s="12">
        <f t="shared" si="57"/>
        <v>0.34192321314184576</v>
      </c>
      <c r="AB240" s="115">
        <f t="shared" si="58"/>
        <v>1064097.3302961818</v>
      </c>
      <c r="AC240" s="73">
        <f>AB240/SUMIFS(FinParameters!$L$8:$L$39,FinParameters!$B$8:$B$39,Financials!$E240,FinParameters!$C$8:$C$39,Financials!$F240)</f>
        <v>734722.55569383176</v>
      </c>
      <c r="AD240" s="73">
        <f t="shared" si="59"/>
        <v>734722.55569383176</v>
      </c>
      <c r="AE240" s="12"/>
      <c r="AF240" s="73">
        <f t="shared" si="60"/>
        <v>107466886.16285844</v>
      </c>
      <c r="AG240" s="73">
        <f t="shared" si="61"/>
        <v>42313062.838699415</v>
      </c>
      <c r="AH240" s="73">
        <f t="shared" si="61"/>
        <v>24678151.429714531</v>
      </c>
      <c r="AI240" s="12">
        <f t="shared" si="62"/>
        <v>0.35241539027873042</v>
      </c>
      <c r="AL240" s="73">
        <f>Summary!G240</f>
        <v>6302399.4212590316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-42626.733519232956</v>
      </c>
      <c r="AN240" s="20">
        <f>Summary!I240</f>
        <v>7515186.6161898253</v>
      </c>
      <c r="AP240" s="12">
        <v>1</v>
      </c>
    </row>
    <row r="241" spans="1:42" x14ac:dyDescent="0.3">
      <c r="A241">
        <v>237</v>
      </c>
      <c r="B241" t="str">
        <f>Summary!B241</f>
        <v>Yallourn Portland Snowy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-7178754.3298837654</v>
      </c>
      <c r="H241" s="73">
        <f>SUMIFS(AM$5:AM241,$F$5:$F241,$F241,$D$5:$D241,$D241)</f>
        <v>62344902.014012039</v>
      </c>
      <c r="I241" s="20">
        <f>SUMIFS(AN$5:AN241,$F$5:$F241,$F241,$D$5:$D241,$D241)</f>
        <v>68342603.624869615</v>
      </c>
      <c r="J241" s="73">
        <f t="shared" si="48"/>
        <v>68342603.624869615</v>
      </c>
      <c r="K241" s="73">
        <f t="shared" si="49"/>
        <v>61163849.294985846</v>
      </c>
      <c r="L241" s="73">
        <f t="shared" si="50"/>
        <v>123508751.30899788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52957173.021861881</v>
      </c>
      <c r="Q241" s="73">
        <f>P241/SUMIFS(FinParameters!$H$8:$H$39,FinParameters!$B$8:$B$39,Financials!$E241,FinParameters!$C$8:$C$39,Financials!$F241)</f>
        <v>11068279.347882124</v>
      </c>
      <c r="R241" s="73">
        <f t="shared" si="63"/>
        <v>-17068575.315054461</v>
      </c>
      <c r="S241" s="12">
        <f t="shared" si="52"/>
        <v>-0.24374713188257652</v>
      </c>
      <c r="T241" s="115">
        <f t="shared" si="53"/>
        <v>-7178754.3298837654</v>
      </c>
      <c r="U241" s="73">
        <f>T241/SUMIFS(FinParameters!$L$8:$L$39,FinParameters!$B$8:$B$39,Financials!$E241,FinParameters!$C$8:$C$39,Financials!$F241)</f>
        <v>-4956682.605793477</v>
      </c>
      <c r="V241" s="73">
        <f t="shared" si="54"/>
        <v>-4956682.605793477</v>
      </c>
      <c r="W241" s="12"/>
      <c r="X241" s="73">
        <f t="shared" si="55"/>
        <v>45778418.691978112</v>
      </c>
      <c r="Y241" s="73">
        <f t="shared" si="56"/>
        <v>6111596.7420886466</v>
      </c>
      <c r="Z241" s="73">
        <f t="shared" si="56"/>
        <v>-22025257.920847937</v>
      </c>
      <c r="AA241" s="12">
        <f t="shared" si="57"/>
        <v>-0.31453084678049215</v>
      </c>
      <c r="AB241" s="115">
        <f t="shared" si="58"/>
        <v>62344902.014012039</v>
      </c>
      <c r="AC241" s="73">
        <f>AB241/SUMIFS(FinParameters!$L$8:$L$39,FinParameters!$B$8:$B$39,Financials!$E241,FinParameters!$C$8:$C$39,Financials!$F241)</f>
        <v>43047007.485176854</v>
      </c>
      <c r="AD241" s="73">
        <f t="shared" si="59"/>
        <v>43047007.485176854</v>
      </c>
      <c r="AE241" s="12"/>
      <c r="AF241" s="73">
        <f t="shared" si="60"/>
        <v>108123320.70599015</v>
      </c>
      <c r="AG241" s="73">
        <f t="shared" si="61"/>
        <v>49158604.2272655</v>
      </c>
      <c r="AH241" s="73">
        <f t="shared" si="61"/>
        <v>21021749.564328916</v>
      </c>
      <c r="AI241" s="12">
        <f t="shared" si="62"/>
        <v>0.30020028437520629</v>
      </c>
      <c r="AL241" s="73">
        <f>Summary!G241</f>
        <v>646276.99392458715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6785620.9515489843</v>
      </c>
      <c r="AN241" s="20">
        <f>Summary!I241</f>
        <v>6175699.378793587</v>
      </c>
      <c r="AP241" s="12">
        <v>1</v>
      </c>
    </row>
    <row r="242" spans="1:42" x14ac:dyDescent="0.3">
      <c r="A242">
        <v>238</v>
      </c>
      <c r="B242" t="str">
        <f>Summary!B242</f>
        <v>Yallourn Portland Snowy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-62999927.444557101</v>
      </c>
      <c r="H242" s="73">
        <f>SUMIFS(AM$5:AM242,$F$5:$F242,$F242,$D$5:$D242,$D242)</f>
        <v>145434965.83590972</v>
      </c>
      <c r="I242" s="20">
        <f>SUMIFS(AN$5:AN242,$F$5:$F242,$F242,$D$5:$D242,$D242)</f>
        <v>51871450.68051438</v>
      </c>
      <c r="J242" s="73">
        <f t="shared" si="48"/>
        <v>51871450.68051438</v>
      </c>
      <c r="K242" s="73">
        <f t="shared" si="49"/>
        <v>-11128476.76404272</v>
      </c>
      <c r="L242" s="73">
        <f t="shared" si="50"/>
        <v>134306489.07186699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36486020.077506647</v>
      </c>
      <c r="Q242" s="73">
        <f>P242/SUMIFS(FinParameters!$H$8:$H$39,FinParameters!$B$8:$B$39,Financials!$E242,FinParameters!$C$8:$C$39,Financials!$F242)</f>
        <v>7625736.7881696858</v>
      </c>
      <c r="R242" s="73">
        <f t="shared" si="63"/>
        <v>-33539728.259409696</v>
      </c>
      <c r="S242" s="12">
        <f t="shared" si="52"/>
        <v>-0.47896279662788183</v>
      </c>
      <c r="T242" s="115">
        <f t="shared" si="53"/>
        <v>-62999927.444557101</v>
      </c>
      <c r="U242" s="73">
        <f>T242/SUMIFS(FinParameters!$L$8:$L$39,FinParameters!$B$8:$B$39,Financials!$E242,FinParameters!$C$8:$C$39,Financials!$F242)</f>
        <v>-43499279.983821847</v>
      </c>
      <c r="V242" s="73">
        <f t="shared" si="54"/>
        <v>-43499279.983821847</v>
      </c>
      <c r="W242" s="12"/>
      <c r="X242" s="73">
        <f t="shared" si="55"/>
        <v>-26513907.367050458</v>
      </c>
      <c r="Y242" s="73">
        <f t="shared" si="56"/>
        <v>-35873543.195652157</v>
      </c>
      <c r="Z242" s="73">
        <f t="shared" si="56"/>
        <v>-77039008.243231535</v>
      </c>
      <c r="AA242" s="12">
        <f t="shared" si="57"/>
        <v>-1.1001525877677472</v>
      </c>
      <c r="AB242" s="115">
        <f t="shared" si="58"/>
        <v>145434965.83590972</v>
      </c>
      <c r="AC242" s="73">
        <f>AB242/SUMIFS(FinParameters!$L$8:$L$39,FinParameters!$B$8:$B$39,Financials!$E242,FinParameters!$C$8:$C$39,Financials!$F242)</f>
        <v>100417834.66975035</v>
      </c>
      <c r="AD242" s="73">
        <f t="shared" si="59"/>
        <v>100417834.66975035</v>
      </c>
      <c r="AE242" s="12"/>
      <c r="AF242" s="73">
        <f t="shared" si="60"/>
        <v>118921058.46885927</v>
      </c>
      <c r="AG242" s="73">
        <f t="shared" si="61"/>
        <v>64544291.474098191</v>
      </c>
      <c r="AH242" s="73">
        <f t="shared" si="61"/>
        <v>23378826.426518813</v>
      </c>
      <c r="AI242" s="12">
        <f t="shared" si="62"/>
        <v>0.33386042965275825</v>
      </c>
      <c r="AL242" s="73">
        <f>Summary!G242</f>
        <v>-6808368.5865240907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17349722.605056576</v>
      </c>
      <c r="AN242" s="20">
        <f>Summary!I242</f>
        <v>4399913.1942684492</v>
      </c>
      <c r="AP242" s="12">
        <v>1</v>
      </c>
    </row>
    <row r="243" spans="1:42" x14ac:dyDescent="0.3">
      <c r="A243">
        <v>239</v>
      </c>
      <c r="B243" t="str">
        <f>Summary!B243</f>
        <v>Yallourn Portland Snowy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-134657477.22804075</v>
      </c>
      <c r="H243" s="73">
        <f>SUMIFS(AM$5:AM243,$F$5:$F243,$F243,$D$5:$D243,$D243)</f>
        <v>308813972.97723222</v>
      </c>
      <c r="I243" s="20">
        <f>SUMIFS(AN$5:AN243,$F$5:$F243,$F243,$D$5:$D243,$D243)</f>
        <v>30128323.312284455</v>
      </c>
      <c r="J243" s="73">
        <f t="shared" si="48"/>
        <v>30128323.312284455</v>
      </c>
      <c r="K243" s="73">
        <f t="shared" si="49"/>
        <v>-104529153.9157563</v>
      </c>
      <c r="L243" s="73">
        <f t="shared" si="50"/>
        <v>204284819.06147593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14742892.709276717</v>
      </c>
      <c r="Q243" s="73">
        <f>P243/SUMIFS(FinParameters!$H$8:$H$39,FinParameters!$B$8:$B$39,Financials!$E243,FinParameters!$C$8:$C$39,Financials!$F243)</f>
        <v>3081328.6584381266</v>
      </c>
      <c r="R243" s="73">
        <f t="shared" si="63"/>
        <v>-55282855.627639621</v>
      </c>
      <c r="S243" s="12">
        <f t="shared" si="52"/>
        <v>-0.78946468892636557</v>
      </c>
      <c r="T243" s="115">
        <f t="shared" si="53"/>
        <v>-134657477.22804075</v>
      </c>
      <c r="U243" s="73">
        <f>T243/SUMIFS(FinParameters!$L$8:$L$39,FinParameters!$B$8:$B$39,Financials!$E243,FinParameters!$C$8:$C$39,Financials!$F243)</f>
        <v>-92976349.996792257</v>
      </c>
      <c r="V243" s="73">
        <f t="shared" si="54"/>
        <v>-92976349.996792257</v>
      </c>
      <c r="W243" s="12"/>
      <c r="X243" s="73">
        <f t="shared" si="55"/>
        <v>-119914584.51876403</v>
      </c>
      <c r="Y243" s="73">
        <f t="shared" si="56"/>
        <v>-89895021.338354126</v>
      </c>
      <c r="Z243" s="73">
        <f t="shared" si="56"/>
        <v>-148259205.62443188</v>
      </c>
      <c r="AA243" s="12">
        <f t="shared" si="57"/>
        <v>-2.1172098713048988</v>
      </c>
      <c r="AB243" s="115">
        <f t="shared" si="58"/>
        <v>308813972.97723222</v>
      </c>
      <c r="AC243" s="73">
        <f>AB243/SUMIFS(FinParameters!$L$8:$L$39,FinParameters!$B$8:$B$39,Financials!$E243,FinParameters!$C$8:$C$39,Financials!$F243)</f>
        <v>213225411.81138429</v>
      </c>
      <c r="AD243" s="73">
        <f t="shared" si="59"/>
        <v>213225411.81138429</v>
      </c>
      <c r="AE243" s="12"/>
      <c r="AF243" s="73">
        <f t="shared" si="60"/>
        <v>188899388.4584682</v>
      </c>
      <c r="AG243" s="73">
        <f t="shared" si="61"/>
        <v>123330390.47303016</v>
      </c>
      <c r="AH243" s="73">
        <f t="shared" si="61"/>
        <v>64966206.186952412</v>
      </c>
      <c r="AI243" s="12">
        <f t="shared" si="62"/>
        <v>0.92774740334625416</v>
      </c>
      <c r="AL243" s="73">
        <f>Summary!G243</f>
        <v>-10934085.102393853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30002201.269545309</v>
      </c>
      <c r="AN243" s="20">
        <f>Summary!I243</f>
        <v>3068509.8052339847</v>
      </c>
      <c r="AP243" s="12">
        <v>1</v>
      </c>
    </row>
    <row r="244" spans="1:42" x14ac:dyDescent="0.3">
      <c r="A244">
        <v>240</v>
      </c>
      <c r="B244" t="str">
        <f>Summary!B244</f>
        <v>Yallourn Portland Snowy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46016737.459395222</v>
      </c>
      <c r="H244" s="73">
        <f>SUMIFS(AM$5:AM244,$F$5:$F244,$F244,$D$5:$D244,$D244)</f>
        <v>97117.337648380548</v>
      </c>
      <c r="I244" s="20">
        <f>SUMIFS(AN$5:AN244,$F$5:$F244,$F244,$D$5:$D244,$D244)</f>
        <v>81684089.629663497</v>
      </c>
      <c r="J244" s="73">
        <f t="shared" si="48"/>
        <v>81684089.629663497</v>
      </c>
      <c r="K244" s="73">
        <f t="shared" si="49"/>
        <v>127700827.08905873</v>
      </c>
      <c r="L244" s="73">
        <f t="shared" si="50"/>
        <v>127797944.4267071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66298659.026655763</v>
      </c>
      <c r="Q244" s="73">
        <f>P244/SUMIFS(FinParameters!$H$8:$H$39,FinParameters!$B$8:$B$39,Financials!$E244,FinParameters!$C$8:$C$39,Financials!$F244)</f>
        <v>13856707.91365844</v>
      </c>
      <c r="R244" s="73">
        <f t="shared" si="63"/>
        <v>-3727089.3102605776</v>
      </c>
      <c r="S244" s="12">
        <f t="shared" si="52"/>
        <v>-5.3224555235430758E-2</v>
      </c>
      <c r="T244" s="115">
        <f t="shared" si="53"/>
        <v>46016737.459395222</v>
      </c>
      <c r="U244" s="73">
        <f>T244/SUMIFS(FinParameters!$L$8:$L$39,FinParameters!$B$8:$B$39,Financials!$E244,FinParameters!$C$8:$C$39,Financials!$F244)</f>
        <v>31772972.253814757</v>
      </c>
      <c r="V244" s="73">
        <f t="shared" si="54"/>
        <v>31772972.253814757</v>
      </c>
      <c r="W244" s="12"/>
      <c r="X244" s="73">
        <f t="shared" si="55"/>
        <v>112315396.48605099</v>
      </c>
      <c r="Y244" s="73">
        <f t="shared" si="56"/>
        <v>45629680.167473197</v>
      </c>
      <c r="Z244" s="73">
        <f t="shared" si="56"/>
        <v>28045882.943554178</v>
      </c>
      <c r="AA244" s="12">
        <f t="shared" si="57"/>
        <v>0.40050815035373039</v>
      </c>
      <c r="AB244" s="115">
        <f t="shared" si="58"/>
        <v>97117.337648380548</v>
      </c>
      <c r="AC244" s="73">
        <f>AB244/SUMIFS(FinParameters!$L$8:$L$39,FinParameters!$B$8:$B$39,Financials!$E244,FinParameters!$C$8:$C$39,Financials!$F244)</f>
        <v>67056.176618108919</v>
      </c>
      <c r="AD244" s="73">
        <f t="shared" si="59"/>
        <v>67056.176618108919</v>
      </c>
      <c r="AE244" s="12"/>
      <c r="AF244" s="73">
        <f t="shared" si="60"/>
        <v>112412513.82369937</v>
      </c>
      <c r="AG244" s="73">
        <f t="shared" si="61"/>
        <v>45696736.344091304</v>
      </c>
      <c r="AH244" s="73">
        <f t="shared" si="61"/>
        <v>28112939.120172288</v>
      </c>
      <c r="AI244" s="12">
        <f t="shared" si="62"/>
        <v>0.4014657434992614</v>
      </c>
      <c r="AL244" s="73">
        <f>Summary!G244</f>
        <v>4736487.9892357504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1318024.9078009438</v>
      </c>
      <c r="AN244" s="20">
        <f>Summary!I244</f>
        <v>7175902.3807763522</v>
      </c>
      <c r="AP244" s="12">
        <v>1</v>
      </c>
    </row>
    <row r="245" spans="1:42" x14ac:dyDescent="0.3">
      <c r="A245">
        <v>241</v>
      </c>
      <c r="B245" t="str">
        <f>Summary!B245</f>
        <v>Yallourn Portland Snowy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355567681.80327654</v>
      </c>
      <c r="H245" s="73">
        <f>SUMIFS(AM$5:AM245,$F$5:$F245,$F245,$D$5:$D245,$D245)</f>
        <v>-379638654.63974553</v>
      </c>
      <c r="I245" s="20">
        <f>SUMIFS(AN$5:AN245,$F$5:$F245,$F245,$D$5:$D245,$D245)</f>
        <v>173877308.84733436</v>
      </c>
      <c r="J245" s="73">
        <f t="shared" si="48"/>
        <v>173877308.84733436</v>
      </c>
      <c r="K245" s="73">
        <f t="shared" si="49"/>
        <v>529444990.65061092</v>
      </c>
      <c r="L245" s="73">
        <f t="shared" si="50"/>
        <v>149806336.01086536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157318492.47925141</v>
      </c>
      <c r="Q245" s="73">
        <f>P245/SUMIFS(FinParameters!$H$8:$H$39,FinParameters!$B$8:$B$39,Financials!$E245,FinParameters!$C$8:$C$39,Financials!$F245)</f>
        <v>29621845.708683793</v>
      </c>
      <c r="R245" s="73">
        <f t="shared" si="63"/>
        <v>86707667.53528741</v>
      </c>
      <c r="S245" s="12">
        <f t="shared" si="52"/>
        <v>1.22796564980083</v>
      </c>
      <c r="T245" s="115">
        <f t="shared" si="53"/>
        <v>355567681.80327654</v>
      </c>
      <c r="U245" s="73">
        <f>T245/SUMIFS(FinParameters!$L$8:$L$39,FinParameters!$B$8:$B$39,Financials!$E245,FinParameters!$C$8:$C$39,Financials!$F245)</f>
        <v>239519256.00999689</v>
      </c>
      <c r="V245" s="73">
        <f t="shared" si="54"/>
        <v>239519256.00999689</v>
      </c>
      <c r="W245" s="12"/>
      <c r="X245" s="73">
        <f t="shared" si="55"/>
        <v>512886174.28252798</v>
      </c>
      <c r="Y245" s="73">
        <f t="shared" si="56"/>
        <v>269141101.71868068</v>
      </c>
      <c r="Z245" s="73">
        <f t="shared" si="56"/>
        <v>326226923.54528427</v>
      </c>
      <c r="AA245" s="12">
        <f t="shared" si="57"/>
        <v>4.6200695687123678</v>
      </c>
      <c r="AB245" s="115">
        <f t="shared" si="58"/>
        <v>-379638654.63974553</v>
      </c>
      <c r="AC245" s="73">
        <f>AB245/SUMIFS(FinParameters!$L$8:$L$39,FinParameters!$B$8:$B$39,Financials!$E245,FinParameters!$C$8:$C$39,Financials!$F245)</f>
        <v>-255734063.48627853</v>
      </c>
      <c r="AD245" s="73">
        <f t="shared" si="59"/>
        <v>-255734063.48627853</v>
      </c>
      <c r="AE245" s="12"/>
      <c r="AF245" s="73">
        <f t="shared" si="60"/>
        <v>133247519.64278245</v>
      </c>
      <c r="AG245" s="73">
        <f t="shared" si="61"/>
        <v>13407038.232402146</v>
      </c>
      <c r="AH245" s="73">
        <f t="shared" si="61"/>
        <v>70492860.059005737</v>
      </c>
      <c r="AI245" s="12">
        <f t="shared" si="62"/>
        <v>0.99832936543296469</v>
      </c>
      <c r="AL245" s="73">
        <f>Summary!G245</f>
        <v>23029239.312015601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-21583705.890310701</v>
      </c>
      <c r="AN245" s="20">
        <f>Summary!I245</f>
        <v>11972960.048048057</v>
      </c>
      <c r="AP245" s="12">
        <v>1</v>
      </c>
    </row>
    <row r="246" spans="1:42" x14ac:dyDescent="0.3">
      <c r="A246">
        <v>242</v>
      </c>
      <c r="B246" t="str">
        <f>Summary!B246</f>
        <v>Yallourn Portland Snowy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186168106.71045959</v>
      </c>
      <c r="H246" s="73">
        <f>SUMIFS(AM$5:AM246,$F$5:$F246,$F246,$D$5:$D246,$D246)</f>
        <v>-158628917.06015173</v>
      </c>
      <c r="I246" s="20">
        <f>SUMIFS(AN$5:AN246,$F$5:$F246,$F246,$D$5:$D246,$D246)</f>
        <v>122593290.49282786</v>
      </c>
      <c r="J246" s="73">
        <f t="shared" si="48"/>
        <v>122593290.49282786</v>
      </c>
      <c r="K246" s="73">
        <f t="shared" si="49"/>
        <v>308761397.20328748</v>
      </c>
      <c r="L246" s="73">
        <f t="shared" si="50"/>
        <v>150132480.14313573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106034474.12474494</v>
      </c>
      <c r="Q246" s="73">
        <f>P246/SUMIFS(FinParameters!$H$8:$H$39,FinParameters!$B$8:$B$39,Financials!$E246,FinParameters!$C$8:$C$39,Financials!$F246)</f>
        <v>19965464.85302021</v>
      </c>
      <c r="R246" s="73">
        <f t="shared" si="63"/>
        <v>35423649.180780925</v>
      </c>
      <c r="S246" s="12">
        <f t="shared" si="52"/>
        <v>0.50167448417282701</v>
      </c>
      <c r="T246" s="115">
        <f t="shared" si="53"/>
        <v>186168106.71045959</v>
      </c>
      <c r="U246" s="73">
        <f>T246/SUMIFS(FinParameters!$L$8:$L$39,FinParameters!$B$8:$B$39,Financials!$E246,FinParameters!$C$8:$C$39,Financials!$F246)</f>
        <v>125407478.50292419</v>
      </c>
      <c r="V246" s="73">
        <f t="shared" si="54"/>
        <v>125407478.50292419</v>
      </c>
      <c r="W246" s="12"/>
      <c r="X246" s="73">
        <f t="shared" si="55"/>
        <v>292202580.83520454</v>
      </c>
      <c r="Y246" s="73">
        <f t="shared" si="56"/>
        <v>145372943.3559444</v>
      </c>
      <c r="Z246" s="73">
        <f t="shared" si="56"/>
        <v>160831127.68370512</v>
      </c>
      <c r="AA246" s="12">
        <f t="shared" si="57"/>
        <v>2.277712062015123</v>
      </c>
      <c r="AB246" s="115">
        <f t="shared" si="58"/>
        <v>-158628917.06015173</v>
      </c>
      <c r="AC246" s="73">
        <f>AB246/SUMIFS(FinParameters!$L$8:$L$39,FinParameters!$B$8:$B$39,Financials!$E246,FinParameters!$C$8:$C$39,Financials!$F246)</f>
        <v>-106856393.70605174</v>
      </c>
      <c r="AD246" s="73">
        <f t="shared" si="59"/>
        <v>-106856393.70605174</v>
      </c>
      <c r="AE246" s="12"/>
      <c r="AF246" s="73">
        <f t="shared" si="60"/>
        <v>133573663.77505282</v>
      </c>
      <c r="AG246" s="73">
        <f t="shared" si="61"/>
        <v>38516549.649892658</v>
      </c>
      <c r="AH246" s="73">
        <f t="shared" si="61"/>
        <v>53974733.977653384</v>
      </c>
      <c r="AI246" s="12">
        <f t="shared" si="62"/>
        <v>0.76439744218378913</v>
      </c>
      <c r="AL246" s="73">
        <f>Summary!G246</f>
        <v>12651360.91920086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-10209011.142308701</v>
      </c>
      <c r="AN246" s="20">
        <f>Summary!I246</f>
        <v>9188434.2210689615</v>
      </c>
      <c r="AP246" s="12">
        <v>1</v>
      </c>
    </row>
    <row r="247" spans="1:42" x14ac:dyDescent="0.3">
      <c r="A247">
        <v>243</v>
      </c>
      <c r="B247" t="str">
        <f>Summary!B247</f>
        <v>Yallourn Portland Snowy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104733711.28410229</v>
      </c>
      <c r="H247" s="73">
        <f>SUMIFS(AM$5:AM247,$F$5:$F247,$F247,$D$5:$D247,$D247)</f>
        <v>-64859922.003838435</v>
      </c>
      <c r="I247" s="20">
        <f>SUMIFS(AN$5:AN247,$F$5:$F247,$F247,$D$5:$D247,$D247)</f>
        <v>103080802.23822992</v>
      </c>
      <c r="J247" s="73">
        <f t="shared" si="48"/>
        <v>103080802.23822992</v>
      </c>
      <c r="K247" s="73">
        <f t="shared" si="49"/>
        <v>207814513.52233219</v>
      </c>
      <c r="L247" s="73">
        <f t="shared" si="50"/>
        <v>142954591.51849377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86521985.87014699</v>
      </c>
      <c r="Q247" s="73">
        <f>P247/SUMIFS(FinParameters!$H$8:$H$39,FinParameters!$B$8:$B$39,Financials!$E247,FinParameters!$C$8:$C$39,Financials!$F247)</f>
        <v>16291415.430340696</v>
      </c>
      <c r="R247" s="73">
        <f t="shared" si="63"/>
        <v>15911160.926182978</v>
      </c>
      <c r="S247" s="12">
        <f t="shared" si="52"/>
        <v>0.22533600108495977</v>
      </c>
      <c r="T247" s="115">
        <f t="shared" si="53"/>
        <v>104733711.28410229</v>
      </c>
      <c r="U247" s="73">
        <f>T247/SUMIFS(FinParameters!$L$8:$L$39,FinParameters!$B$8:$B$39,Financials!$E247,FinParameters!$C$8:$C$39,Financials!$F247)</f>
        <v>70551239.299113467</v>
      </c>
      <c r="V247" s="73">
        <f t="shared" si="54"/>
        <v>70551239.299113467</v>
      </c>
      <c r="W247" s="12"/>
      <c r="X247" s="73">
        <f t="shared" si="55"/>
        <v>191255697.15424925</v>
      </c>
      <c r="Y247" s="73">
        <f t="shared" si="56"/>
        <v>86842654.72945416</v>
      </c>
      <c r="Z247" s="73">
        <f t="shared" si="56"/>
        <v>86462400.225296438</v>
      </c>
      <c r="AA247" s="12">
        <f t="shared" si="57"/>
        <v>1.2244921411683276</v>
      </c>
      <c r="AB247" s="115">
        <f t="shared" si="58"/>
        <v>-64859922.003838435</v>
      </c>
      <c r="AC247" s="73">
        <f>AB247/SUMIFS(FinParameters!$L$8:$L$39,FinParameters!$B$8:$B$39,Financials!$E247,FinParameters!$C$8:$C$39,Financials!$F247)</f>
        <v>-43691260.646744899</v>
      </c>
      <c r="AD247" s="73">
        <f t="shared" si="59"/>
        <v>-43691260.646744899</v>
      </c>
      <c r="AE247" s="12"/>
      <c r="AF247" s="73">
        <f t="shared" si="60"/>
        <v>126395775.15041082</v>
      </c>
      <c r="AG247" s="73">
        <f t="shared" si="61"/>
        <v>43151394.08270926</v>
      </c>
      <c r="AH247" s="73">
        <f t="shared" si="61"/>
        <v>42771139.578551538</v>
      </c>
      <c r="AI247" s="12">
        <f t="shared" si="62"/>
        <v>0.60573063142222539</v>
      </c>
      <c r="AL247" s="73">
        <f>Summary!G247</f>
        <v>10031753.318548389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-4818951.0230886787</v>
      </c>
      <c r="AN247" s="20">
        <f>Summary!I247</f>
        <v>8456632.6068140082</v>
      </c>
      <c r="AP247" s="12">
        <v>1</v>
      </c>
    </row>
    <row r="248" spans="1:42" x14ac:dyDescent="0.3">
      <c r="A248">
        <v>244</v>
      </c>
      <c r="B248" t="str">
        <f>Summary!B248</f>
        <v>Yallourn Portland Snowy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47426902.545570388</v>
      </c>
      <c r="H248" s="73">
        <f>SUMIFS(AM$5:AM248,$F$5:$F248,$F248,$D$5:$D248,$D248)</f>
        <v>940943.40654485824</v>
      </c>
      <c r="I248" s="20">
        <f>SUMIFS(AN$5:AN248,$F$5:$F248,$F248,$D$5:$D248,$D248)</f>
        <v>89314864.474893808</v>
      </c>
      <c r="J248" s="73">
        <f t="shared" si="48"/>
        <v>89314864.474893808</v>
      </c>
      <c r="K248" s="73">
        <f t="shared" si="49"/>
        <v>136741767.02046418</v>
      </c>
      <c r="L248" s="73">
        <f t="shared" si="50"/>
        <v>137682710.42700905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72756048.106810883</v>
      </c>
      <c r="Q248" s="73">
        <f>P248/SUMIFS(FinParameters!$H$8:$H$39,FinParameters!$B$8:$B$39,Financials!$E248,FinParameters!$C$8:$C$39,Financials!$F248)</f>
        <v>13699396.666146992</v>
      </c>
      <c r="R248" s="73">
        <f t="shared" si="63"/>
        <v>2145223.1628468717</v>
      </c>
      <c r="S248" s="12">
        <f t="shared" si="52"/>
        <v>3.0380938964376891E-2</v>
      </c>
      <c r="T248" s="115">
        <f t="shared" si="53"/>
        <v>47426902.545570388</v>
      </c>
      <c r="U248" s="73">
        <f>T248/SUMIFS(FinParameters!$L$8:$L$39,FinParameters!$B$8:$B$39,Financials!$E248,FinParameters!$C$8:$C$39,Financials!$F248)</f>
        <v>31947944.073439602</v>
      </c>
      <c r="V248" s="73">
        <f t="shared" si="54"/>
        <v>31947944.073439602</v>
      </c>
      <c r="W248" s="12"/>
      <c r="X248" s="73">
        <f t="shared" si="55"/>
        <v>120182950.65238126</v>
      </c>
      <c r="Y248" s="73">
        <f t="shared" si="56"/>
        <v>45647340.739586592</v>
      </c>
      <c r="Z248" s="73">
        <f t="shared" si="56"/>
        <v>34093167.236286476</v>
      </c>
      <c r="AA248" s="12">
        <f t="shared" si="57"/>
        <v>0.48283201992530816</v>
      </c>
      <c r="AB248" s="115">
        <f t="shared" si="58"/>
        <v>940943.40654485824</v>
      </c>
      <c r="AC248" s="73">
        <f>AB248/SUMIFS(FinParameters!$L$8:$L$39,FinParameters!$B$8:$B$39,Financials!$E248,FinParameters!$C$8:$C$39,Financials!$F248)</f>
        <v>633842.93966240797</v>
      </c>
      <c r="AD248" s="73">
        <f t="shared" si="59"/>
        <v>633842.93966240797</v>
      </c>
      <c r="AE248" s="12"/>
      <c r="AF248" s="73">
        <f t="shared" si="60"/>
        <v>121123894.05892612</v>
      </c>
      <c r="AG248" s="73">
        <f t="shared" si="61"/>
        <v>46281183.679248996</v>
      </c>
      <c r="AH248" s="73">
        <f t="shared" si="61"/>
        <v>34727010.175948881</v>
      </c>
      <c r="AI248" s="12">
        <f t="shared" si="62"/>
        <v>0.49180858888857149</v>
      </c>
      <c r="AL248" s="73">
        <f>Summary!G248</f>
        <v>7258152.6815771004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-123153.92375132356</v>
      </c>
      <c r="AN248" s="20">
        <f>Summary!I248</f>
        <v>7695394.9033171032</v>
      </c>
      <c r="AP248" s="12">
        <v>1</v>
      </c>
    </row>
    <row r="249" spans="1:42" x14ac:dyDescent="0.3">
      <c r="A249">
        <v>245</v>
      </c>
      <c r="B249" t="str">
        <f>Summary!B249</f>
        <v>Yallourn Portland Snowy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-6302079.1134359026</v>
      </c>
      <c r="H249" s="73">
        <f>SUMIFS(AM$5:AM249,$F$5:$F249,$F249,$D$5:$D249,$D249)</f>
        <v>69646258.76390329</v>
      </c>
      <c r="I249" s="20">
        <f>SUMIFS(AN$5:AN249,$F$5:$F249,$F249,$D$5:$D249,$D249)</f>
        <v>74592655.728186354</v>
      </c>
      <c r="J249" s="73">
        <f t="shared" si="48"/>
        <v>74592655.728186354</v>
      </c>
      <c r="K249" s="73">
        <f t="shared" si="49"/>
        <v>68290576.614750445</v>
      </c>
      <c r="L249" s="73">
        <f t="shared" si="50"/>
        <v>137936835.37865373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58033839.360103428</v>
      </c>
      <c r="Q249" s="73">
        <f>P249/SUMIFS(FinParameters!$H$8:$H$39,FinParameters!$B$8:$B$39,Financials!$E249,FinParameters!$C$8:$C$39,Financials!$F249)</f>
        <v>10927319.530691858</v>
      </c>
      <c r="R249" s="73">
        <f t="shared" si="63"/>
        <v>-12576985.583860584</v>
      </c>
      <c r="S249" s="12">
        <f t="shared" si="52"/>
        <v>-0.17811696144099073</v>
      </c>
      <c r="T249" s="115">
        <f t="shared" si="53"/>
        <v>-6302079.1134359026</v>
      </c>
      <c r="U249" s="73">
        <f>T249/SUMIFS(FinParameters!$L$8:$L$39,FinParameters!$B$8:$B$39,Financials!$E249,FinParameters!$C$8:$C$39,Financials!$F249)</f>
        <v>-4245237.6237091366</v>
      </c>
      <c r="V249" s="73">
        <f t="shared" si="54"/>
        <v>-4245237.6237091366</v>
      </c>
      <c r="W249" s="12"/>
      <c r="X249" s="73">
        <f t="shared" si="55"/>
        <v>51731760.246667519</v>
      </c>
      <c r="Y249" s="73">
        <f t="shared" si="56"/>
        <v>6682081.9069827218</v>
      </c>
      <c r="Z249" s="73">
        <f t="shared" si="56"/>
        <v>-16822223.207569718</v>
      </c>
      <c r="AA249" s="12">
        <f t="shared" si="57"/>
        <v>-0.23823858765167599</v>
      </c>
      <c r="AB249" s="115">
        <f t="shared" si="58"/>
        <v>69646258.76390329</v>
      </c>
      <c r="AC249" s="73">
        <f>AB249/SUMIFS(FinParameters!$L$8:$L$39,FinParameters!$B$8:$B$39,Financials!$E249,FinParameters!$C$8:$C$39,Financials!$F249)</f>
        <v>46915456.42845913</v>
      </c>
      <c r="AD249" s="73">
        <f t="shared" si="59"/>
        <v>46915456.42845913</v>
      </c>
      <c r="AE249" s="12"/>
      <c r="AF249" s="73">
        <f t="shared" si="60"/>
        <v>121378019.01057081</v>
      </c>
      <c r="AG249" s="73">
        <f t="shared" si="61"/>
        <v>53597538.33544185</v>
      </c>
      <c r="AH249" s="73">
        <f t="shared" si="61"/>
        <v>30093233.220889412</v>
      </c>
      <c r="AI249" s="12">
        <f t="shared" si="62"/>
        <v>0.42618441640883081</v>
      </c>
      <c r="AL249" s="73">
        <f>Summary!G249</f>
        <v>876675.21644786303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7301356.7498912485</v>
      </c>
      <c r="AN249" s="20">
        <f>Summary!I249</f>
        <v>6250052.1033167411</v>
      </c>
      <c r="AP249" s="12">
        <v>1</v>
      </c>
    </row>
    <row r="250" spans="1:42" x14ac:dyDescent="0.3">
      <c r="A250">
        <v>246</v>
      </c>
      <c r="B250" t="str">
        <f>Summary!B250</f>
        <v>Yallourn Portland Snowy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-70371459.806491435</v>
      </c>
      <c r="H250" s="73">
        <f>SUMIFS(AM$5:AM250,$F$5:$F250,$F250,$D$5:$D250,$D250)</f>
        <v>164068098.44264674</v>
      </c>
      <c r="I250" s="20">
        <f>SUMIFS(AN$5:AN250,$F$5:$F250,$F250,$D$5:$D250,$D250)</f>
        <v>56237260.902488403</v>
      </c>
      <c r="J250" s="73">
        <f t="shared" si="48"/>
        <v>56237260.902488403</v>
      </c>
      <c r="K250" s="73">
        <f t="shared" si="49"/>
        <v>-14134198.904003032</v>
      </c>
      <c r="L250" s="73">
        <f t="shared" si="50"/>
        <v>149933899.53864372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39678444.53440547</v>
      </c>
      <c r="Q250" s="73">
        <f>P250/SUMIFS(FinParameters!$H$8:$H$39,FinParameters!$B$8:$B$39,Financials!$E250,FinParameters!$C$8:$C$39,Financials!$F250)</f>
        <v>7471141.780193083</v>
      </c>
      <c r="R250" s="73">
        <f t="shared" si="63"/>
        <v>-30932380.409558542</v>
      </c>
      <c r="S250" s="12">
        <f t="shared" si="52"/>
        <v>-0.43806853175991284</v>
      </c>
      <c r="T250" s="115">
        <f t="shared" si="53"/>
        <v>-70371459.806491435</v>
      </c>
      <c r="U250" s="73">
        <f>T250/SUMIFS(FinParameters!$L$8:$L$39,FinParameters!$B$8:$B$39,Financials!$E250,FinParameters!$C$8:$C$39,Financials!$F250)</f>
        <v>-47403969.932547756</v>
      </c>
      <c r="V250" s="73">
        <f t="shared" si="54"/>
        <v>-47403969.932547756</v>
      </c>
      <c r="W250" s="12"/>
      <c r="X250" s="73">
        <f t="shared" si="55"/>
        <v>-30693015.272085961</v>
      </c>
      <c r="Y250" s="73">
        <f t="shared" si="56"/>
        <v>-39932828.152354673</v>
      </c>
      <c r="Z250" s="73">
        <f t="shared" si="56"/>
        <v>-78336350.342106298</v>
      </c>
      <c r="AA250" s="12">
        <f t="shared" si="57"/>
        <v>-1.1094099297703035</v>
      </c>
      <c r="AB250" s="115">
        <f t="shared" si="58"/>
        <v>164068098.44264674</v>
      </c>
      <c r="AC250" s="73">
        <f>AB250/SUMIFS(FinParameters!$L$8:$L$39,FinParameters!$B$8:$B$39,Financials!$E250,FinParameters!$C$8:$C$39,Financials!$F250)</f>
        <v>110520361.90313727</v>
      </c>
      <c r="AD250" s="73">
        <f t="shared" si="59"/>
        <v>110520361.90313727</v>
      </c>
      <c r="AE250" s="12"/>
      <c r="AF250" s="73">
        <f t="shared" si="60"/>
        <v>133375083.17056078</v>
      </c>
      <c r="AG250" s="73">
        <f t="shared" si="61"/>
        <v>70587533.750782594</v>
      </c>
      <c r="AH250" s="73">
        <f t="shared" si="61"/>
        <v>32184011.561030969</v>
      </c>
      <c r="AI250" s="12">
        <f t="shared" si="62"/>
        <v>0.45579430047123592</v>
      </c>
      <c r="AL250" s="73">
        <f>Summary!G250</f>
        <v>-7371532.3619343312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18633132.60673701</v>
      </c>
      <c r="AN250" s="20">
        <f>Summary!I250</f>
        <v>4365810.2219740255</v>
      </c>
      <c r="AP250" s="12">
        <v>1</v>
      </c>
    </row>
    <row r="251" spans="1:42" x14ac:dyDescent="0.3">
      <c r="A251">
        <v>247</v>
      </c>
      <c r="B251" t="str">
        <f>Summary!B251</f>
        <v>Yallourn Portland Snowy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-146675208.53202951</v>
      </c>
      <c r="H251" s="73">
        <f>SUMIFS(AM$5:AM251,$F$5:$F251,$F251,$D$5:$D251,$D251)</f>
        <v>343360937.59223956</v>
      </c>
      <c r="I251" s="20">
        <f>SUMIFS(AN$5:AN251,$F$5:$F251,$F251,$D$5:$D251,$D251)</f>
        <v>33096943.731415112</v>
      </c>
      <c r="J251" s="73">
        <f t="shared" si="48"/>
        <v>33096943.731415112</v>
      </c>
      <c r="K251" s="73">
        <f t="shared" si="49"/>
        <v>-113578264.8006144</v>
      </c>
      <c r="L251" s="73">
        <f t="shared" si="50"/>
        <v>229782672.79162517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16538127.363332182</v>
      </c>
      <c r="Q251" s="73">
        <f>P251/SUMIFS(FinParameters!$H$8:$H$39,FinParameters!$B$8:$B$39,Financials!$E251,FinParameters!$C$8:$C$39,Financials!$F251)</f>
        <v>3114000.4544081078</v>
      </c>
      <c r="R251" s="73">
        <f t="shared" si="63"/>
        <v>-54072697.58063183</v>
      </c>
      <c r="S251" s="12">
        <f t="shared" si="52"/>
        <v>-0.76578481590525738</v>
      </c>
      <c r="T251" s="115">
        <f t="shared" si="53"/>
        <v>-146675208.53202951</v>
      </c>
      <c r="U251" s="73">
        <f>T251/SUMIFS(FinParameters!$L$8:$L$39,FinParameters!$B$8:$B$39,Financials!$E251,FinParameters!$C$8:$C$39,Financials!$F251)</f>
        <v>-98804077.593699694</v>
      </c>
      <c r="V251" s="73">
        <f t="shared" si="54"/>
        <v>-98804077.593699694</v>
      </c>
      <c r="W251" s="12"/>
      <c r="X251" s="73">
        <f t="shared" si="55"/>
        <v>-130137081.16869733</v>
      </c>
      <c r="Y251" s="73">
        <f t="shared" si="56"/>
        <v>-95690077.139291584</v>
      </c>
      <c r="Z251" s="73">
        <f t="shared" si="56"/>
        <v>-152876775.17433152</v>
      </c>
      <c r="AA251" s="12">
        <f t="shared" si="57"/>
        <v>-2.1650614519183553</v>
      </c>
      <c r="AB251" s="115">
        <f t="shared" si="58"/>
        <v>343360937.59223956</v>
      </c>
      <c r="AC251" s="73">
        <f>AB251/SUMIFS(FinParameters!$L$8:$L$39,FinParameters!$B$8:$B$39,Financials!$E251,FinParameters!$C$8:$C$39,Financials!$F251)</f>
        <v>231296488.75256789</v>
      </c>
      <c r="AD251" s="73">
        <f t="shared" si="59"/>
        <v>231296488.75256789</v>
      </c>
      <c r="AE251" s="12"/>
      <c r="AF251" s="73">
        <f t="shared" si="60"/>
        <v>213223856.42354223</v>
      </c>
      <c r="AG251" s="73">
        <f t="shared" si="61"/>
        <v>135606411.6132763</v>
      </c>
      <c r="AH251" s="73">
        <f t="shared" si="61"/>
        <v>78419713.578236371</v>
      </c>
      <c r="AI251" s="12">
        <f t="shared" si="62"/>
        <v>1.1105905311327182</v>
      </c>
      <c r="AL251" s="73">
        <f>Summary!G251</f>
        <v>-12017731.303988758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34546964.615007319</v>
      </c>
      <c r="AN251" s="20">
        <f>Summary!I251</f>
        <v>2968620.4191306564</v>
      </c>
      <c r="AP251" s="12">
        <v>1</v>
      </c>
    </row>
    <row r="252" spans="1:42" x14ac:dyDescent="0.3">
      <c r="A252">
        <v>248</v>
      </c>
      <c r="B252" t="str">
        <f>Summary!B252</f>
        <v>Yallourn Portland Snowy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51174510.504664421</v>
      </c>
      <c r="H252" s="73">
        <f>SUMIFS(AM$5:AM252,$F$5:$F252,$F252,$D$5:$D252,$D252)</f>
        <v>1817753.0347859845</v>
      </c>
      <c r="I252" s="20">
        <f>SUMIFS(AN$5:AN252,$F$5:$F252,$F252,$D$5:$D252,$D252)</f>
        <v>88959944.658139244</v>
      </c>
      <c r="J252" s="73">
        <f t="shared" si="48"/>
        <v>88959944.658139244</v>
      </c>
      <c r="K252" s="73">
        <f t="shared" si="49"/>
        <v>140134455.16280365</v>
      </c>
      <c r="L252" s="73">
        <f t="shared" si="50"/>
        <v>141952208.19758964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72401128.290056318</v>
      </c>
      <c r="Q252" s="73">
        <f>P252/SUMIFS(FinParameters!$H$8:$H$39,FinParameters!$B$8:$B$39,Financials!$E252,FinParameters!$C$8:$C$39,Financials!$F252)</f>
        <v>13632568.031539749</v>
      </c>
      <c r="R252" s="73">
        <f t="shared" si="63"/>
        <v>1790303.346092307</v>
      </c>
      <c r="S252" s="12">
        <f t="shared" si="52"/>
        <v>2.5354516782845584E-2</v>
      </c>
      <c r="T252" s="115">
        <f t="shared" si="53"/>
        <v>51174510.504664421</v>
      </c>
      <c r="U252" s="73">
        <f>T252/SUMIFS(FinParameters!$L$8:$L$39,FinParameters!$B$8:$B$39,Financials!$E252,FinParameters!$C$8:$C$39,Financials!$F252)</f>
        <v>34472426.235673822</v>
      </c>
      <c r="V252" s="73">
        <f t="shared" si="54"/>
        <v>34472426.235673822</v>
      </c>
      <c r="W252" s="12"/>
      <c r="X252" s="73">
        <f t="shared" si="55"/>
        <v>123575638.79472072</v>
      </c>
      <c r="Y252" s="73">
        <f t="shared" si="56"/>
        <v>48104994.267213568</v>
      </c>
      <c r="Z252" s="73">
        <f t="shared" si="56"/>
        <v>36262729.581766129</v>
      </c>
      <c r="AA252" s="12">
        <f t="shared" si="57"/>
        <v>0.51355765366774631</v>
      </c>
      <c r="AB252" s="115">
        <f t="shared" si="58"/>
        <v>1817753.0347859845</v>
      </c>
      <c r="AC252" s="73">
        <f>AB252/SUMIFS(FinParameters!$L$8:$L$39,FinParameters!$B$8:$B$39,Financials!$E252,FinParameters!$C$8:$C$39,Financials!$F252)</f>
        <v>1224483.7671797678</v>
      </c>
      <c r="AD252" s="73">
        <f t="shared" si="59"/>
        <v>1224483.7671797678</v>
      </c>
      <c r="AE252" s="12"/>
      <c r="AF252" s="73">
        <f t="shared" si="60"/>
        <v>125393391.82950671</v>
      </c>
      <c r="AG252" s="73">
        <f t="shared" si="61"/>
        <v>49329478.034393333</v>
      </c>
      <c r="AH252" s="73">
        <f t="shared" si="61"/>
        <v>37487213.348945893</v>
      </c>
      <c r="AI252" s="12">
        <f t="shared" si="62"/>
        <v>0.53089895747139826</v>
      </c>
      <c r="AL252" s="73">
        <f>Summary!G252</f>
        <v>5157773.045269195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1720635.697137604</v>
      </c>
      <c r="AN252" s="20">
        <f>Summary!I252</f>
        <v>7275855.0284757437</v>
      </c>
      <c r="AP252" s="12">
        <v>1</v>
      </c>
    </row>
    <row r="253" spans="1:42" x14ac:dyDescent="0.3">
      <c r="A253">
        <v>249</v>
      </c>
      <c r="B253" t="str">
        <f>Summary!B253</f>
        <v>Yallourn Portland Snowy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375916188.75395823</v>
      </c>
      <c r="H253" s="73">
        <f>SUMIFS(AM$5:AM253,$F$5:$F253,$F253,$D$5:$D253,$D253)</f>
        <v>-403440744.31987298</v>
      </c>
      <c r="I253" s="20">
        <f>SUMIFS(AN$5:AN253,$F$5:$F253,$F253,$D$5:$D253,$D253)</f>
        <v>185567865.55474052</v>
      </c>
      <c r="J253" s="73">
        <f t="shared" si="48"/>
        <v>185567865.55474052</v>
      </c>
      <c r="K253" s="73">
        <f t="shared" si="49"/>
        <v>561484054.30869877</v>
      </c>
      <c r="L253" s="73">
        <f t="shared" si="50"/>
        <v>158043309.98882577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167806328.77745551</v>
      </c>
      <c r="Q253" s="73">
        <f>P253/SUMIFS(FinParameters!$H$8:$H$39,FinParameters!$B$8:$B$39,Financials!$E253,FinParameters!$C$8:$C$39,Financials!$F253)</f>
        <v>28465426.596802734</v>
      </c>
      <c r="R253" s="73">
        <f t="shared" si="63"/>
        <v>96708614.676067457</v>
      </c>
      <c r="S253" s="12">
        <f t="shared" si="52"/>
        <v>1.3602211533574382</v>
      </c>
      <c r="T253" s="115">
        <f t="shared" si="53"/>
        <v>375916188.75395823</v>
      </c>
      <c r="U253" s="73">
        <f>T253/SUMIFS(FinParameters!$L$8:$L$39,FinParameters!$B$8:$B$39,Financials!$E253,FinParameters!$C$8:$C$39,Financials!$F253)</f>
        <v>247050261.12341821</v>
      </c>
      <c r="V253" s="73">
        <f t="shared" si="54"/>
        <v>247050261.12341821</v>
      </c>
      <c r="W253" s="12"/>
      <c r="X253" s="73">
        <f t="shared" si="55"/>
        <v>543722517.53141379</v>
      </c>
      <c r="Y253" s="73">
        <f t="shared" si="56"/>
        <v>275515687.72022092</v>
      </c>
      <c r="Z253" s="73">
        <f t="shared" si="56"/>
        <v>343758875.79948568</v>
      </c>
      <c r="AA253" s="12">
        <f t="shared" si="57"/>
        <v>4.835020086711542</v>
      </c>
      <c r="AB253" s="115">
        <f t="shared" si="58"/>
        <v>-403440744.31987298</v>
      </c>
      <c r="AC253" s="73">
        <f>AB253/SUMIFS(FinParameters!$L$8:$L$39,FinParameters!$B$8:$B$39,Financials!$E253,FinParameters!$C$8:$C$39,Financials!$F253)</f>
        <v>-265139262.98951215</v>
      </c>
      <c r="AD253" s="73">
        <f t="shared" si="59"/>
        <v>-265139262.98951215</v>
      </c>
      <c r="AE253" s="12"/>
      <c r="AF253" s="73">
        <f t="shared" si="60"/>
        <v>140281773.21154082</v>
      </c>
      <c r="AG253" s="73">
        <f t="shared" si="61"/>
        <v>10376424.730708778</v>
      </c>
      <c r="AH253" s="73">
        <f t="shared" si="61"/>
        <v>78619612.809973538</v>
      </c>
      <c r="AI253" s="12">
        <f t="shared" si="62"/>
        <v>1.1057966321935326</v>
      </c>
      <c r="AL253" s="73">
        <f>Summary!G253</f>
        <v>20348506.95068169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-23802089.680127416</v>
      </c>
      <c r="AN253" s="20">
        <f>Summary!I253</f>
        <v>11690556.707406159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Yallourn Portland Snowy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198198837.7778548</v>
      </c>
      <c r="H254" s="73">
        <f>SUMIFS(AM$5:AM254,$F$5:$F254,$F254,$D$5:$D254,$D254)</f>
        <v>-169083820.55672336</v>
      </c>
      <c r="I254" s="20">
        <f>SUMIFS(AN$5:AN254,$F$5:$F254,$F254,$D$5:$D254,$D254)</f>
        <v>131838083.07183626</v>
      </c>
      <c r="J254" s="73">
        <f t="shared" si="48"/>
        <v>131838083.07183626</v>
      </c>
      <c r="K254" s="73">
        <f t="shared" si="49"/>
        <v>330036920.84969103</v>
      </c>
      <c r="L254" s="73">
        <f t="shared" si="50"/>
        <v>160953100.29296771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114076546.29455125</v>
      </c>
      <c r="Q254" s="73">
        <f>P254/SUMIFS(FinParameters!$H$8:$H$39,FinParameters!$B$8:$B$39,Financials!$E254,FinParameters!$C$8:$C$39,Financials!$F254)</f>
        <v>19351103.016327824</v>
      </c>
      <c r="R254" s="73">
        <f t="shared" si="63"/>
        <v>42978832.193163209</v>
      </c>
      <c r="S254" s="12">
        <f t="shared" si="52"/>
        <v>0.60450371346501741</v>
      </c>
      <c r="T254" s="115">
        <f t="shared" si="53"/>
        <v>198198837.7778548</v>
      </c>
      <c r="U254" s="73">
        <f>T254/SUMIFS(FinParameters!$L$8:$L$39,FinParameters!$B$8:$B$39,Financials!$E254,FinParameters!$C$8:$C$39,Financials!$F254)</f>
        <v>130255296.50553378</v>
      </c>
      <c r="V254" s="73">
        <f t="shared" si="54"/>
        <v>130255296.50553378</v>
      </c>
      <c r="W254" s="12"/>
      <c r="X254" s="73">
        <f t="shared" si="55"/>
        <v>312275384.07240605</v>
      </c>
      <c r="Y254" s="73">
        <f t="shared" si="56"/>
        <v>149606399.52186161</v>
      </c>
      <c r="Z254" s="73">
        <f t="shared" si="56"/>
        <v>173234128.698697</v>
      </c>
      <c r="AA254" s="12">
        <f t="shared" si="57"/>
        <v>2.436563972389584</v>
      </c>
      <c r="AB254" s="115">
        <f t="shared" si="58"/>
        <v>-169083820.55672336</v>
      </c>
      <c r="AC254" s="73">
        <f>AB254/SUMIFS(FinParameters!$L$8:$L$39,FinParameters!$B$8:$B$39,Financials!$E254,FinParameters!$C$8:$C$39,Financials!$F254)</f>
        <v>-111121051.10116477</v>
      </c>
      <c r="AD254" s="73">
        <f t="shared" si="59"/>
        <v>-111121051.10116477</v>
      </c>
      <c r="AE254" s="12"/>
      <c r="AF254" s="73">
        <f t="shared" si="60"/>
        <v>143191563.5156827</v>
      </c>
      <c r="AG254" s="73">
        <f t="shared" si="61"/>
        <v>38485348.42069684</v>
      </c>
      <c r="AH254" s="73">
        <f t="shared" si="61"/>
        <v>62113077.597532228</v>
      </c>
      <c r="AI254" s="12">
        <f t="shared" si="62"/>
        <v>0.87362974158292361</v>
      </c>
      <c r="AL254" s="73">
        <f>Summary!G254</f>
        <v>12030731.06739521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-10454903.496571621</v>
      </c>
      <c r="AN254" s="20">
        <f>Summary!I254</f>
        <v>9244792.5790084079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Yallourn Portland Snowy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114225226.35833463</v>
      </c>
      <c r="H255" s="73">
        <f>SUMIFS(AM$5:AM255,$F$5:$F255,$F255,$D$5:$D255,$D255)</f>
        <v>-69889659.636879757</v>
      </c>
      <c r="I255" s="20">
        <f>SUMIFS(AN$5:AN255,$F$5:$F255,$F255,$D$5:$D255,$D255)</f>
        <v>111604798.50705643</v>
      </c>
      <c r="J255" s="73">
        <f t="shared" si="48"/>
        <v>111604798.50705643</v>
      </c>
      <c r="K255" s="73">
        <f t="shared" si="49"/>
        <v>225830024.86539108</v>
      </c>
      <c r="L255" s="73">
        <f t="shared" si="50"/>
        <v>155940365.2285113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93843261.729771435</v>
      </c>
      <c r="Q255" s="73">
        <f>P255/SUMIFS(FinParameters!$H$8:$H$39,FinParameters!$B$8:$B$39,Financials!$E255,FinParameters!$C$8:$C$39,Financials!$F255)</f>
        <v>15918878.01750323</v>
      </c>
      <c r="R255" s="73">
        <f t="shared" si="63"/>
        <v>22745547.628383391</v>
      </c>
      <c r="S255" s="12">
        <f t="shared" si="52"/>
        <v>0.31991953490863817</v>
      </c>
      <c r="T255" s="115">
        <f t="shared" si="53"/>
        <v>114225226.35833463</v>
      </c>
      <c r="U255" s="73">
        <f>T255/SUMIFS(FinParameters!$L$8:$L$39,FinParameters!$B$8:$B$39,Financials!$E255,FinParameters!$C$8:$C$39,Financials!$F255)</f>
        <v>75068254.155923173</v>
      </c>
      <c r="V255" s="73">
        <f t="shared" si="54"/>
        <v>75068254.155923173</v>
      </c>
      <c r="W255" s="12"/>
      <c r="X255" s="73">
        <f t="shared" si="55"/>
        <v>208068488.08810607</v>
      </c>
      <c r="Y255" s="73">
        <f t="shared" si="56"/>
        <v>90987132.173426405</v>
      </c>
      <c r="Z255" s="73">
        <f t="shared" si="56"/>
        <v>97813801.784306556</v>
      </c>
      <c r="AA255" s="12">
        <f t="shared" si="57"/>
        <v>1.3757657756031416</v>
      </c>
      <c r="AB255" s="115">
        <f t="shared" si="58"/>
        <v>-69889659.636879757</v>
      </c>
      <c r="AC255" s="73">
        <f>AB255/SUMIFS(FinParameters!$L$8:$L$39,FinParameters!$B$8:$B$39,Financials!$E255,FinParameters!$C$8:$C$39,Financials!$F255)</f>
        <v>-45931138.853982545</v>
      </c>
      <c r="AD255" s="73">
        <f t="shared" si="59"/>
        <v>-45931138.853982545</v>
      </c>
      <c r="AE255" s="12"/>
      <c r="AF255" s="73">
        <f t="shared" si="60"/>
        <v>138178828.45122629</v>
      </c>
      <c r="AG255" s="73">
        <f t="shared" si="61"/>
        <v>45055993.319443859</v>
      </c>
      <c r="AH255" s="73">
        <f t="shared" si="61"/>
        <v>51882662.930324011</v>
      </c>
      <c r="AI255" s="12">
        <f t="shared" si="62"/>
        <v>0.72973742666799879</v>
      </c>
      <c r="AL255" s="73">
        <f>Summary!G255</f>
        <v>9491515.0742323473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-5029737.633041325</v>
      </c>
      <c r="AN255" s="20">
        <f>Summary!I255</f>
        <v>8523996.2688265126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Yallourn Portland Snowy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53990125.765557125</v>
      </c>
      <c r="H256" s="73">
        <f>SUMIFS(AM$5:AM256,$F$5:$F256,$F256,$D$5:$D256,$D256)</f>
        <v>817133.91521731101</v>
      </c>
      <c r="I256" s="20">
        <f>SUMIFS(AN$5:AN256,$F$5:$F256,$F256,$D$5:$D256,$D256)</f>
        <v>97051534.572810858</v>
      </c>
      <c r="J256" s="73">
        <f t="shared" si="48"/>
        <v>97051534.572810858</v>
      </c>
      <c r="K256" s="73">
        <f t="shared" si="49"/>
        <v>151041660.338368</v>
      </c>
      <c r="L256" s="73">
        <f t="shared" si="50"/>
        <v>151858794.25358528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79289997.795525849</v>
      </c>
      <c r="Q256" s="73">
        <f>P256/SUMIFS(FinParameters!$H$8:$H$39,FinParameters!$B$8:$B$39,Financials!$E256,FinParameters!$C$8:$C$39,Financials!$F256)</f>
        <v>13450169.779367816</v>
      </c>
      <c r="R256" s="73">
        <f t="shared" si="63"/>
        <v>8192283.6941378042</v>
      </c>
      <c r="S256" s="12">
        <f t="shared" si="52"/>
        <v>0.11522569744584608</v>
      </c>
      <c r="T256" s="115">
        <f t="shared" si="53"/>
        <v>53990125.765557125</v>
      </c>
      <c r="U256" s="73">
        <f>T256/SUMIFS(FinParameters!$L$8:$L$39,FinParameters!$B$8:$B$39,Financials!$E256,FinParameters!$C$8:$C$39,Financials!$F256)</f>
        <v>35482043.783959359</v>
      </c>
      <c r="V256" s="73">
        <f t="shared" si="54"/>
        <v>35482043.783959359</v>
      </c>
      <c r="W256" s="12"/>
      <c r="X256" s="73">
        <f t="shared" si="55"/>
        <v>133280123.56108299</v>
      </c>
      <c r="Y256" s="73">
        <f t="shared" si="56"/>
        <v>48932213.563327178</v>
      </c>
      <c r="Z256" s="73">
        <f t="shared" si="56"/>
        <v>43674327.478097163</v>
      </c>
      <c r="AA256" s="12">
        <f t="shared" si="57"/>
        <v>0.61428595883991299</v>
      </c>
      <c r="AB256" s="115">
        <f t="shared" si="58"/>
        <v>817133.91521731101</v>
      </c>
      <c r="AC256" s="73">
        <f>AB256/SUMIFS(FinParameters!$L$8:$L$39,FinParameters!$B$8:$B$39,Financials!$E256,FinParameters!$C$8:$C$39,Financials!$F256)</f>
        <v>537016.37004882016</v>
      </c>
      <c r="AD256" s="73">
        <f t="shared" si="59"/>
        <v>537016.37004882016</v>
      </c>
      <c r="AE256" s="12"/>
      <c r="AF256" s="73">
        <f t="shared" si="60"/>
        <v>134097257.4763003</v>
      </c>
      <c r="AG256" s="73">
        <f t="shared" si="61"/>
        <v>49469229.933375999</v>
      </c>
      <c r="AH256" s="73">
        <f t="shared" si="61"/>
        <v>44211343.848145984</v>
      </c>
      <c r="AI256" s="12">
        <f t="shared" si="62"/>
        <v>0.62183917453518855</v>
      </c>
      <c r="AL256" s="73">
        <f>Summary!G256</f>
        <v>6563223.219986734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-123809.49132754722</v>
      </c>
      <c r="AN256" s="20">
        <f>Summary!I256</f>
        <v>7736670.0979170473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Yallourn Portland Snowy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-6532725.6142742382</v>
      </c>
      <c r="H257" s="73">
        <f>SUMIFS(AM$5:AM257,$F$5:$F257,$F257,$D$5:$D257,$D257)</f>
        <v>77603041.350551143</v>
      </c>
      <c r="I257" s="20">
        <f>SUMIFS(AN$5:AN257,$F$5:$F257,$F257,$D$5:$D257,$D257)</f>
        <v>80804655.289522037</v>
      </c>
      <c r="J257" s="73">
        <f t="shared" si="48"/>
        <v>80804655.289522037</v>
      </c>
      <c r="K257" s="73">
        <f t="shared" si="49"/>
        <v>74271929.675247803</v>
      </c>
      <c r="L257" s="73">
        <f t="shared" si="50"/>
        <v>151874971.02579895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63043118.512237035</v>
      </c>
      <c r="Q257" s="73">
        <f>P257/SUMIFS(FinParameters!$H$8:$H$39,FinParameters!$B$8:$B$39,Financials!$E257,FinParameters!$C$8:$C$39,Financials!$F257)</f>
        <v>10694169.138421157</v>
      </c>
      <c r="R257" s="73">
        <f t="shared" si="63"/>
        <v>-8054595.5891510099</v>
      </c>
      <c r="S257" s="12">
        <f t="shared" si="52"/>
        <v>-0.11328909362212193</v>
      </c>
      <c r="T257" s="115">
        <f t="shared" si="53"/>
        <v>-6532725.6142742382</v>
      </c>
      <c r="U257" s="73">
        <f>T257/SUMIFS(FinParameters!$L$8:$L$39,FinParameters!$B$8:$B$39,Financials!$E257,FinParameters!$C$8:$C$39,Financials!$F257)</f>
        <v>-4293274.9829255641</v>
      </c>
      <c r="V257" s="73">
        <f t="shared" si="54"/>
        <v>-4293274.9829255641</v>
      </c>
      <c r="W257" s="12"/>
      <c r="X257" s="73">
        <f t="shared" si="55"/>
        <v>56510392.897962801</v>
      </c>
      <c r="Y257" s="73">
        <f t="shared" si="56"/>
        <v>6400894.1554955933</v>
      </c>
      <c r="Z257" s="73">
        <f t="shared" si="56"/>
        <v>-12347870.572076574</v>
      </c>
      <c r="AA257" s="12">
        <f t="shared" si="57"/>
        <v>-0.17367464943342678</v>
      </c>
      <c r="AB257" s="115">
        <f t="shared" si="58"/>
        <v>77603041.350551143</v>
      </c>
      <c r="AC257" s="73">
        <f>AB257/SUMIFS(FinParameters!$L$8:$L$39,FinParameters!$B$8:$B$39,Financials!$E257,FinParameters!$C$8:$C$39,Financials!$F257)</f>
        <v>51000335.189536877</v>
      </c>
      <c r="AD257" s="73">
        <f t="shared" si="59"/>
        <v>51000335.189536877</v>
      </c>
      <c r="AE257" s="12"/>
      <c r="AF257" s="73">
        <f t="shared" si="60"/>
        <v>134113434.24851394</v>
      </c>
      <c r="AG257" s="73">
        <f t="shared" si="61"/>
        <v>57401229.345032468</v>
      </c>
      <c r="AH257" s="73">
        <f t="shared" si="61"/>
        <v>38652464.617460303</v>
      </c>
      <c r="AI257" s="12">
        <f t="shared" si="62"/>
        <v>0.5436527053786907</v>
      </c>
      <c r="AL257" s="73">
        <f>Summary!G257</f>
        <v>-230646.50083833589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7956782.5866478486</v>
      </c>
      <c r="AN257" s="20">
        <f>Summary!I257</f>
        <v>6211999.5613356847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Yallourn Portland Snowy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-79634902.459493607</v>
      </c>
      <c r="H258" s="73">
        <f>SUMIFS(AM$5:AM258,$F$5:$F258,$F258,$D$5:$D258,$D258)</f>
        <v>184459972.83115715</v>
      </c>
      <c r="I258" s="20">
        <f>SUMIFS(AN$5:AN258,$F$5:$F258,$F258,$D$5:$D258,$D258)</f>
        <v>60431483.390534423</v>
      </c>
      <c r="J258" s="73">
        <f t="shared" si="48"/>
        <v>60431483.390534423</v>
      </c>
      <c r="K258" s="73">
        <f t="shared" si="49"/>
        <v>-19203419.068959184</v>
      </c>
      <c r="L258" s="73">
        <f t="shared" si="50"/>
        <v>165256553.76219797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42669946.613249421</v>
      </c>
      <c r="Q258" s="73">
        <f>P258/SUMIFS(FinParameters!$H$8:$H$39,FinParameters!$B$8:$B$39,Financials!$E258,FinParameters!$C$8:$C$39,Financials!$F258)</f>
        <v>7238214.6850955049</v>
      </c>
      <c r="R258" s="73">
        <f t="shared" si="63"/>
        <v>-28427767.488138624</v>
      </c>
      <c r="S258" s="12">
        <f t="shared" si="52"/>
        <v>-0.39984080849068571</v>
      </c>
      <c r="T258" s="115">
        <f t="shared" si="53"/>
        <v>-79634902.459493607</v>
      </c>
      <c r="U258" s="73">
        <f>T258/SUMIFS(FinParameters!$L$8:$L$39,FinParameters!$B$8:$B$39,Financials!$E258,FinParameters!$C$8:$C$39,Financials!$F258)</f>
        <v>-52335664.266995944</v>
      </c>
      <c r="V258" s="73">
        <f t="shared" si="54"/>
        <v>-52335664.266995944</v>
      </c>
      <c r="W258" s="12"/>
      <c r="X258" s="73">
        <f t="shared" si="55"/>
        <v>-36964955.846244186</v>
      </c>
      <c r="Y258" s="73">
        <f t="shared" si="56"/>
        <v>-45097449.58190044</v>
      </c>
      <c r="Z258" s="73">
        <f t="shared" si="56"/>
        <v>-80763431.755134568</v>
      </c>
      <c r="AA258" s="12">
        <f t="shared" si="57"/>
        <v>-1.1359497668232039</v>
      </c>
      <c r="AB258" s="115">
        <f t="shared" si="58"/>
        <v>110675983.69869429</v>
      </c>
      <c r="AC258" s="73">
        <f>AB258/SUMIFS(FinParameters!$L$8:$L$39,FinParameters!$B$8:$B$39,Financials!$E258,FinParameters!$C$8:$C$39,Financials!$F258)</f>
        <v>72735709.423649281</v>
      </c>
      <c r="AD258" s="73">
        <f t="shared" si="59"/>
        <v>72735709.423649281</v>
      </c>
      <c r="AE258" s="12"/>
      <c r="AF258" s="73">
        <f t="shared" si="60"/>
        <v>73711027.852450103</v>
      </c>
      <c r="AG258" s="73">
        <f t="shared" si="61"/>
        <v>27638259.841748841</v>
      </c>
      <c r="AH258" s="73">
        <f t="shared" si="61"/>
        <v>-8027722.3314852864</v>
      </c>
      <c r="AI258" s="12">
        <f t="shared" si="62"/>
        <v>-0.11291111722716497</v>
      </c>
      <c r="AL258" s="73">
        <f>Summary!G258</f>
        <v>-9263442.6530021783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20391874.388510413</v>
      </c>
      <c r="AN258" s="20">
        <f>Summary!I258</f>
        <v>4194222.4880460179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Yallourn Portland Snowy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-155938651.18503168</v>
      </c>
      <c r="H259" s="73">
        <f>SUMIFS(AM$5:AM259,$F$5:$F259,$F259,$D$5:$D259,$D259)</f>
        <v>378261674.71553361</v>
      </c>
      <c r="I259" s="20">
        <f>SUMIFS(AN$5:AN259,$F$5:$F259,$F259,$D$5:$D259,$D259)</f>
        <v>37291166.219461128</v>
      </c>
      <c r="J259" s="73">
        <f t="shared" si="48"/>
        <v>37291166.219461128</v>
      </c>
      <c r="K259" s="73">
        <f t="shared" si="49"/>
        <v>-118647484.96557055</v>
      </c>
      <c r="L259" s="73">
        <f t="shared" si="50"/>
        <v>259614189.74996305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19529629.442176126</v>
      </c>
      <c r="Q259" s="73">
        <f>P259/SUMIFS(FinParameters!$H$8:$H$39,FinParameters!$B$8:$B$39,Financials!$E259,FinParameters!$C$8:$C$39,Financials!$F259)</f>
        <v>3312862.1393432738</v>
      </c>
      <c r="R259" s="73">
        <f t="shared" si="63"/>
        <v>-51568084.659211919</v>
      </c>
      <c r="S259" s="12">
        <f t="shared" si="52"/>
        <v>-0.7253128361577682</v>
      </c>
      <c r="T259" s="115">
        <f t="shared" si="53"/>
        <v>-155938651.18503168</v>
      </c>
      <c r="U259" s="73">
        <f>T259/SUMIFS(FinParameters!$L$8:$L$39,FinParameters!$B$8:$B$39,Financials!$E259,FinParameters!$C$8:$C$39,Financials!$F259)</f>
        <v>-102482110.76568078</v>
      </c>
      <c r="V259" s="73">
        <f t="shared" si="54"/>
        <v>-102482110.76568078</v>
      </c>
      <c r="W259" s="12"/>
      <c r="X259" s="73">
        <f t="shared" si="55"/>
        <v>-136409021.74285555</v>
      </c>
      <c r="Y259" s="73">
        <f t="shared" si="56"/>
        <v>-99169248.626337498</v>
      </c>
      <c r="Z259" s="73">
        <f t="shared" si="56"/>
        <v>-154050195.42489269</v>
      </c>
      <c r="AA259" s="12">
        <f t="shared" si="57"/>
        <v>-2.1667390769443196</v>
      </c>
      <c r="AB259" s="115">
        <f t="shared" si="58"/>
        <v>151304669.88621345</v>
      </c>
      <c r="AC259" s="73">
        <f>AB259/SUMIFS(FinParameters!$L$8:$L$39,FinParameters!$B$8:$B$39,Financials!$E259,FinParameters!$C$8:$C$39,Financials!$F259)</f>
        <v>99436681.16152136</v>
      </c>
      <c r="AD259" s="73">
        <f t="shared" si="59"/>
        <v>99436681.16152136</v>
      </c>
      <c r="AE259" s="12"/>
      <c r="AF259" s="73">
        <f t="shared" si="60"/>
        <v>14895648.143357903</v>
      </c>
      <c r="AG259" s="73">
        <f t="shared" si="61"/>
        <v>267432.53518386185</v>
      </c>
      <c r="AH259" s="73">
        <f t="shared" si="61"/>
        <v>-54613514.263371333</v>
      </c>
      <c r="AI259" s="12">
        <f t="shared" si="62"/>
        <v>-0.76814725977674025</v>
      </c>
      <c r="AL259" s="73">
        <f>Summary!G258</f>
        <v>-9263442.6530021783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34900737.123294078</v>
      </c>
      <c r="AN259" s="20">
        <f>Summary!I258</f>
        <v>4194222.4880460179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Yallourn Portland Snowy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55426453.858561665</v>
      </c>
      <c r="H260" s="73">
        <f>SUMIFS(AM$5:AM260,$F$5:$F260,$F260,$D$5:$D260,$D260)</f>
        <v>3802811.817329648</v>
      </c>
      <c r="I260" s="20">
        <f>SUMIFS(AN$5:AN260,$F$5:$F260,$F260,$D$5:$D260,$D260)</f>
        <v>96230202.653892174</v>
      </c>
      <c r="J260" s="73">
        <f t="shared" si="48"/>
        <v>96230202.653892174</v>
      </c>
      <c r="K260" s="73">
        <f t="shared" si="49"/>
        <v>151656656.51245385</v>
      </c>
      <c r="L260" s="73">
        <f t="shared" si="50"/>
        <v>155459468.3297835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78468665.87660718</v>
      </c>
      <c r="Q260" s="73">
        <f>P260/SUMIFS(FinParameters!$H$8:$H$39,FinParameters!$B$8:$B$39,Financials!$E260,FinParameters!$C$8:$C$39,Financials!$F260)</f>
        <v>13310845.097039554</v>
      </c>
      <c r="R260" s="73">
        <f t="shared" si="63"/>
        <v>7370951.775219135</v>
      </c>
      <c r="S260" s="12">
        <f t="shared" si="52"/>
        <v>0.10367354096234201</v>
      </c>
      <c r="T260" s="115">
        <f t="shared" si="53"/>
        <v>55426453.858561665</v>
      </c>
      <c r="U260" s="73">
        <f>T260/SUMIFS(FinParameters!$L$8:$L$39,FinParameters!$B$8:$B$39,Financials!$E260,FinParameters!$C$8:$C$39,Financials!$F260)</f>
        <v>36425991.507019311</v>
      </c>
      <c r="V260" s="73">
        <f t="shared" si="54"/>
        <v>36425991.507019311</v>
      </c>
      <c r="W260" s="12"/>
      <c r="X260" s="73">
        <f t="shared" si="55"/>
        <v>133895119.73516884</v>
      </c>
      <c r="Y260" s="73">
        <f t="shared" si="56"/>
        <v>49736836.604058862</v>
      </c>
      <c r="Z260" s="73">
        <f t="shared" si="56"/>
        <v>43796943.282238446</v>
      </c>
      <c r="AA260" s="12">
        <f t="shared" si="57"/>
        <v>0.61601056849426039</v>
      </c>
      <c r="AB260" s="115">
        <f t="shared" si="58"/>
        <v>3802811.817329648</v>
      </c>
      <c r="AC260" s="73">
        <f>AB260/SUMIFS(FinParameters!$L$8:$L$39,FinParameters!$B$8:$B$39,Financials!$E260,FinParameters!$C$8:$C$39,Financials!$F260)</f>
        <v>2499189.1293338658</v>
      </c>
      <c r="AD260" s="73">
        <f t="shared" si="59"/>
        <v>2499189.1293338658</v>
      </c>
      <c r="AE260" s="12"/>
      <c r="AF260" s="73">
        <f t="shared" si="60"/>
        <v>137697931.55249849</v>
      </c>
      <c r="AG260" s="73">
        <f t="shared" si="61"/>
        <v>52236025.73339273</v>
      </c>
      <c r="AH260" s="73">
        <f t="shared" si="61"/>
        <v>46296132.411572315</v>
      </c>
      <c r="AI260" s="12">
        <f t="shared" si="62"/>
        <v>0.65116203800240702</v>
      </c>
      <c r="AL260" s="73">
        <f>Summary!G260</f>
        <v>4251943.3538972447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1985058.7825436636</v>
      </c>
      <c r="AN260" s="20">
        <f>Summary!I260</f>
        <v>7270257.9957529297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B347-DD3A-407A-B5B5-47F2BBAD7026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Yallourn Portland Snowy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21" t="s">
        <v>44</v>
      </c>
      <c r="AB4" s="121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21" t="str">
        <f>$P$32</f>
        <v>Merchant with PPA and Sold Swap NPV</v>
      </c>
      <c r="AH4" s="90" t="s">
        <v>143</v>
      </c>
      <c r="AI4" s="121" t="s">
        <v>144</v>
      </c>
    </row>
    <row r="5" spans="2:35" x14ac:dyDescent="0.3">
      <c r="B5" t="str">
        <f>$B$2</f>
        <v>Yallourn Portland Snowy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37800723.533873662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121848246.23935379</v>
      </c>
      <c r="V5" s="20">
        <f t="shared" ref="V5:Y5" si="1">AVERAGEIFS($H$5:$H$576,$D$5:$D$576,$T5,$G$5:$G$576,V$4,$F$5:$F$576,$T$4)</f>
        <v>247050261.12341821</v>
      </c>
      <c r="W5" s="20">
        <f t="shared" si="1"/>
        <v>368898507.36277199</v>
      </c>
      <c r="X5" s="20">
        <f t="shared" si="1"/>
        <v>-265139262.98951215</v>
      </c>
      <c r="Y5" s="20">
        <f t="shared" si="1"/>
        <v>103759244.37325984</v>
      </c>
      <c r="AA5" s="3">
        <v>1</v>
      </c>
      <c r="AB5" s="20">
        <f>AVERAGEIFS($H$5:$H$576,$D$5:$D$576,$AA5,$G$5:$G$576,AB$4,$F$5:$F$576,$AA$4)</f>
        <v>96708614.676067457</v>
      </c>
      <c r="AC5" s="20">
        <f t="shared" ref="AC5:AF5" si="2">AVERAGEIFS($H$5:$H$576,$D$5:$D$576,$AA5,$G$5:$G$576,AC$4,$F$5:$F$576,$AA$4)</f>
        <v>247050261.12341821</v>
      </c>
      <c r="AD5" s="20">
        <f t="shared" si="2"/>
        <v>343758875.79948568</v>
      </c>
      <c r="AE5" s="20">
        <f t="shared" si="2"/>
        <v>-265139262.98951215</v>
      </c>
      <c r="AF5" s="20">
        <f t="shared" si="2"/>
        <v>78619612.809973538</v>
      </c>
      <c r="AH5" s="122">
        <v>1</v>
      </c>
      <c r="AI5" s="12">
        <v>1</v>
      </c>
    </row>
    <row r="6" spans="2:35" x14ac:dyDescent="0.3">
      <c r="B6" t="str">
        <f>B5</f>
        <v>Yallourn Portland Snowy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24195328.847007506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53080183.078987919</v>
      </c>
      <c r="V6" s="20">
        <f t="shared" si="3"/>
        <v>130255296.50553377</v>
      </c>
      <c r="W6" s="20">
        <f t="shared" si="3"/>
        <v>183335479.58452168</v>
      </c>
      <c r="X6" s="20">
        <f t="shared" si="3"/>
        <v>-111121051.10116477</v>
      </c>
      <c r="Y6" s="20">
        <f t="shared" si="3"/>
        <v>72214428.483356938</v>
      </c>
      <c r="AA6" s="3">
        <v>0.95</v>
      </c>
      <c r="AB6" s="20">
        <f t="shared" ref="AB6:AF12" si="4">AVERAGEIFS($H$5:$H$576,$D$5:$D$576,$AA6,$G$5:$G$576,AB$4,$F$5:$F$576,$AA$4)</f>
        <v>42978832.193163209</v>
      </c>
      <c r="AC6" s="20">
        <f t="shared" si="4"/>
        <v>130255296.50553377</v>
      </c>
      <c r="AD6" s="20">
        <f t="shared" si="4"/>
        <v>173234128.698697</v>
      </c>
      <c r="AE6" s="20">
        <f t="shared" si="4"/>
        <v>-111121051.10116477</v>
      </c>
      <c r="AF6" s="20">
        <f t="shared" si="4"/>
        <v>62113077.597532235</v>
      </c>
      <c r="AH6" s="122">
        <v>1</v>
      </c>
      <c r="AI6" s="12">
        <v>1</v>
      </c>
    </row>
    <row r="7" spans="2:35" x14ac:dyDescent="0.3">
      <c r="B7" t="str">
        <f t="shared" ref="B7:B26" si="5">B6</f>
        <v>Yallourn Portland Snowy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24195328.847007506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25092984.408348415</v>
      </c>
      <c r="V7" s="20">
        <f t="shared" si="3"/>
        <v>75068254.155923173</v>
      </c>
      <c r="W7" s="20">
        <f t="shared" si="3"/>
        <v>100161238.56427158</v>
      </c>
      <c r="X7" s="20">
        <f t="shared" si="3"/>
        <v>-45931138.853982545</v>
      </c>
      <c r="Y7" s="20">
        <f t="shared" si="3"/>
        <v>54230099.710289039</v>
      </c>
      <c r="AA7" s="3">
        <v>0.75</v>
      </c>
      <c r="AB7" s="20">
        <f t="shared" si="4"/>
        <v>22745547.628383391</v>
      </c>
      <c r="AC7" s="20">
        <f t="shared" si="4"/>
        <v>75068254.155923173</v>
      </c>
      <c r="AD7" s="20">
        <f t="shared" si="4"/>
        <v>97813801.784306556</v>
      </c>
      <c r="AE7" s="20">
        <f t="shared" si="4"/>
        <v>-45931138.853982545</v>
      </c>
      <c r="AF7" s="20">
        <f t="shared" si="4"/>
        <v>51882662.930324011</v>
      </c>
      <c r="AH7" s="122">
        <v>1</v>
      </c>
      <c r="AI7" s="12">
        <v>1</v>
      </c>
    </row>
    <row r="8" spans="2:35" x14ac:dyDescent="0.3">
      <c r="B8" t="str">
        <f t="shared" si="5"/>
        <v>Yallourn Portland Snowy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24195328.847007506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8193040.5870019672</v>
      </c>
      <c r="V8" s="20">
        <f t="shared" si="3"/>
        <v>35482043.783959359</v>
      </c>
      <c r="W8" s="20">
        <f t="shared" si="3"/>
        <v>43675084.370961323</v>
      </c>
      <c r="X8" s="20">
        <f t="shared" si="3"/>
        <v>537016.37004882016</v>
      </c>
      <c r="Y8" s="20">
        <f t="shared" si="3"/>
        <v>44212100.741010144</v>
      </c>
      <c r="AA8" s="3">
        <v>0.5</v>
      </c>
      <c r="AB8" s="20">
        <f t="shared" si="4"/>
        <v>8192283.6941378042</v>
      </c>
      <c r="AC8" s="20">
        <f t="shared" si="4"/>
        <v>35482043.783959359</v>
      </c>
      <c r="AD8" s="20">
        <f t="shared" si="4"/>
        <v>43674327.478097163</v>
      </c>
      <c r="AE8" s="20">
        <f t="shared" si="4"/>
        <v>537016.37004882016</v>
      </c>
      <c r="AF8" s="20">
        <f t="shared" si="4"/>
        <v>44211343.848145984</v>
      </c>
      <c r="AH8" s="122">
        <v>1</v>
      </c>
      <c r="AI8" s="12">
        <v>1</v>
      </c>
    </row>
    <row r="9" spans="2:35" x14ac:dyDescent="0.3">
      <c r="B9" t="str">
        <f t="shared" si="5"/>
        <v>Yallourn Portland Snowy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18658210.792572536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-9289073.6259766035</v>
      </c>
      <c r="V9" s="20">
        <f t="shared" si="3"/>
        <v>-4293274.9829255641</v>
      </c>
      <c r="W9" s="20">
        <f t="shared" si="3"/>
        <v>-13582348.608902168</v>
      </c>
      <c r="X9" s="20">
        <f t="shared" si="3"/>
        <v>51000335.189536877</v>
      </c>
      <c r="Y9" s="20">
        <f t="shared" si="3"/>
        <v>37417986.580634713</v>
      </c>
      <c r="AA9" s="3">
        <v>0.25</v>
      </c>
      <c r="AB9" s="20">
        <f t="shared" si="4"/>
        <v>-8054595.5891510099</v>
      </c>
      <c r="AC9" s="20">
        <f t="shared" si="4"/>
        <v>-4293274.9829255641</v>
      </c>
      <c r="AD9" s="20">
        <f t="shared" si="4"/>
        <v>-12347870.572076574</v>
      </c>
      <c r="AE9" s="20">
        <f t="shared" si="4"/>
        <v>51000335.189536877</v>
      </c>
      <c r="AF9" s="20">
        <f t="shared" si="4"/>
        <v>38652464.617460303</v>
      </c>
      <c r="AH9" s="122">
        <v>1</v>
      </c>
      <c r="AI9" s="12">
        <v>1</v>
      </c>
    </row>
    <row r="10" spans="2:35" x14ac:dyDescent="0.3">
      <c r="B10" t="str">
        <f t="shared" si="5"/>
        <v>Yallourn Portland Snowy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18658210.792572536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-31849977.52348515</v>
      </c>
      <c r="V10" s="20">
        <f t="shared" si="3"/>
        <v>-52335664.266995944</v>
      </c>
      <c r="W10" s="20">
        <f t="shared" si="3"/>
        <v>-84185641.790481091</v>
      </c>
      <c r="X10" s="20">
        <f t="shared" si="3"/>
        <v>117589396.90156634</v>
      </c>
      <c r="Y10" s="20">
        <f t="shared" si="3"/>
        <v>33403755.111085251</v>
      </c>
      <c r="AA10" s="3">
        <v>0.05</v>
      </c>
      <c r="AB10" s="20">
        <f t="shared" si="4"/>
        <v>-28427767.488138627</v>
      </c>
      <c r="AC10" s="20">
        <f t="shared" si="4"/>
        <v>-52335664.266995944</v>
      </c>
      <c r="AD10" s="20">
        <f t="shared" si="4"/>
        <v>-80763431.755134568</v>
      </c>
      <c r="AE10" s="20">
        <f t="shared" si="4"/>
        <v>72735709.423649281</v>
      </c>
      <c r="AF10" s="20">
        <f t="shared" si="4"/>
        <v>-8027722.3314852864</v>
      </c>
      <c r="AH10" s="122">
        <v>0.97</v>
      </c>
      <c r="AI10" s="12">
        <v>0.6</v>
      </c>
    </row>
    <row r="11" spans="2:35" x14ac:dyDescent="0.3">
      <c r="B11" t="str">
        <f t="shared" si="5"/>
        <v>Yallourn Portland Snowy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18658210.792572536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-61867837.574522242</v>
      </c>
      <c r="V11" s="20">
        <f t="shared" si="3"/>
        <v>-105798311.34834844</v>
      </c>
      <c r="W11" s="20">
        <f t="shared" si="3"/>
        <v>-167666148.9228707</v>
      </c>
      <c r="X11" s="20">
        <f t="shared" si="3"/>
        <v>174014192.03266236</v>
      </c>
      <c r="Y11" s="20">
        <f t="shared" si="3"/>
        <v>6348043.1097916663</v>
      </c>
      <c r="AA11" s="3">
        <v>0</v>
      </c>
      <c r="AB11" s="20">
        <f t="shared" si="4"/>
        <v>-51568084.659211919</v>
      </c>
      <c r="AC11" s="20">
        <f t="shared" si="4"/>
        <v>-102482110.76568078</v>
      </c>
      <c r="AD11" s="20">
        <f t="shared" si="4"/>
        <v>-154050195.42489269</v>
      </c>
      <c r="AE11" s="20">
        <f t="shared" si="4"/>
        <v>99436681.16152136</v>
      </c>
      <c r="AF11" s="20">
        <f t="shared" si="4"/>
        <v>-54613514.263371333</v>
      </c>
      <c r="AH11" s="122">
        <v>0.7</v>
      </c>
      <c r="AI11" s="12">
        <v>0.4</v>
      </c>
    </row>
    <row r="12" spans="2:35" x14ac:dyDescent="0.3">
      <c r="B12" t="str">
        <f t="shared" si="5"/>
        <v>Yallourn Portland Snowy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18658210.792572536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8585636.7962386198</v>
      </c>
      <c r="V12" s="20">
        <f t="shared" si="3"/>
        <v>36425991.507019311</v>
      </c>
      <c r="W12" s="20">
        <f t="shared" si="3"/>
        <v>45011628.303257927</v>
      </c>
      <c r="X12" s="20">
        <f t="shared" si="3"/>
        <v>2499189.1293338658</v>
      </c>
      <c r="Y12" s="20">
        <f t="shared" si="3"/>
        <v>47510817.432591796</v>
      </c>
      <c r="AA12" t="s">
        <v>24</v>
      </c>
      <c r="AB12" s="20">
        <f t="shared" si="4"/>
        <v>7370951.775219135</v>
      </c>
      <c r="AC12" s="20">
        <f t="shared" si="4"/>
        <v>36425991.507019311</v>
      </c>
      <c r="AD12" s="20">
        <f t="shared" si="4"/>
        <v>43796943.282238446</v>
      </c>
      <c r="AE12" s="20">
        <f t="shared" si="4"/>
        <v>2499189.1293338658</v>
      </c>
      <c r="AF12" s="20">
        <f t="shared" si="4"/>
        <v>46296132.411572315</v>
      </c>
      <c r="AH12" s="122">
        <v>1</v>
      </c>
      <c r="AI12" s="12">
        <v>1</v>
      </c>
    </row>
    <row r="13" spans="2:35" x14ac:dyDescent="0.3">
      <c r="B13" t="str">
        <f t="shared" si="5"/>
        <v>Yallourn Portland Snowy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15314647.002807364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Yallourn Portland Snowy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15314647.002807364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Yallourn Portland Snowy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15314647.002807364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Yallourn Portland Snowy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15314647.002807364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1.7604467862832318</v>
      </c>
      <c r="V16" s="14"/>
      <c r="W16" s="14">
        <f t="shared" ref="W16:Y16" si="9">AVERAGEIFS($H$5:$H$576,$D$5:$D$576,$T16,$G$5:$G$576,W$15,$F$5:$F$576,$T$15)</f>
        <v>5.3297951492528366</v>
      </c>
      <c r="X16" s="14"/>
      <c r="Y16" s="14">
        <f t="shared" si="9"/>
        <v>1.4990993628686839</v>
      </c>
      <c r="AA16" s="3">
        <v>1</v>
      </c>
      <c r="AB16" s="14">
        <f>AVERAGEIFS($H$5:$H$576,$D$5:$D$576,$AA16,$G$5:$G$576,AB$15,$F$5:$F$576,$AA$15)</f>
        <v>1.3602211533574382</v>
      </c>
      <c r="AC16" s="14"/>
      <c r="AD16" s="14">
        <f t="shared" ref="AD16:AF16" si="10">AVERAGEIFS($H$5:$H$576,$D$5:$D$576,$AA16,$G$5:$G$576,AD$15,$F$5:$F$576,$AA$15)</f>
        <v>4.835020086711542</v>
      </c>
      <c r="AE16" s="14"/>
      <c r="AF16" s="14">
        <f t="shared" si="10"/>
        <v>1.1057966321935326</v>
      </c>
    </row>
    <row r="17" spans="2:32" x14ac:dyDescent="0.3">
      <c r="B17" t="str">
        <f t="shared" si="5"/>
        <v>Yallourn Portland Snowy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15314647.002807364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0.76689522090593387</v>
      </c>
      <c r="V17" s="14"/>
      <c r="W17" s="14">
        <f t="shared" si="11"/>
        <v>2.6488059188990261</v>
      </c>
      <c r="X17" s="14"/>
      <c r="Y17" s="14">
        <f t="shared" si="11"/>
        <v>1.0433441799160377</v>
      </c>
      <c r="AA17" s="3">
        <v>0.95</v>
      </c>
      <c r="AB17" s="14">
        <f t="shared" ref="AB17:AF22" si="12">AVERAGEIFS($H$5:$H$576,$D$5:$D$576,$AA17,$G$5:$G$576,AB$15,$F$5:$F$576,$AA$15)</f>
        <v>0.60450371346501741</v>
      </c>
      <c r="AC17" s="14"/>
      <c r="AD17" s="14">
        <f t="shared" si="12"/>
        <v>2.436563972389584</v>
      </c>
      <c r="AE17" s="14"/>
      <c r="AF17" s="14">
        <f t="shared" si="12"/>
        <v>0.87362974158292361</v>
      </c>
    </row>
    <row r="18" spans="2:32" x14ac:dyDescent="0.3">
      <c r="B18" t="str">
        <f t="shared" si="5"/>
        <v>Yallourn Portland Snowy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11855903.904666275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0.36254000466413677</v>
      </c>
      <c r="V18" s="14"/>
      <c r="W18" s="14">
        <f t="shared" si="11"/>
        <v>1.447115867340818</v>
      </c>
      <c r="X18" s="14"/>
      <c r="Y18" s="14">
        <f t="shared" si="11"/>
        <v>0.78350905902463053</v>
      </c>
      <c r="AA18" s="3">
        <v>0.75</v>
      </c>
      <c r="AB18" s="14">
        <f t="shared" si="12"/>
        <v>0.31991953490863817</v>
      </c>
      <c r="AC18" s="14"/>
      <c r="AD18" s="14">
        <f t="shared" si="12"/>
        <v>1.3757657756031416</v>
      </c>
      <c r="AE18" s="14"/>
      <c r="AF18" s="14">
        <f t="shared" si="12"/>
        <v>0.72973742666799879</v>
      </c>
    </row>
    <row r="19" spans="2:32" x14ac:dyDescent="0.3">
      <c r="B19" t="str">
        <f t="shared" si="5"/>
        <v>Yallourn Portland Snowy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11855903.904666275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0.11837192915311172</v>
      </c>
      <c r="V19" s="14"/>
      <c r="W19" s="14">
        <f t="shared" si="11"/>
        <v>0.63101164189489312</v>
      </c>
      <c r="X19" s="14"/>
      <c r="Y19" s="14">
        <f t="shared" si="11"/>
        <v>0.63877038091668292</v>
      </c>
      <c r="AA19" s="3">
        <v>0.5</v>
      </c>
      <c r="AB19" s="14">
        <f t="shared" si="12"/>
        <v>0.11522569744584607</v>
      </c>
      <c r="AC19" s="14"/>
      <c r="AD19" s="14">
        <f t="shared" si="12"/>
        <v>0.61428595883991299</v>
      </c>
      <c r="AE19" s="14"/>
      <c r="AF19" s="14">
        <f t="shared" si="12"/>
        <v>0.62183917453518855</v>
      </c>
    </row>
    <row r="20" spans="2:32" x14ac:dyDescent="0.3">
      <c r="B20" t="str">
        <f t="shared" si="5"/>
        <v>Yallourn Portland Snowy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11855903.904666275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-0.13420726450404399</v>
      </c>
      <c r="V20" s="14"/>
      <c r="W20" s="14">
        <f t="shared" si="11"/>
        <v>-0.19623591390679956</v>
      </c>
      <c r="X20" s="14"/>
      <c r="Y20" s="14">
        <f t="shared" si="11"/>
        <v>0.54060994932721829</v>
      </c>
      <c r="AA20" s="3">
        <v>0.25</v>
      </c>
      <c r="AB20" s="14">
        <f t="shared" si="12"/>
        <v>-0.11328909362212193</v>
      </c>
      <c r="AC20" s="14"/>
      <c r="AD20" s="14">
        <f t="shared" si="12"/>
        <v>-0.17367464943342678</v>
      </c>
      <c r="AE20" s="14"/>
      <c r="AF20" s="14">
        <f t="shared" si="12"/>
        <v>0.5436527053786907</v>
      </c>
    </row>
    <row r="21" spans="2:32" x14ac:dyDescent="0.3">
      <c r="B21" t="str">
        <f t="shared" si="5"/>
        <v>Yallourn Portland Snowy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11855903.904666275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-0.46016411647214489</v>
      </c>
      <c r="V21" s="14"/>
      <c r="W21" s="14">
        <f t="shared" si="11"/>
        <v>-1.2163026314725707</v>
      </c>
      <c r="X21" s="14"/>
      <c r="Y21" s="14">
        <f t="shared" si="11"/>
        <v>0.48261288241758432</v>
      </c>
      <c r="AA21" s="3">
        <v>0.05</v>
      </c>
      <c r="AB21" s="14">
        <f t="shared" si="12"/>
        <v>-0.39984080849068571</v>
      </c>
      <c r="AC21" s="14"/>
      <c r="AD21" s="14">
        <f t="shared" si="12"/>
        <v>-1.1359497668232039</v>
      </c>
      <c r="AE21" s="14"/>
      <c r="AF21" s="14">
        <f t="shared" si="12"/>
        <v>-0.11291111722716497</v>
      </c>
    </row>
    <row r="22" spans="2:32" x14ac:dyDescent="0.3">
      <c r="B22" t="str">
        <f t="shared" si="5"/>
        <v>Yallourn Portland Snowy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7392349.3429759312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-0.89385805043440958</v>
      </c>
      <c r="V22" s="14"/>
      <c r="W22" s="14">
        <f t="shared" si="11"/>
        <v>-2.42241757390532</v>
      </c>
      <c r="X22" s="14"/>
      <c r="Y22" s="14">
        <f t="shared" si="11"/>
        <v>9.1715658097102692E-2</v>
      </c>
      <c r="AA22" s="3">
        <v>0</v>
      </c>
      <c r="AB22" s="14">
        <f t="shared" si="12"/>
        <v>-0.7253128361577682</v>
      </c>
      <c r="AC22" s="14"/>
      <c r="AD22" s="14">
        <f t="shared" si="12"/>
        <v>-2.1667390769443196</v>
      </c>
      <c r="AE22" s="14"/>
      <c r="AF22" s="14">
        <f t="shared" si="12"/>
        <v>-0.76814725977674025</v>
      </c>
    </row>
    <row r="23" spans="2:32" x14ac:dyDescent="0.3">
      <c r="B23" t="str">
        <f t="shared" si="5"/>
        <v>Yallourn Portland Snowy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7392349.3429759312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Yallourn Portland Snowy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7392349.3429759312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Yallourn Portland Snowy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1453475.7600879096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Yallourn Portland Snowy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15392320.069835238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21" t="s">
        <v>44</v>
      </c>
      <c r="AB26" s="121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21" t="str">
        <f>$P$32</f>
        <v>Merchant with PPA and Sold Swap NPV</v>
      </c>
    </row>
    <row r="27" spans="2:32" x14ac:dyDescent="0.3">
      <c r="B27" t="str">
        <f>$B$2</f>
        <v>Yallourn Portland Snowy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28465426.596802734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32.349143077563859</v>
      </c>
      <c r="V27" s="4">
        <f>V5/SUM(PPAcfd!E17:T17)</f>
        <v>30.546475731150604</v>
      </c>
      <c r="W27" s="4">
        <f>W5/(SUM(DualFuelMWh!E17:T17)+SUM(PPAcfd!E17:T17))</f>
        <v>31.119264535085186</v>
      </c>
      <c r="X27" s="4">
        <f>X5/SUM(SwapSold!E17:T17)</f>
        <v>-37.807903118513593</v>
      </c>
      <c r="Y27" s="4">
        <f>Y5/(SUM(DualFuelMWh!E17:T17)+SUM(PPAcfd!E17:T17)+SUM(SwapSold!E17:T17))</f>
        <v>5.4994670740569838</v>
      </c>
      <c r="AA27" s="3">
        <v>1</v>
      </c>
      <c r="AB27" s="4">
        <f>AB5/SUM('2hBatteryMWh'!E17:T17)</f>
        <v>94.375449874346558</v>
      </c>
      <c r="AC27" s="4">
        <f>AC5/SUM(PPAcfd!E17:T17)</f>
        <v>30.546475731150604</v>
      </c>
      <c r="AD27" s="4">
        <f>AD5/(SUM('2hBatteryMWh'!E17:T17)+SUM(PPAcfd!E17:T17))</f>
        <v>37.724268155213437</v>
      </c>
      <c r="AE27" s="4">
        <f>AE5/SUM(SwapSold!E17:T17)</f>
        <v>-37.807903118513593</v>
      </c>
      <c r="AF27" s="4">
        <f>AF5/(SUM('2hBatteryMWh'!E17:T17)+SUM(PPAcfd!E17:T17)+SUM(SwapSold!E17:T17))</f>
        <v>4.8755723896059147</v>
      </c>
    </row>
    <row r="28" spans="2:32" x14ac:dyDescent="0.3">
      <c r="B28" t="str">
        <f>B27</f>
        <v>Yallourn Portland Snowy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19351103.016327824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17.31506517620754</v>
      </c>
      <c r="V28" s="4">
        <f>V6/SUM(PPAcfd!E18:T18)</f>
        <v>16.864044100683898</v>
      </c>
      <c r="W28" s="4">
        <f>W6/(SUM(DualFuelMWh!E18:T18)+SUM(PPAcfd!E18:T18))</f>
        <v>16.992190963604337</v>
      </c>
      <c r="X28" s="4">
        <f>X6/SUM(SwapSold!E18:T18)</f>
        <v>-15.845461313764085</v>
      </c>
      <c r="Y28" s="4">
        <f>Y6/(SUM(DualFuelMWh!E18:T18)+SUM(PPAcfd!E18:T18)+SUM(SwapSold!E18:T18))</f>
        <v>4.0564898800933245</v>
      </c>
      <c r="AA28" s="3">
        <v>0.95</v>
      </c>
      <c r="AB28" s="4">
        <f>AB6/SUM('2hBatteryMWh'!E18:T18)</f>
        <v>48.80460183549954</v>
      </c>
      <c r="AC28" s="4">
        <f>AC6/SUM(PPAcfd!E18:T18)</f>
        <v>16.864044100683898</v>
      </c>
      <c r="AD28" s="4">
        <f>AD6/(SUM('2hBatteryMWh'!E18:T18)+SUM(PPAcfd!E18:T18))</f>
        <v>20.1330207397964</v>
      </c>
      <c r="AE28" s="4">
        <f>AE6/SUM(SwapSold!E18:T18)</f>
        <v>-15.845461313764085</v>
      </c>
      <c r="AF28" s="4">
        <f>AF6/(SUM('2hBatteryMWh'!E18:T18)+SUM(PPAcfd!E18:T18)+SUM(SwapSold!E18:T18))</f>
        <v>3.9772025989764437</v>
      </c>
    </row>
    <row r="29" spans="2:32" x14ac:dyDescent="0.3">
      <c r="B29" t="str">
        <f t="shared" ref="B29:B48" si="13">B28</f>
        <v>Yallourn Portland Snowy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19351103.016327824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8.9852290972868705</v>
      </c>
      <c r="V29" s="4">
        <f>V7/SUM(PPAcfd!E19:T19)</f>
        <v>10.006524060994137</v>
      </c>
      <c r="W29" s="4">
        <f>W7/(SUM(DualFuelMWh!E19:T19)+SUM(PPAcfd!E19:T19))</f>
        <v>9.7294704162604955</v>
      </c>
      <c r="X29" s="4">
        <f>X7/SUM(SwapSold!E19:T19)</f>
        <v>-6.5496148263151017</v>
      </c>
      <c r="Y29" s="4">
        <f>Y7/(SUM(DualFuelMWh!E19:T19)+SUM(PPAcfd!E19:T19)+SUM(SwapSold!E19:T19))</f>
        <v>3.1333432439975799</v>
      </c>
      <c r="AA29" s="3">
        <v>0.75</v>
      </c>
      <c r="AB29" s="4">
        <f>AB7/SUM('2hBatteryMWh'!E19:T19)</f>
        <v>28.821572478239922</v>
      </c>
      <c r="AC29" s="4">
        <f>AC7/SUM(PPAcfd!E19:T19)</f>
        <v>10.006524060994137</v>
      </c>
      <c r="AD29" s="4">
        <f>AD7/(SUM('2hBatteryMWh'!E19:T19)+SUM(PPAcfd!E19:T19))</f>
        <v>11.797422995053966</v>
      </c>
      <c r="AE29" s="4">
        <f>AE7/SUM(SwapSold!E19:T19)</f>
        <v>-6.5496148263151017</v>
      </c>
      <c r="AF29" s="4">
        <f>AF7/(SUM('2hBatteryMWh'!E19:T19)+SUM(PPAcfd!E19:T19)+SUM(SwapSold!E19:T19))</f>
        <v>3.3901560326936009</v>
      </c>
    </row>
    <row r="30" spans="2:32" x14ac:dyDescent="0.3">
      <c r="B30" t="str">
        <f t="shared" si="13"/>
        <v>Yallourn Portland Snowy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19351103.016327824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3.1437809879135008</v>
      </c>
      <c r="V30" s="4">
        <f>V8/SUM(PPAcfd!E20:T20)</f>
        <v>4.8315838737856653</v>
      </c>
      <c r="W30" s="4">
        <f>W8/(SUM(DualFuelMWh!E20:T20)+SUM(PPAcfd!E20:T20))</f>
        <v>4.3895081604990294</v>
      </c>
      <c r="X30" s="4">
        <f>X8/SUM(SwapSold!E20:T20)</f>
        <v>7.6576598512551358E-2</v>
      </c>
      <c r="Y30" s="4">
        <f>Y8/(SUM(DualFuelMWh!E20:T20)+SUM(PPAcfd!E20:T20)+SUM(SwapSold!E20:T20))</f>
        <v>2.606433524806282</v>
      </c>
      <c r="AA30" s="3">
        <v>0.5</v>
      </c>
      <c r="AB30" s="4">
        <f>AB8/SUM('2hBatteryMWh'!E20:T20)</f>
        <v>11.674875926114078</v>
      </c>
      <c r="AC30" s="4">
        <f>AC8/SUM(PPAcfd!E20:T20)</f>
        <v>4.8315838737856653</v>
      </c>
      <c r="AD30" s="4">
        <f>AD8/(SUM('2hBatteryMWh'!E20:T20)+SUM(PPAcfd!E20:T20))</f>
        <v>5.428435281582308</v>
      </c>
      <c r="AE30" s="4">
        <f>AE8/SUM(SwapSold!E20:T20)</f>
        <v>7.6576598512551358E-2</v>
      </c>
      <c r="AF30" s="4">
        <f>AF8/(SUM('2hBatteryMWh'!E20:T20)+SUM(PPAcfd!E20:T20)+SUM(SwapSold!E20:T20))</f>
        <v>2.936016961335417</v>
      </c>
    </row>
    <row r="31" spans="2:32" x14ac:dyDescent="0.3">
      <c r="B31" t="str">
        <f t="shared" si="13"/>
        <v>Yallourn Portland Snowy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15918878.01750323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-3.9458672643652575</v>
      </c>
      <c r="V31" s="4">
        <f>V9/SUM(PPAcfd!E21:T21)</f>
        <v>-0.59766519258305395</v>
      </c>
      <c r="W31" s="4">
        <f>W9/(SUM(DualFuelMWh!E21:T21)+SUM(PPAcfd!E21:T21))</f>
        <v>-1.4240936846281185</v>
      </c>
      <c r="X31" s="4">
        <f>X9/SUM(SwapSold!E21:T21)</f>
        <v>7.2724639501392989</v>
      </c>
      <c r="Y31" s="4">
        <f>Y9/(SUM(DualFuelMWh!E21:T21)+SUM(PPAcfd!E21:T21)+SUM(SwapSold!E21:T21))</f>
        <v>2.2608592664898506</v>
      </c>
      <c r="AA31" s="3">
        <v>0.25</v>
      </c>
      <c r="AB31" s="4">
        <f>AB9/SUM('2hBatteryMWh'!E21:T21)</f>
        <v>-13.559889638397285</v>
      </c>
      <c r="AC31" s="4">
        <f>AC9/SUM(PPAcfd!E21:T21)</f>
        <v>-0.59766519258305395</v>
      </c>
      <c r="AD31" s="4">
        <f>AD9/(SUM('2hBatteryMWh'!E21:T21)+SUM(PPAcfd!E21:T21))</f>
        <v>-1.5876578201398504</v>
      </c>
      <c r="AE31" s="4">
        <f>AE9/SUM(SwapSold!E21:T21)</f>
        <v>7.2724639501392989</v>
      </c>
      <c r="AF31" s="4">
        <f>AF9/(SUM('2hBatteryMWh'!E21:T21)+SUM(PPAcfd!E21:T21)+SUM(SwapSold!E21:T21))</f>
        <v>2.6133812010611073</v>
      </c>
    </row>
    <row r="32" spans="2:32" x14ac:dyDescent="0.3">
      <c r="B32" t="str">
        <f t="shared" si="13"/>
        <v>Yallourn Portland Snowy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15918878.01750323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-15.855344229893975</v>
      </c>
      <c r="V32" s="4">
        <f>V10/SUM(PPAcfd!E22:T22)</f>
        <v>-7.5299207652286189</v>
      </c>
      <c r="W32" s="4">
        <f>W10/(SUM(DualFuelMWh!E22:T22)+SUM(PPAcfd!E22:T22))</f>
        <v>-9.396615040607486</v>
      </c>
      <c r="X32" s="4">
        <f>X10/SUM(SwapSold!E22:T22)</f>
        <v>16.767824107569922</v>
      </c>
      <c r="Y32" s="4">
        <f>Y10/(SUM(DualFuelMWh!E22:T22)+SUM(PPAcfd!E22:T22)+SUM(SwapSold!E22:T22))</f>
        <v>2.0914017653295689</v>
      </c>
      <c r="AA32" s="3">
        <v>0.05</v>
      </c>
      <c r="AB32" s="4">
        <f>AB10/SUM('2hBatteryMWh'!E22:T22)</f>
        <v>-62.648072592429841</v>
      </c>
      <c r="AC32" s="4">
        <f>AC10/SUM(PPAcfd!E22:T22)</f>
        <v>-7.5299207652286189</v>
      </c>
      <c r="AD32" s="4">
        <f>AD10/(SUM('2hBatteryMWh'!E22:T22)+SUM(PPAcfd!E22:T22))</f>
        <v>-10.907889803833793</v>
      </c>
      <c r="AE32" s="4">
        <f>AE10/SUM(SwapSold!E22:T22)</f>
        <v>10.371849963445312</v>
      </c>
      <c r="AF32" s="4">
        <f>AF10/(SUM('2hBatteryMWh'!E22:T22)+SUM(PPAcfd!E22:T22)+SUM(SwapSold!E22:T22))</f>
        <v>-0.55682606857936134</v>
      </c>
    </row>
    <row r="33" spans="2:32" x14ac:dyDescent="0.3">
      <c r="B33" t="str">
        <f t="shared" si="13"/>
        <v>Yallourn Portland Snowy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15918878.01750323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-41.024918039621333</v>
      </c>
      <c r="V33" s="4">
        <f>V11/SUM(PPAcfd!E23:T23)</f>
        <v>-16.00224578455569</v>
      </c>
      <c r="W33" s="4">
        <f>W11/(SUM(DualFuelMWh!E23:T23)+SUM(PPAcfd!E23:T23))</f>
        <v>-20.649757163204026</v>
      </c>
      <c r="X33" s="4">
        <f>X11/SUM(SwapSold!E23:T23)</f>
        <v>24.813796491082357</v>
      </c>
      <c r="Y33" s="4">
        <f>Y11/(SUM(DualFuelMWh!E23:T23)+SUM(PPAcfd!E23:T23)+SUM(SwapSold!E23:T23))</f>
        <v>0.41950226050493328</v>
      </c>
      <c r="AA33" s="3">
        <v>0</v>
      </c>
      <c r="AB33" s="4">
        <f>AB11/SUM('2hBatteryMWh'!E23:T23)</f>
        <v>-162.12898219972777</v>
      </c>
      <c r="AC33" s="4">
        <f>AC11/SUM(PPAcfd!E23:T23)</f>
        <v>-15.50066257289167</v>
      </c>
      <c r="AD33" s="4">
        <f>AD11/(SUM('2hBatteryMWh'!E23:T23)+SUM(PPAcfd!E23:T23))</f>
        <v>-22.230957975701049</v>
      </c>
      <c r="AE33" s="4">
        <f>AE11/SUM(SwapSold!E23:T23)</f>
        <v>14.179312280618491</v>
      </c>
      <c r="AF33" s="4">
        <f>AF11/(SUM('2hBatteryMWh'!E23:T23)+SUM(PPAcfd!E23:T23)+SUM(SwapSold!E23:T23))</f>
        <v>-3.9170996330230259</v>
      </c>
    </row>
    <row r="34" spans="2:32" x14ac:dyDescent="0.3">
      <c r="B34" t="str">
        <f t="shared" si="13"/>
        <v>Yallourn Portland Snowy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15918878.01750323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3.3343780605190605</v>
      </c>
      <c r="V34" s="4">
        <f>V12/SUM(PPAcfd!E24:T24)</f>
        <v>4.9609743767010848</v>
      </c>
      <c r="W34" s="4">
        <f>W12/(SUM(DualFuelMWh!E24:T24)+SUM(PPAcfd!E24:T24))</f>
        <v>4.5386559815392742</v>
      </c>
      <c r="X34" s="4">
        <f>X12/SUM(SwapSold!E24:T24)</f>
        <v>0.35637536067389142</v>
      </c>
      <c r="Y34" s="4">
        <f>Y12/(SUM(DualFuelMWh!E24:T24)+SUM(PPAcfd!E24:T24)+SUM(SwapSold!E24:T24))</f>
        <v>2.8062776136558969</v>
      </c>
      <c r="AA34" t="s">
        <v>24</v>
      </c>
      <c r="AB34" s="4">
        <f>AB12/SUM('2hBatteryMWh'!E24:T24)</f>
        <v>10.718561438519059</v>
      </c>
      <c r="AC34" s="4">
        <f>AC12/SUM(PPAcfd!E24:T24)</f>
        <v>4.9609743767010848</v>
      </c>
      <c r="AD34" s="4">
        <f>AD12/(SUM('2hBatteryMWh'!E24:T24)+SUM(PPAcfd!E24:T24))</f>
        <v>5.4540367240204679</v>
      </c>
      <c r="AE34" s="4">
        <f>AE12/SUM(SwapSold!E24:T24)</f>
        <v>0.35637536067389142</v>
      </c>
      <c r="AF34" s="4">
        <f>AF12/(SUM('2hBatteryMWh'!E24:T24)+SUM(PPAcfd!E24:T24)+SUM(SwapSold!E24:T24))</f>
        <v>3.0775887544497582</v>
      </c>
    </row>
    <row r="35" spans="2:32" x14ac:dyDescent="0.3">
      <c r="B35" t="str">
        <f t="shared" si="13"/>
        <v>Yallourn Portland Snowy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13450169.779367816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Yallourn Portland Snowy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13450169.779367816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Yallourn Portland Snowy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13450169.779367816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Yallourn Portland Snowy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13450169.779367816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Yallourn Portland Snowy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13450169.779367816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Yallourn Portland Snowy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10694169.138421157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Yallourn Portland Snowy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10694169.138421157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Yallourn Portland Snowy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10694169.138421157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Yallourn Portland Snowy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10694169.138421157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Yallourn Portland Snowy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7238214.6850955049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Yallourn Portland Snowy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7238214.6850955049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Yallourn Portland Snowy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7238214.6850955049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Yallourn Portland Snowy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3312862.1393432738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Yallourn Portland Snowy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13310845.097039554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Yallourn Portland Snowy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121848246.23935379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Yallourn Portland Snowy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53080183.078987911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Yallourn Portland Snowy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53080183.078987911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Yallourn Portland Snowy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53080183.078987911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Yallourn Portland Snowy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25092984.408348415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Yallourn Portland Snowy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25092984.408348415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Yallourn Portland Snowy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25092984.408348415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Yallourn Portland Snowy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25092984.408348415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Yallourn Portland Snowy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8193040.5870019682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Yallourn Portland Snowy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8193040.5870019682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Yallourn Portland Snowy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8193040.5870019682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Yallourn Portland Snowy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8193040.5870019682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Yallourn Portland Snowy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8193040.5870019682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Yallourn Portland Snowy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-9289073.6259766035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Yallourn Portland Snowy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-9289073.6259766035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Yallourn Portland Snowy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-9289073.6259766035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Yallourn Portland Snowy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-9289073.6259766035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Yallourn Portland Snowy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-31849977.52348515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Yallourn Portland Snowy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-31849977.52348515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Yallourn Portland Snowy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-31849977.52348515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Yallourn Portland Snowy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-61867837.574522242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Yallourn Portland Snowy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8585636.7962386198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Yallourn Portland Snowy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96708614.676067457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Yallourn Portland Snowy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42978832.193163209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Yallourn Portland Snowy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42978832.193163209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Yallourn Portland Snowy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42978832.193163209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Yallourn Portland Snowy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22745547.628383391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Yallourn Portland Snowy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22745547.628383391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Yallourn Portland Snowy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22745547.628383391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Yallourn Portland Snowy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22745547.628383391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Yallourn Portland Snowy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8192283.6941378042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Yallourn Portland Snowy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8192283.6941378042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Yallourn Portland Snowy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8192283.6941378042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Yallourn Portland Snowy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8192283.6941378042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Yallourn Portland Snowy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8192283.6941378042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Yallourn Portland Snowy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-8054595.5891510099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Yallourn Portland Snowy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-8054595.5891510099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Yallourn Portland Snowy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-8054595.5891510099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Yallourn Portland Snowy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-8054595.5891510099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Yallourn Portland Snowy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-28427767.488138624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Yallourn Portland Snowy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-28427767.488138624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Yallourn Portland Snowy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-28427767.488138624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Yallourn Portland Snowy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-51568084.659211919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Yallourn Portland Snowy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7370951.775219135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Yallourn Portland Snowy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1.7604467862832318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Yallourn Portland Snowy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0.76689522090593387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Yallourn Portland Snowy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0.76689522090593387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Yallourn Portland Snowy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0.76689522090593387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Yallourn Portland Snowy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0.36254000466413677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Yallourn Portland Snowy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0.36254000466413677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Yallourn Portland Snowy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0.36254000466413677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Yallourn Portland Snowy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0.36254000466413677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Yallourn Portland Snowy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0.11837192915311172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Yallourn Portland Snowy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0.11837192915311172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Yallourn Portland Snowy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0.11837192915311172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Yallourn Portland Snowy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0.11837192915311172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Yallourn Portland Snowy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0.11837192915311172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Yallourn Portland Snowy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-0.13420726450404399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Yallourn Portland Snowy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-0.13420726450404399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Yallourn Portland Snowy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-0.13420726450404399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Yallourn Portland Snowy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-0.13420726450404399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Yallourn Portland Snowy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-0.46016411647214495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Yallourn Portland Snowy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-0.46016411647214495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Yallourn Portland Snowy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-0.46016411647214495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Yallourn Portland Snowy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-0.89385805043440958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Yallourn Portland Snowy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0.12404410545592026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Yallourn Portland Snowy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1.3602211533574382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Yallourn Portland Snowy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0.60450371346501741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Yallourn Portland Snowy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0.60450371346501741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Yallourn Portland Snowy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0.60450371346501741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Yallourn Portland Snowy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0.31991953490863817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Yallourn Portland Snowy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0.31991953490863817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Yallourn Portland Snowy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0.31991953490863817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Yallourn Portland Snowy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0.31991953490863817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Yallourn Portland Snowy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0.11522569744584608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Yallourn Portland Snowy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0.11522569744584608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Yallourn Portland Snowy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0.11522569744584608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Yallourn Portland Snowy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0.11522569744584608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Yallourn Portland Snowy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0.11522569744584608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Yallourn Portland Snowy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-0.11328909362212193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Yallourn Portland Snowy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-0.11328909362212193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Yallourn Portland Snowy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-0.11328909362212193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Yallourn Portland Snowy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-0.11328909362212193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Yallourn Portland Snowy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-0.39984080849068571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Yallourn Portland Snowy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-0.39984080849068571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Yallourn Portland Snowy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-0.39984080849068571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Yallourn Portland Snowy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-0.7253128361577682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Yallourn Portland Snowy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0.10367354096234201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Yallourn Portland Snowy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284850984.65729189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Yallourn Portland Snowy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154450625.3525413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Yallourn Portland Snowy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154450625.3525413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Yallourn Portland Snowy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154450625.3525413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Yallourn Portland Snowy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93726464.948495716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Yallourn Portland Snowy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93726464.948495716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Yallourn Portland Snowy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93726464.948495716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Yallourn Portland Snowy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93726464.948495716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Yallourn Portland Snowy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50796690.786766723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Yallourn Portland Snowy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50796690.786766723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Yallourn Portland Snowy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50796690.786766723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Yallourn Portland Snowy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50796690.786766723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Yallourn Portland Snowy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50796690.786766723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Yallourn Portland Snowy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7562628.9217407107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Yallourn Portland Snowy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7562628.9217407107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Yallourn Portland Snowy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7562628.9217407107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Yallourn Portland Snowy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7562628.9217407107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Yallourn Portland Snowy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-44943314.924020015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Yallourn Portland Snowy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-44943314.924020015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Yallourn Portland Snowy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-44943314.924020015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Yallourn Portland Snowy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-104344835.58826053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Yallourn Portland Snowy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51818311.576854549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Yallourn Portland Snowy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275515687.72022092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Yallourn Portland Snowy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149606399.52186161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Yallourn Portland Snowy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149606399.52186161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Yallourn Portland Snowy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149606399.52186161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Yallourn Portland Snowy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90987132.173426405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Yallourn Portland Snowy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90987132.173426405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Yallourn Portland Snowy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90987132.173426405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Yallourn Portland Snowy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90987132.173426405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Yallourn Portland Snowy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48932213.563327178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Yallourn Portland Snowy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48932213.563327178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Yallourn Portland Snowy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48932213.563327178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Yallourn Portland Snowy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48932213.563327178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Yallourn Portland Snowy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48932213.563327178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Yallourn Portland Snowy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6400894.1554955933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Yallourn Portland Snowy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6400894.1554955933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Yallourn Portland Snowy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6400894.1554955933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Yallourn Portland Snowy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6400894.1554955933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Yallourn Portland Snowy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-45097449.58190044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Yallourn Portland Snowy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-45097449.58190044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Yallourn Portland Snowy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-45097449.58190044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Yallourn Portland Snowy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-99169248.626337498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Yallourn Portland Snowy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49736836.604058862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Yallourn Portland Snowy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368898507.36277199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Yallourn Portland Snowy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183335479.58452171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Yallourn Portland Snowy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183335479.58452171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Yallourn Portland Snowy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183335479.58452171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Yallourn Portland Snowy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100161238.56427158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Yallourn Portland Snowy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100161238.56427158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Yallourn Portland Snowy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100161238.56427158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Yallourn Portland Snowy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100161238.56427158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Yallourn Portland Snowy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43675084.370961323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Yallourn Portland Snowy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43675084.370961323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Yallourn Portland Snowy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43675084.370961323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Yallourn Portland Snowy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43675084.370961323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Yallourn Portland Snowy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43675084.370961323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Yallourn Portland Snowy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-13582348.608902168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Yallourn Portland Snowy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-13582348.608902168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Yallourn Portland Snowy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-13582348.608902168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Yallourn Portland Snowy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-13582348.608902168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Yallourn Portland Snowy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-84185641.790481091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Yallourn Portland Snowy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-84185641.790481091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Yallourn Portland Snowy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-84185641.790481091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Yallourn Portland Snowy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-167666148.9228707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Yallourn Portland Snowy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45011628.303257927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Yallourn Portland Snowy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343758875.79948568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Yallourn Portland Snowy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173234128.698697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Yallourn Portland Snowy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173234128.698697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Yallourn Portland Snowy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173234128.698697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Yallourn Portland Snowy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97813801.784306556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Yallourn Portland Snowy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97813801.784306556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Yallourn Portland Snowy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97813801.784306556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Yallourn Portland Snowy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97813801.784306556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Yallourn Portland Snowy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43674327.478097163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Yallourn Portland Snowy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43674327.478097163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Yallourn Portland Snowy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43674327.478097163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Yallourn Portland Snowy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43674327.478097163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Yallourn Portland Snowy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43674327.478097163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Yallourn Portland Snowy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-12347870.572076574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Yallourn Portland Snowy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-12347870.572076574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Yallourn Portland Snowy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-12347870.572076574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Yallourn Portland Snowy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-12347870.572076574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Yallourn Portland Snowy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-80763431.755134568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Yallourn Portland Snowy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-80763431.755134568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Yallourn Portland Snowy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-80763431.755134568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Yallourn Portland Snowy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-154050195.42489269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Yallourn Portland Snowy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43796943.282238446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Yallourn Portland Snowy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5.3297951492528366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Yallourn Portland Snowy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2.6488059188990261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Yallourn Portland Snowy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2.6488059188990261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Yallourn Portland Snowy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2.6488059188990261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Yallourn Portland Snowy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1.447115867340818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Yallourn Portland Snowy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1.447115867340818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Yallourn Portland Snowy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1.447115867340818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Yallourn Portland Snowy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1.447115867340818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Yallourn Portland Snowy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0.63101164189489312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Yallourn Portland Snowy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0.63101164189489312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Yallourn Portland Snowy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0.63101164189489312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Yallourn Portland Snowy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0.63101164189489312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Yallourn Portland Snowy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0.63101164189489312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Yallourn Portland Snowy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-0.19623591390679956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Yallourn Portland Snowy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-0.19623591390679956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Yallourn Portland Snowy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-0.19623591390679956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Yallourn Portland Snowy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-0.19623591390679956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Yallourn Portland Snowy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-1.2163026314725707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Yallourn Portland Snowy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-1.2163026314725707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Yallourn Portland Snowy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-1.2163026314725707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Yallourn Portland Snowy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-2.42241757390532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Yallourn Portland Snowy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0.65032184571773632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Yallourn Portland Snowy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4.835020086711542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Yallourn Portland Snowy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2.436563972389584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Yallourn Portland Snowy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2.436563972389584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Yallourn Portland Snowy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2.436563972389584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Yallourn Portland Snowy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1.3757657756031416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Yallourn Portland Snowy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1.3757657756031416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Yallourn Portland Snowy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1.3757657756031416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Yallourn Portland Snowy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1.3757657756031416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Yallourn Portland Snowy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0.61428595883991299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Yallourn Portland Snowy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0.61428595883991299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Yallourn Portland Snowy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0.61428595883991299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Yallourn Portland Snowy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0.61428595883991299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Yallourn Portland Snowy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0.61428595883991299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Yallourn Portland Snowy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-0.17367464943342678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Yallourn Portland Snowy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-0.17367464943342678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Yallourn Portland Snowy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-0.17367464943342678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Yallourn Portland Snowy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-0.17367464943342678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Yallourn Portland Snowy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-1.1359497668232039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Yallourn Portland Snowy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-1.1359497668232039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Yallourn Portland Snowy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-1.1359497668232039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Yallourn Portland Snowy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-2.1667390769443196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Yallourn Portland Snowy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0.61601056849426039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Yallourn Portland Snowy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19711721.667779744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Yallourn Portland Snowy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43329574.251376525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Yallourn Portland Snowy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43329574.251376525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Yallourn Portland Snowy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43329574.251376525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Yallourn Portland Snowy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47795326.09451317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Yallourn Portland Snowy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47795326.09451317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Yallourn Portland Snowy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47795326.09451317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Yallourn Portland Snowy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47795326.09451317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Yallourn Portland Snowy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51333707.156815544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Yallourn Portland Snowy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51333707.156815544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Yallourn Portland Snowy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51333707.156815544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Yallourn Portland Snowy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51333707.156815544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Yallourn Portland Snowy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51333707.156815544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Yallourn Portland Snowy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58562964.111277588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Yallourn Portland Snowy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58562964.111277588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Yallourn Portland Snowy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58562964.111277588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Yallourn Portland Snowy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58562964.111277588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Yallourn Portland Snowy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72646081.977546334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Yallourn Portland Snowy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72646081.977546334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Yallourn Portland Snowy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72646081.977546334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Yallourn Portland Snowy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69669356.44440183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Yallourn Portland Snowy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54317500.706188418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Yallourn Portland Snowy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10376424.730708778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Yallourn Portland Snowy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38485348.42069684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Yallourn Portland Snowy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38485348.42069684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Yallourn Portland Snowy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38485348.42069684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Yallourn Portland Snowy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45055993.319443859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Yallourn Portland Snowy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45055993.319443859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Yallourn Portland Snowy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45055993.319443859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Yallourn Portland Snowy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45055993.319443859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Yallourn Portland Snowy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49469229.933375999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Yallourn Portland Snowy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49469229.933375999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Yallourn Portland Snowy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49469229.933375999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Yallourn Portland Snowy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49469229.933375999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Yallourn Portland Snowy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49469229.933375999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Yallourn Portland Snowy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57401229.345032468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Yallourn Portland Snowy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57401229.345032468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Yallourn Portland Snowy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57401229.345032468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Yallourn Portland Snowy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57401229.345032468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Yallourn Portland Snowy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27638259.841748841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Yallourn Portland Snowy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27638259.841748841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Yallourn Portland Snowy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27638259.841748841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Yallourn Portland Snowy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267432.53518386185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Yallourn Portland Snowy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52236025.73339273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Yallourn Portland Snowy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103759244.37325984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Yallourn Portland Snowy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72214428.483356938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Yallourn Portland Snowy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72214428.483356938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Yallourn Portland Snowy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72214428.483356938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Yallourn Portland Snowy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54230099.710289039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Yallourn Portland Snowy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54230099.710289039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Yallourn Portland Snowy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54230099.710289039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Yallourn Portland Snowy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54230099.710289039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Yallourn Portland Snowy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44212100.741010144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Yallourn Portland Snowy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44212100.741010144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Yallourn Portland Snowy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44212100.741010144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Yallourn Portland Snowy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44212100.741010144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Yallourn Portland Snowy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44212100.741010144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Yallourn Portland Snowy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37417986.580634713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Yallourn Portland Snowy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37417986.580634713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Yallourn Portland Snowy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37417986.580634713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Yallourn Portland Snowy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37417986.580634713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Yallourn Portland Snowy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33403755.111085251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Yallourn Portland Snowy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33403755.111085251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Yallourn Portland Snowy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33403755.111085251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Yallourn Portland Snowy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6348043.1097916663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Yallourn Portland Snowy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47510817.432591796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Yallourn Portland Snowy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78619612.809973538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Yallourn Portland Snowy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62113077.597532228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Yallourn Portland Snowy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62113077.597532228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Yallourn Portland Snowy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62113077.597532228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Yallourn Portland Snowy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51882662.930324011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Yallourn Portland Snowy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51882662.930324011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Yallourn Portland Snowy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51882662.930324011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Yallourn Portland Snowy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51882662.930324011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Yallourn Portland Snowy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44211343.848145984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Yallourn Portland Snowy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44211343.848145984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Yallourn Portland Snowy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44211343.848145984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Yallourn Portland Snowy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44211343.848145984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Yallourn Portland Snowy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44211343.848145984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Yallourn Portland Snowy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38652464.617460303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Yallourn Portland Snowy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38652464.617460303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Yallourn Portland Snowy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38652464.617460303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Yallourn Portland Snowy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38652464.617460303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Yallourn Portland Snowy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-8027722.3314852864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Yallourn Portland Snowy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-8027722.3314852864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Yallourn Portland Snowy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-8027722.3314852864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Yallourn Portland Snowy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-54613514.263371333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Yallourn Portland Snowy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46296132.411572315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Yallourn Portland Snowy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1.4990993628686839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Yallourn Portland Snowy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1.0433441799160377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Yallourn Portland Snowy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1.0433441799160377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Yallourn Portland Snowy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1.0433441799160377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Yallourn Portland Snowy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0.78350905902463053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Yallourn Portland Snowy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0.78350905902463053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Yallourn Portland Snowy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0.78350905902463053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Yallourn Portland Snowy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0.78350905902463053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Yallourn Portland Snowy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0.63877038091668292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Yallourn Portland Snowy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0.63877038091668292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Yallourn Portland Snowy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0.63877038091668292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Yallourn Portland Snowy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0.63877038091668292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Yallourn Portland Snowy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0.63877038091668292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Yallourn Portland Snowy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0.54060994932721829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Yallourn Portland Snowy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0.54060994932721829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Yallourn Portland Snowy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0.54060994932721829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Yallourn Portland Snowy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0.54060994932721829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Yallourn Portland Snowy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0.48261288241758432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Yallourn Portland Snowy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0.48261288241758432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Yallourn Portland Snowy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0.48261288241758432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Yallourn Portland Snowy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9.1715658097102692E-2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Yallourn Portland Snowy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0.68642978823508061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Yallourn Portland Snowy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1.1057966321935326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Yallourn Portland Snowy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0.87362974158292361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Yallourn Portland Snowy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0.87362974158292361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Yallourn Portland Snowy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0.87362974158292361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Yallourn Portland Snowy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0.72973742666799879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Yallourn Portland Snowy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0.72973742666799879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Yallourn Portland Snowy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0.72973742666799879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Yallourn Portland Snowy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0.72973742666799879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Yallourn Portland Snowy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0.62183917453518855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Yallourn Portland Snowy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0.62183917453518855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Yallourn Portland Snowy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0.62183917453518855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Yallourn Portland Snowy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0.62183917453518855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Yallourn Portland Snowy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0.62183917453518855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Yallourn Portland Snowy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0.5436527053786907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Yallourn Portland Snowy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0.5436527053786907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Yallourn Portland Snowy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0.5436527053786907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Yallourn Portland Snowy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0.5436527053786907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Yallourn Portland Snowy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-0.11291111722716497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Yallourn Portland Snowy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-0.11291111722716497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Yallourn Portland Snowy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-0.11291111722716497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Yallourn Portland Snowy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-0.76814725977674025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Yallourn Portland Snowy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0.65116203800240702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Yallourn Portland Snowy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247050261.12341821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Yallourn Portland Snowy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130255296.50553378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Yallourn Portland Snowy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130255296.50553378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Yallourn Portland Snowy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130255296.50553378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Yallourn Portland Snowy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75068254.155923173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Yallourn Portland Snowy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75068254.155923173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Yallourn Portland Snowy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75068254.155923173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Yallourn Portland Snowy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75068254.155923173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Yallourn Portland Snowy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35482043.783959359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Yallourn Portland Snowy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35482043.783959359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Yallourn Portland Snowy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35482043.783959359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Yallourn Portland Snowy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35482043.783959359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Yallourn Portland Snowy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35482043.783959359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Yallourn Portland Snowy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-4293274.9829255641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Yallourn Portland Snowy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-4293274.9829255641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Yallourn Portland Snowy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-4293274.9829255641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Yallourn Portland Snowy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-4293274.9829255641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Yallourn Portland Snowy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-52335664.266995944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Yallourn Portland Snowy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-52335664.266995944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Yallourn Portland Snowy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-52335664.266995944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Yallourn Portland Snowy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-105798311.34834844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Yallourn Portland Snowy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36425991.507019311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Yallourn Portland Snowy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247050261.12341821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Yallourn Portland Snowy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130255296.50553378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Yallourn Portland Snowy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130255296.50553378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Yallourn Portland Snowy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130255296.50553378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Yallourn Portland Snowy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75068254.155923173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Yallourn Portland Snowy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75068254.155923173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Yallourn Portland Snowy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75068254.155923173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Yallourn Portland Snowy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75068254.155923173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Yallourn Portland Snowy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35482043.783959359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Yallourn Portland Snowy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35482043.783959359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Yallourn Portland Snowy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35482043.783959359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Yallourn Portland Snowy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35482043.783959359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Yallourn Portland Snowy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35482043.783959359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Yallourn Portland Snowy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-4293274.9829255641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Yallourn Portland Snowy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-4293274.9829255641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Yallourn Portland Snowy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-4293274.9829255641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Yallourn Portland Snowy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-4293274.9829255641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Yallourn Portland Snowy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-52335664.266995944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Yallourn Portland Snowy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-52335664.266995944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Yallourn Portland Snowy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-52335664.266995944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Yallourn Portland Snowy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-102482110.76568078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Yallourn Portland Snowy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36425991.507019311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Yallourn Portland Snowy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247050261.12341821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Yallourn Portland Snowy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130255296.50553378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Yallourn Portland Snowy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130255296.50553378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Yallourn Portland Snowy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130255296.50553378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Yallourn Portland Snowy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75068254.155923173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Yallourn Portland Snowy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75068254.155923173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Yallourn Portland Snowy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75068254.155923173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Yallourn Portland Snowy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75068254.155923173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Yallourn Portland Snowy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35482043.783959359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Yallourn Portland Snowy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35482043.783959359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Yallourn Portland Snowy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35482043.783959359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Yallourn Portland Snowy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35482043.783959359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Yallourn Portland Snowy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35482043.783959359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Yallourn Portland Snowy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-4293274.9829255641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Yallourn Portland Snowy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-4293274.9829255641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Yallourn Portland Snowy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-4293274.9829255641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Yallourn Portland Snowy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-4293274.9829255641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Yallourn Portland Snowy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-52335664.266995944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Yallourn Portland Snowy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-52335664.266995944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Yallourn Portland Snowy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-52335664.266995944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Yallourn Portland Snowy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-105798311.34834844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Yallourn Portland Snowy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36425991.507019311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Yallourn Portland Snowy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247050261.12341821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Yallourn Portland Snowy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130255296.50553378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Yallourn Portland Snowy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130255296.50553378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Yallourn Portland Snowy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130255296.50553378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Yallourn Portland Snowy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75068254.155923173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Yallourn Portland Snowy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75068254.155923173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Yallourn Portland Snowy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75068254.155923173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Yallourn Portland Snowy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75068254.155923173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Yallourn Portland Snowy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35482043.783959359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Yallourn Portland Snowy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35482043.783959359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Yallourn Portland Snowy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35482043.783959359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Yallourn Portland Snowy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35482043.783959359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Yallourn Portland Snowy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35482043.783959359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Yallourn Portland Snowy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-4293274.9829255641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Yallourn Portland Snowy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-4293274.9829255641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Yallourn Portland Snowy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-4293274.9829255641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Yallourn Portland Snowy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-4293274.9829255641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Yallourn Portland Snowy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-52335664.266995944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Yallourn Portland Snowy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-52335664.266995944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Yallourn Portland Snowy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-52335664.266995944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Yallourn Portland Snowy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-102482110.76568078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Yallourn Portland Snowy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36425991.507019311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Yallourn Portland Snowy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-265139262.98951215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Yallourn Portland Snowy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-111121051.10116477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Yallourn Portland Snowy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-111121051.10116477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Yallourn Portland Snowy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-111121051.10116477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Yallourn Portland Snowy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-45931138.853982545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Yallourn Portland Snowy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-45931138.853982545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Yallourn Portland Snowy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-45931138.853982545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Yallourn Portland Snowy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-45931138.853982545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Yallourn Portland Snowy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537016.37004882016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Yallourn Portland Snowy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537016.37004882016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Yallourn Portland Snowy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537016.37004882016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Yallourn Portland Snowy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537016.37004882016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Yallourn Portland Snowy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537016.37004882016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Yallourn Portland Snowy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51000335.189536877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Yallourn Portland Snowy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51000335.189536877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Yallourn Portland Snowy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51000335.189536877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Yallourn Portland Snowy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51000335.189536877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Yallourn Portland Snowy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117589396.90156634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Yallourn Portland Snowy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117589396.90156634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Yallourn Portland Snowy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117589396.90156634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Yallourn Portland Snowy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174014192.03266236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Yallourn Portland Snowy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2499189.1293338658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Yallourn Portland Snowy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-265139262.98951215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Yallourn Portland Snowy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-111121051.10116477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Yallourn Portland Snowy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-111121051.10116477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Yallourn Portland Snowy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-111121051.10116477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Yallourn Portland Snowy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-45931138.853982545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Yallourn Portland Snowy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-45931138.853982545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Yallourn Portland Snowy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-45931138.853982545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Yallourn Portland Snowy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-45931138.853982545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Yallourn Portland Snowy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537016.37004882016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Yallourn Portland Snowy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537016.37004882016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Yallourn Portland Snowy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537016.37004882016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Yallourn Portland Snowy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537016.37004882016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Yallourn Portland Snowy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537016.37004882016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Yallourn Portland Snowy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51000335.189536877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Yallourn Portland Snowy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51000335.189536877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Yallourn Portland Snowy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51000335.189536877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Yallourn Portland Snowy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51000335.189536877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Yallourn Portland Snowy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72735709.423649281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Yallourn Portland Snowy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72735709.423649281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Yallourn Portland Snowy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72735709.423649281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Yallourn Portland Snowy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99436681.16152136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Yallourn Portland Snowy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2499189.1293338658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Yallourn Portland Snowy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-265139262.98951215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Yallourn Portland Snowy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-111121051.10116477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Yallourn Portland Snowy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-111121051.10116477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Yallourn Portland Snowy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-111121051.10116477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Yallourn Portland Snowy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-45931138.853982545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Yallourn Portland Snowy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-45931138.853982545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Yallourn Portland Snowy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-45931138.853982545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Yallourn Portland Snowy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-45931138.853982545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Yallourn Portland Snowy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537016.37004882016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Yallourn Portland Snowy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537016.37004882016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Yallourn Portland Snowy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537016.37004882016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Yallourn Portland Snowy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537016.37004882016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Yallourn Portland Snowy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537016.37004882016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Yallourn Portland Snowy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51000335.189536877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Yallourn Portland Snowy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51000335.189536877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Yallourn Portland Snowy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51000335.189536877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Yallourn Portland Snowy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51000335.189536877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Yallourn Portland Snowy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117589396.90156634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Yallourn Portland Snowy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117589396.90156634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Yallourn Portland Snowy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117589396.90156634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Yallourn Portland Snowy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174014192.03266236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Yallourn Portland Snowy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2499189.1293338658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Yallourn Portland Snowy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-265139262.98951215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Yallourn Portland Snowy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-111121051.10116477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Yallourn Portland Snowy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-111121051.10116477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Yallourn Portland Snowy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-111121051.10116477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Yallourn Portland Snowy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-45931138.853982545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Yallourn Portland Snowy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-45931138.853982545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Yallourn Portland Snowy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-45931138.853982545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Yallourn Portland Snowy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-45931138.853982545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Yallourn Portland Snowy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537016.37004882016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Yallourn Portland Snowy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537016.37004882016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Yallourn Portland Snowy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537016.37004882016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Yallourn Portland Snowy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537016.37004882016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Yallourn Portland Snowy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537016.37004882016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Yallourn Portland Snowy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51000335.189536877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Yallourn Portland Snowy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51000335.189536877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Yallourn Portland Snowy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51000335.189536877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Yallourn Portland Snowy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51000335.189536877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Yallourn Portland Snowy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72735709.423649281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Yallourn Portland Snowy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72735709.423649281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Yallourn Portland Snowy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72735709.423649281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Yallourn Portland Snowy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99436681.16152136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Yallourn Portland Snowy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2499189.1293338658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Yallourn Portland Snowy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32.349143077563859</v>
      </c>
      <c r="K577">
        <v>1</v>
      </c>
      <c r="L577">
        <v>1</v>
      </c>
    </row>
    <row r="578" spans="2:12" x14ac:dyDescent="0.3">
      <c r="B578" t="str">
        <f t="shared" si="76"/>
        <v>Yallourn Portland Snowy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17.31506517620754</v>
      </c>
      <c r="K578">
        <v>2</v>
      </c>
      <c r="L578">
        <v>1</v>
      </c>
    </row>
    <row r="579" spans="2:12" x14ac:dyDescent="0.3">
      <c r="B579" t="str">
        <f t="shared" si="76"/>
        <v>Yallourn Portland Snowy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8.9852290972868705</v>
      </c>
      <c r="K579">
        <v>3</v>
      </c>
      <c r="L579">
        <v>1</v>
      </c>
    </row>
    <row r="580" spans="2:12" x14ac:dyDescent="0.3">
      <c r="B580" t="str">
        <f t="shared" si="76"/>
        <v>Yallourn Portland Snowy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3.1437809879135008</v>
      </c>
      <c r="K580">
        <v>4</v>
      </c>
      <c r="L580">
        <v>1</v>
      </c>
    </row>
    <row r="581" spans="2:12" x14ac:dyDescent="0.3">
      <c r="B581" t="str">
        <f t="shared" si="76"/>
        <v>Yallourn Portland Snowy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-3.9458672643652575</v>
      </c>
      <c r="K581">
        <v>5</v>
      </c>
      <c r="L581">
        <v>1</v>
      </c>
    </row>
    <row r="582" spans="2:12" x14ac:dyDescent="0.3">
      <c r="B582" t="str">
        <f t="shared" si="76"/>
        <v>Yallourn Portland Snowy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-15.855344229893975</v>
      </c>
      <c r="K582">
        <v>6</v>
      </c>
      <c r="L582">
        <v>1</v>
      </c>
    </row>
    <row r="583" spans="2:12" x14ac:dyDescent="0.3">
      <c r="B583" t="str">
        <f t="shared" si="76"/>
        <v>Yallourn Portland Snowy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-41.024918039621333</v>
      </c>
      <c r="K583">
        <v>7</v>
      </c>
      <c r="L583">
        <v>1</v>
      </c>
    </row>
    <row r="584" spans="2:12" x14ac:dyDescent="0.3">
      <c r="B584" t="str">
        <f t="shared" si="76"/>
        <v>Yallourn Portland Snowy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3.3343780605190605</v>
      </c>
      <c r="K584">
        <v>8</v>
      </c>
      <c r="L584">
        <v>1</v>
      </c>
    </row>
    <row r="585" spans="2:12" x14ac:dyDescent="0.3">
      <c r="B585" t="str">
        <f>$B$2</f>
        <v>Yallourn Portland Snowy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30.546475731150604</v>
      </c>
      <c r="K585">
        <f>K577</f>
        <v>1</v>
      </c>
      <c r="L585">
        <f>L577+1</f>
        <v>2</v>
      </c>
    </row>
    <row r="586" spans="2:12" x14ac:dyDescent="0.3">
      <c r="B586" t="str">
        <f>B585</f>
        <v>Yallourn Portland Snowy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16.864044100683898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Yallourn Portland Snowy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10.006524060994137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Yallourn Portland Snowy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4.8315838737856653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Yallourn Portland Snowy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-0.59766519258305395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Yallourn Portland Snowy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-7.5299207652286189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Yallourn Portland Snowy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-16.00224578455569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Yallourn Portland Snowy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4.9609743767010848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Yallourn Portland Snowy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31.119264535085186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Yallourn Portland Snowy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16.992190963604337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Yallourn Portland Snowy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9.7294704162604955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Yallourn Portland Snowy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4.3895081604990294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Yallourn Portland Snowy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-1.4240936846281185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Yallourn Portland Snowy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-9.396615040607486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Yallourn Portland Snowy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-20.649757163204026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Yallourn Portland Snowy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4.5386559815392742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Yallourn Portland Snowy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-37.807903118513593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Yallourn Portland Snowy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-15.845461313764085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Yallourn Portland Snowy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-6.5496148263151017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Yallourn Portland Snowy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7.6576598512551358E-2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Yallourn Portland Snowy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7.2724639501392989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Yallourn Portland Snowy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16.767824107569922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Yallourn Portland Snowy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24.813796491082357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Yallourn Portland Snowy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0.35637536067389142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Yallourn Portland Snowy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5.4994670740569838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Yallourn Portland Snowy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4.0564898800933245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Yallourn Portland Snowy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3.1333432439975799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Yallourn Portland Snowy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2.606433524806282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Yallourn Portland Snowy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2.2608592664898506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Yallourn Portland Snowy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2.0914017653295689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Yallourn Portland Snowy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0.41950226050493328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Yallourn Portland Snowy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2.8062776136558969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Yallourn Portland Snowy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94.375449874346558</v>
      </c>
      <c r="K617">
        <f t="shared" si="80"/>
        <v>1</v>
      </c>
      <c r="L617">
        <v>1</v>
      </c>
    </row>
    <row r="618" spans="2:12" x14ac:dyDescent="0.3">
      <c r="B618" t="str">
        <f t="shared" si="86"/>
        <v>Yallourn Portland Snowy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48.80460183549954</v>
      </c>
      <c r="K618">
        <f t="shared" si="80"/>
        <v>2</v>
      </c>
      <c r="L618">
        <v>1</v>
      </c>
    </row>
    <row r="619" spans="2:12" x14ac:dyDescent="0.3">
      <c r="B619" t="str">
        <f t="shared" si="86"/>
        <v>Yallourn Portland Snowy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28.821572478239922</v>
      </c>
      <c r="K619">
        <f t="shared" si="80"/>
        <v>3</v>
      </c>
      <c r="L619">
        <v>1</v>
      </c>
    </row>
    <row r="620" spans="2:12" x14ac:dyDescent="0.3">
      <c r="B620" t="str">
        <f t="shared" si="86"/>
        <v>Yallourn Portland Snowy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11.674875926114078</v>
      </c>
      <c r="K620">
        <f t="shared" si="80"/>
        <v>4</v>
      </c>
      <c r="L620">
        <v>1</v>
      </c>
    </row>
    <row r="621" spans="2:12" x14ac:dyDescent="0.3">
      <c r="B621" t="str">
        <f t="shared" si="86"/>
        <v>Yallourn Portland Snowy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-13.559889638397285</v>
      </c>
      <c r="K621">
        <f t="shared" si="80"/>
        <v>5</v>
      </c>
      <c r="L621">
        <v>1</v>
      </c>
    </row>
    <row r="622" spans="2:12" x14ac:dyDescent="0.3">
      <c r="B622" t="str">
        <f t="shared" si="86"/>
        <v>Yallourn Portland Snowy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-62.648072592429841</v>
      </c>
      <c r="K622">
        <f t="shared" si="80"/>
        <v>6</v>
      </c>
      <c r="L622">
        <v>1</v>
      </c>
    </row>
    <row r="623" spans="2:12" x14ac:dyDescent="0.3">
      <c r="B623" t="str">
        <f t="shared" si="86"/>
        <v>Yallourn Portland Snowy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-162.12898219972777</v>
      </c>
      <c r="K623">
        <f t="shared" si="80"/>
        <v>7</v>
      </c>
      <c r="L623">
        <v>1</v>
      </c>
    </row>
    <row r="624" spans="2:12" x14ac:dyDescent="0.3">
      <c r="B624" t="str">
        <f t="shared" si="86"/>
        <v>Yallourn Portland Snowy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10.718561438519059</v>
      </c>
      <c r="K624">
        <f t="shared" si="80"/>
        <v>8</v>
      </c>
      <c r="L624">
        <v>1</v>
      </c>
    </row>
    <row r="625" spans="2:12" x14ac:dyDescent="0.3">
      <c r="B625" t="str">
        <f>$B$2</f>
        <v>Yallourn Portland Snowy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30.546475731150604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Yallourn Portland Snowy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16.864044100683898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Yallourn Portland Snowy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10.006524060994137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Yallourn Portland Snowy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4.8315838737856653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Yallourn Portland Snowy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-0.59766519258305395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Yallourn Portland Snowy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-7.5299207652286189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Yallourn Portland Snowy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-15.50066257289167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Yallourn Portland Snowy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4.9609743767010848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Yallourn Portland Snowy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37.724268155213437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Yallourn Portland Snowy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20.1330207397964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Yallourn Portland Snowy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11.797422995053966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Yallourn Portland Snowy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5.428435281582308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Yallourn Portland Snowy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-1.5876578201398504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Yallourn Portland Snowy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-10.907889803833793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Yallourn Portland Snowy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-22.230957975701049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Yallourn Portland Snowy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5.4540367240204679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Yallourn Portland Snowy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-37.807903118513593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Yallourn Portland Snowy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-15.845461313764085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Yallourn Portland Snowy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-6.5496148263151017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Yallourn Portland Snowy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7.6576598512551358E-2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Yallourn Portland Snowy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7.2724639501392989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Yallourn Portland Snowy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10.371849963445312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Yallourn Portland Snowy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14.179312280618491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Yallourn Portland Snowy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0.35637536067389142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Yallourn Portland Snowy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4.8755723896059147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Yallourn Portland Snowy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3.9772025989764437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Yallourn Portland Snowy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3.3901560326936009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Yallourn Portland Snowy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2.936016961335417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Yallourn Portland Snowy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2.6133812010611073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Yallourn Portland Snowy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-0.55682606857936134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Yallourn Portland Snowy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-3.9170996330230259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Yallourn Portland Snowy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3.0775887544497582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2020-08-12T09:11:28Z</dcterms:modified>
</cp:coreProperties>
</file>