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A1229685-A4C9-4600-BE62-F9099631B4E0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9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O197" i="16" s="1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O193" i="16" s="1"/>
  <c r="D193" i="16"/>
  <c r="C193" i="16"/>
  <c r="B193" i="16"/>
  <c r="F192" i="16"/>
  <c r="E192" i="16"/>
  <c r="D192" i="16"/>
  <c r="C192" i="16"/>
  <c r="B192" i="16"/>
  <c r="F191" i="16"/>
  <c r="E191" i="16"/>
  <c r="O191" i="16" s="1"/>
  <c r="D191" i="16"/>
  <c r="C191" i="16"/>
  <c r="B191" i="16"/>
  <c r="F190" i="16"/>
  <c r="E190" i="16"/>
  <c r="D190" i="16"/>
  <c r="C190" i="16"/>
  <c r="B190" i="16"/>
  <c r="F189" i="16"/>
  <c r="E189" i="16"/>
  <c r="O189" i="16" s="1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O185" i="16" s="1"/>
  <c r="D185" i="16"/>
  <c r="C185" i="16"/>
  <c r="B185" i="16"/>
  <c r="F184" i="16"/>
  <c r="E184" i="16"/>
  <c r="D184" i="16"/>
  <c r="C184" i="16"/>
  <c r="B184" i="16"/>
  <c r="F183" i="16"/>
  <c r="E183" i="16"/>
  <c r="O183" i="16" s="1"/>
  <c r="D183" i="16"/>
  <c r="C183" i="16"/>
  <c r="B183" i="16"/>
  <c r="F182" i="16"/>
  <c r="E182" i="16"/>
  <c r="D182" i="16"/>
  <c r="C182" i="16"/>
  <c r="B182" i="16"/>
  <c r="F181" i="16"/>
  <c r="E181" i="16"/>
  <c r="O181" i="16" s="1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O177" i="16" s="1"/>
  <c r="D177" i="16"/>
  <c r="C177" i="16"/>
  <c r="B177" i="16"/>
  <c r="F176" i="16"/>
  <c r="E176" i="16"/>
  <c r="D176" i="16"/>
  <c r="C176" i="16"/>
  <c r="B176" i="16"/>
  <c r="F175" i="16"/>
  <c r="E175" i="16"/>
  <c r="O175" i="16" s="1"/>
  <c r="D175" i="16"/>
  <c r="C175" i="16"/>
  <c r="B175" i="16"/>
  <c r="F174" i="16"/>
  <c r="E174" i="16"/>
  <c r="D174" i="16"/>
  <c r="C174" i="16"/>
  <c r="B174" i="16"/>
  <c r="F173" i="16"/>
  <c r="E173" i="16"/>
  <c r="O173" i="16" s="1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O169" i="16" s="1"/>
  <c r="D169" i="16"/>
  <c r="C169" i="16"/>
  <c r="B169" i="16"/>
  <c r="F168" i="16"/>
  <c r="E168" i="16"/>
  <c r="D168" i="16"/>
  <c r="C168" i="16"/>
  <c r="B168" i="16"/>
  <c r="F167" i="16"/>
  <c r="E167" i="16"/>
  <c r="O167" i="16" s="1"/>
  <c r="D167" i="16"/>
  <c r="C167" i="16"/>
  <c r="B167" i="16"/>
  <c r="F166" i="16"/>
  <c r="E166" i="16"/>
  <c r="D166" i="16"/>
  <c r="C166" i="16"/>
  <c r="B166" i="16"/>
  <c r="F165" i="16"/>
  <c r="E165" i="16"/>
  <c r="O165" i="16" s="1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O161" i="16" s="1"/>
  <c r="D161" i="16"/>
  <c r="C161" i="16"/>
  <c r="B161" i="16"/>
  <c r="F160" i="16"/>
  <c r="E160" i="16"/>
  <c r="D160" i="16"/>
  <c r="C160" i="16"/>
  <c r="B160" i="16"/>
  <c r="F159" i="16"/>
  <c r="E159" i="16"/>
  <c r="O159" i="16" s="1"/>
  <c r="D159" i="16"/>
  <c r="C159" i="16"/>
  <c r="B159" i="16"/>
  <c r="F158" i="16"/>
  <c r="E158" i="16"/>
  <c r="D158" i="16"/>
  <c r="C158" i="16"/>
  <c r="B158" i="16"/>
  <c r="F157" i="16"/>
  <c r="E157" i="16"/>
  <c r="O157" i="16" s="1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O153" i="16" s="1"/>
  <c r="D153" i="16"/>
  <c r="C153" i="16"/>
  <c r="B153" i="16"/>
  <c r="F152" i="16"/>
  <c r="E152" i="16"/>
  <c r="D152" i="16"/>
  <c r="C152" i="16"/>
  <c r="B152" i="16"/>
  <c r="F151" i="16"/>
  <c r="E151" i="16"/>
  <c r="O151" i="16" s="1"/>
  <c r="D151" i="16"/>
  <c r="C151" i="16"/>
  <c r="B151" i="16"/>
  <c r="F150" i="16"/>
  <c r="E150" i="16"/>
  <c r="D150" i="16"/>
  <c r="C150" i="16"/>
  <c r="B150" i="16"/>
  <c r="F149" i="16"/>
  <c r="E149" i="16"/>
  <c r="O149" i="16" s="1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O145" i="16" s="1"/>
  <c r="D145" i="16"/>
  <c r="C145" i="16"/>
  <c r="B145" i="16"/>
  <c r="F144" i="16"/>
  <c r="E144" i="16"/>
  <c r="D144" i="16"/>
  <c r="C144" i="16"/>
  <c r="B144" i="16"/>
  <c r="F143" i="16"/>
  <c r="E143" i="16"/>
  <c r="O143" i="16" s="1"/>
  <c r="D143" i="16"/>
  <c r="C143" i="16"/>
  <c r="B143" i="16"/>
  <c r="F142" i="16"/>
  <c r="E142" i="16"/>
  <c r="D142" i="16"/>
  <c r="C142" i="16"/>
  <c r="B142" i="16"/>
  <c r="F141" i="16"/>
  <c r="E141" i="16"/>
  <c r="O141" i="16" s="1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O137" i="16" s="1"/>
  <c r="D137" i="16"/>
  <c r="C137" i="16"/>
  <c r="B137" i="16"/>
  <c r="F136" i="16"/>
  <c r="E136" i="16"/>
  <c r="D136" i="16"/>
  <c r="C136" i="16"/>
  <c r="B136" i="16"/>
  <c r="F135" i="16"/>
  <c r="E135" i="16"/>
  <c r="O135" i="16" s="1"/>
  <c r="D135" i="16"/>
  <c r="C135" i="16"/>
  <c r="B135" i="16"/>
  <c r="F134" i="16"/>
  <c r="E134" i="16"/>
  <c r="D134" i="16"/>
  <c r="C134" i="16"/>
  <c r="B134" i="16"/>
  <c r="F133" i="16"/>
  <c r="E133" i="16"/>
  <c r="O133" i="16" s="1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O129" i="16" s="1"/>
  <c r="D129" i="16"/>
  <c r="C129" i="16"/>
  <c r="B129" i="16"/>
  <c r="F128" i="16"/>
  <c r="E128" i="16"/>
  <c r="D128" i="16"/>
  <c r="C128" i="16"/>
  <c r="B128" i="16"/>
  <c r="F127" i="16"/>
  <c r="E127" i="16"/>
  <c r="O127" i="16" s="1"/>
  <c r="D127" i="16"/>
  <c r="C127" i="16"/>
  <c r="B127" i="16"/>
  <c r="F126" i="16"/>
  <c r="E126" i="16"/>
  <c r="D126" i="16"/>
  <c r="C126" i="16"/>
  <c r="B126" i="16"/>
  <c r="F125" i="16"/>
  <c r="E125" i="16"/>
  <c r="O125" i="16" s="1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O121" i="16" s="1"/>
  <c r="D121" i="16"/>
  <c r="C121" i="16"/>
  <c r="B121" i="16"/>
  <c r="F120" i="16"/>
  <c r="E120" i="16"/>
  <c r="D120" i="16"/>
  <c r="C120" i="16"/>
  <c r="B120" i="16"/>
  <c r="F119" i="16"/>
  <c r="E119" i="16"/>
  <c r="O119" i="16" s="1"/>
  <c r="D119" i="16"/>
  <c r="C119" i="16"/>
  <c r="B119" i="16"/>
  <c r="F118" i="16"/>
  <c r="E118" i="16"/>
  <c r="D118" i="16"/>
  <c r="C118" i="16"/>
  <c r="B118" i="16"/>
  <c r="F117" i="16"/>
  <c r="E117" i="16"/>
  <c r="O117" i="16" s="1"/>
  <c r="D117" i="16"/>
  <c r="C117" i="16"/>
  <c r="B117" i="16"/>
  <c r="F116" i="16"/>
  <c r="E116" i="16"/>
  <c r="D116" i="16"/>
  <c r="C116" i="16"/>
  <c r="B116" i="16"/>
  <c r="F115" i="16"/>
  <c r="E115" i="16"/>
  <c r="D115" i="16"/>
  <c r="C115" i="16"/>
  <c r="B115" i="16"/>
  <c r="F114" i="16"/>
  <c r="E114" i="16"/>
  <c r="D114" i="16"/>
  <c r="C114" i="16"/>
  <c r="B114" i="16"/>
  <c r="F113" i="16"/>
  <c r="E113" i="16"/>
  <c r="O113" i="16" s="1"/>
  <c r="D113" i="16"/>
  <c r="C113" i="16"/>
  <c r="B113" i="16"/>
  <c r="F112" i="16"/>
  <c r="E112" i="16"/>
  <c r="D112" i="16"/>
  <c r="C112" i="16"/>
  <c r="B112" i="16"/>
  <c r="F111" i="16"/>
  <c r="E111" i="16"/>
  <c r="O111" i="16" s="1"/>
  <c r="D111" i="16"/>
  <c r="C111" i="16"/>
  <c r="B111" i="16"/>
  <c r="F110" i="16"/>
  <c r="E110" i="16"/>
  <c r="D110" i="16"/>
  <c r="C110" i="16"/>
  <c r="B110" i="16"/>
  <c r="F109" i="16"/>
  <c r="E109" i="16"/>
  <c r="O109" i="16" s="1"/>
  <c r="D109" i="16"/>
  <c r="C109" i="16"/>
  <c r="B109" i="16"/>
  <c r="F108" i="16"/>
  <c r="E108" i="16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O105" i="16" s="1"/>
  <c r="D105" i="16"/>
  <c r="C105" i="16"/>
  <c r="B105" i="16"/>
  <c r="F104" i="16"/>
  <c r="E104" i="16"/>
  <c r="D104" i="16"/>
  <c r="C104" i="16"/>
  <c r="B104" i="16"/>
  <c r="F103" i="16"/>
  <c r="E103" i="16"/>
  <c r="O103" i="16" s="1"/>
  <c r="D103" i="16"/>
  <c r="C103" i="16"/>
  <c r="B103" i="16"/>
  <c r="F102" i="16"/>
  <c r="E102" i="16"/>
  <c r="D102" i="16"/>
  <c r="C102" i="16"/>
  <c r="B102" i="16"/>
  <c r="F101" i="16"/>
  <c r="E101" i="16"/>
  <c r="O101" i="16" s="1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O97" i="16" s="1"/>
  <c r="D97" i="16"/>
  <c r="C97" i="16"/>
  <c r="B97" i="16"/>
  <c r="F96" i="16"/>
  <c r="E96" i="16"/>
  <c r="D96" i="16"/>
  <c r="C96" i="16"/>
  <c r="B96" i="16"/>
  <c r="F95" i="16"/>
  <c r="E95" i="16"/>
  <c r="O95" i="16" s="1"/>
  <c r="D95" i="16"/>
  <c r="C95" i="16"/>
  <c r="B95" i="16"/>
  <c r="F94" i="16"/>
  <c r="E94" i="16"/>
  <c r="D94" i="16"/>
  <c r="C94" i="16"/>
  <c r="B94" i="16"/>
  <c r="F93" i="16"/>
  <c r="E93" i="16"/>
  <c r="O93" i="16" s="1"/>
  <c r="D93" i="16"/>
  <c r="C93" i="16"/>
  <c r="B93" i="16"/>
  <c r="F92" i="16"/>
  <c r="E92" i="16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O89" i="16" s="1"/>
  <c r="D89" i="16"/>
  <c r="C89" i="16"/>
  <c r="B89" i="16"/>
  <c r="F88" i="16"/>
  <c r="E88" i="16"/>
  <c r="D88" i="16"/>
  <c r="C88" i="16"/>
  <c r="B88" i="16"/>
  <c r="F87" i="16"/>
  <c r="E87" i="16"/>
  <c r="O87" i="16" s="1"/>
  <c r="D87" i="16"/>
  <c r="C87" i="16"/>
  <c r="B87" i="16"/>
  <c r="F86" i="16"/>
  <c r="E86" i="16"/>
  <c r="D86" i="16"/>
  <c r="C86" i="16"/>
  <c r="B86" i="16"/>
  <c r="F85" i="16"/>
  <c r="E85" i="16"/>
  <c r="M85" i="16" s="1"/>
  <c r="D85" i="16"/>
  <c r="C85" i="16"/>
  <c r="B85" i="16"/>
  <c r="F84" i="16"/>
  <c r="E84" i="16"/>
  <c r="D84" i="16"/>
  <c r="C84" i="16"/>
  <c r="B84" i="16"/>
  <c r="F83" i="16"/>
  <c r="E83" i="16"/>
  <c r="O83" i="16" s="1"/>
  <c r="D83" i="16"/>
  <c r="C83" i="16"/>
  <c r="B83" i="16"/>
  <c r="F82" i="16"/>
  <c r="E82" i="16"/>
  <c r="D82" i="16"/>
  <c r="C82" i="16"/>
  <c r="B82" i="16"/>
  <c r="F81" i="16"/>
  <c r="E81" i="16"/>
  <c r="M81" i="16" s="1"/>
  <c r="D81" i="16"/>
  <c r="C81" i="16"/>
  <c r="B81" i="16"/>
  <c r="F80" i="16"/>
  <c r="E80" i="16"/>
  <c r="D80" i="16"/>
  <c r="C80" i="16"/>
  <c r="B80" i="16"/>
  <c r="F79" i="16"/>
  <c r="E79" i="16"/>
  <c r="O79" i="16" s="1"/>
  <c r="D79" i="16"/>
  <c r="C79" i="16"/>
  <c r="B79" i="16"/>
  <c r="F78" i="16"/>
  <c r="E78" i="16"/>
  <c r="D78" i="16"/>
  <c r="C78" i="16"/>
  <c r="B78" i="16"/>
  <c r="F77" i="16"/>
  <c r="E77" i="16"/>
  <c r="M77" i="16" s="1"/>
  <c r="D77" i="16"/>
  <c r="C77" i="16"/>
  <c r="B77" i="16"/>
  <c r="F76" i="16"/>
  <c r="E76" i="16"/>
  <c r="D76" i="16"/>
  <c r="C76" i="16"/>
  <c r="B76" i="16"/>
  <c r="F75" i="16"/>
  <c r="E75" i="16"/>
  <c r="O75" i="16" s="1"/>
  <c r="D75" i="16"/>
  <c r="C75" i="16"/>
  <c r="B75" i="16"/>
  <c r="F74" i="16"/>
  <c r="E74" i="16"/>
  <c r="D74" i="16"/>
  <c r="C74" i="16"/>
  <c r="B74" i="16"/>
  <c r="F73" i="16"/>
  <c r="E73" i="16"/>
  <c r="M73" i="16" s="1"/>
  <c r="D73" i="16"/>
  <c r="C73" i="16"/>
  <c r="B73" i="16"/>
  <c r="F72" i="16"/>
  <c r="E72" i="16"/>
  <c r="D72" i="16"/>
  <c r="C72" i="16"/>
  <c r="B72" i="16"/>
  <c r="F71" i="16"/>
  <c r="E71" i="16"/>
  <c r="O71" i="16" s="1"/>
  <c r="D71" i="16"/>
  <c r="C71" i="16"/>
  <c r="B71" i="16"/>
  <c r="F70" i="16"/>
  <c r="E70" i="16"/>
  <c r="D70" i="16"/>
  <c r="C70" i="16"/>
  <c r="B70" i="16"/>
  <c r="F69" i="16"/>
  <c r="E69" i="16"/>
  <c r="M69" i="16" s="1"/>
  <c r="D69" i="16"/>
  <c r="C69" i="16"/>
  <c r="B69" i="16"/>
  <c r="F68" i="16"/>
  <c r="E68" i="16"/>
  <c r="D68" i="16"/>
  <c r="C68" i="16"/>
  <c r="B68" i="16"/>
  <c r="F67" i="16"/>
  <c r="E67" i="16"/>
  <c r="O67" i="16" s="1"/>
  <c r="D67" i="16"/>
  <c r="C67" i="16"/>
  <c r="B67" i="16"/>
  <c r="F66" i="16"/>
  <c r="E66" i="16"/>
  <c r="D66" i="16"/>
  <c r="C66" i="16"/>
  <c r="B66" i="16"/>
  <c r="F65" i="16"/>
  <c r="E65" i="16"/>
  <c r="M65" i="16" s="1"/>
  <c r="D65" i="16"/>
  <c r="C65" i="16"/>
  <c r="B65" i="16"/>
  <c r="F64" i="16"/>
  <c r="E64" i="16"/>
  <c r="D64" i="16"/>
  <c r="C64" i="16"/>
  <c r="B64" i="16"/>
  <c r="F63" i="16"/>
  <c r="E63" i="16"/>
  <c r="O63" i="16" s="1"/>
  <c r="D63" i="16"/>
  <c r="C63" i="16"/>
  <c r="B63" i="16"/>
  <c r="F62" i="16"/>
  <c r="E62" i="16"/>
  <c r="D62" i="16"/>
  <c r="C62" i="16"/>
  <c r="B62" i="16"/>
  <c r="F61" i="16"/>
  <c r="E61" i="16"/>
  <c r="M61" i="16" s="1"/>
  <c r="D61" i="16"/>
  <c r="C61" i="16"/>
  <c r="B61" i="16"/>
  <c r="F60" i="16"/>
  <c r="E60" i="16"/>
  <c r="D60" i="16"/>
  <c r="C60" i="16"/>
  <c r="B60" i="16"/>
  <c r="F59" i="16"/>
  <c r="E59" i="16"/>
  <c r="O59" i="16" s="1"/>
  <c r="D59" i="16"/>
  <c r="C59" i="16"/>
  <c r="B59" i="16"/>
  <c r="F58" i="16"/>
  <c r="E58" i="16"/>
  <c r="D58" i="16"/>
  <c r="C58" i="16"/>
  <c r="B58" i="16"/>
  <c r="F57" i="16"/>
  <c r="E57" i="16"/>
  <c r="M57" i="16" s="1"/>
  <c r="D57" i="16"/>
  <c r="C57" i="16"/>
  <c r="B57" i="16"/>
  <c r="F56" i="16"/>
  <c r="E56" i="16"/>
  <c r="D56" i="16"/>
  <c r="C56" i="16"/>
  <c r="B56" i="16"/>
  <c r="F55" i="16"/>
  <c r="E55" i="16"/>
  <c r="O55" i="16" s="1"/>
  <c r="D55" i="16"/>
  <c r="C55" i="16"/>
  <c r="B55" i="16"/>
  <c r="F54" i="16"/>
  <c r="E54" i="16"/>
  <c r="D54" i="16"/>
  <c r="C54" i="16"/>
  <c r="B54" i="16"/>
  <c r="F53" i="16"/>
  <c r="E53" i="16"/>
  <c r="M53" i="16" s="1"/>
  <c r="D53" i="16"/>
  <c r="C53" i="16"/>
  <c r="B53" i="16"/>
  <c r="F52" i="16"/>
  <c r="E52" i="16"/>
  <c r="D52" i="16"/>
  <c r="C52" i="16"/>
  <c r="B52" i="16"/>
  <c r="F51" i="16"/>
  <c r="E51" i="16"/>
  <c r="O51" i="16" s="1"/>
  <c r="D51" i="16"/>
  <c r="C51" i="16"/>
  <c r="B51" i="16"/>
  <c r="F50" i="16"/>
  <c r="E50" i="16"/>
  <c r="D50" i="16"/>
  <c r="C50" i="16"/>
  <c r="B50" i="16"/>
  <c r="F49" i="16"/>
  <c r="E49" i="16"/>
  <c r="M49" i="16" s="1"/>
  <c r="D49" i="16"/>
  <c r="C49" i="16"/>
  <c r="B49" i="16"/>
  <c r="F48" i="16"/>
  <c r="E48" i="16"/>
  <c r="D48" i="16"/>
  <c r="C48" i="16"/>
  <c r="B48" i="16"/>
  <c r="F47" i="16"/>
  <c r="E47" i="16"/>
  <c r="O47" i="16" s="1"/>
  <c r="D47" i="16"/>
  <c r="C47" i="16"/>
  <c r="B47" i="16"/>
  <c r="F46" i="16"/>
  <c r="E46" i="16"/>
  <c r="D46" i="16"/>
  <c r="C46" i="16"/>
  <c r="B46" i="16"/>
  <c r="F45" i="16"/>
  <c r="E45" i="16"/>
  <c r="M45" i="16" s="1"/>
  <c r="D45" i="16"/>
  <c r="C45" i="16"/>
  <c r="B45" i="16"/>
  <c r="F44" i="16"/>
  <c r="E44" i="16"/>
  <c r="D44" i="16"/>
  <c r="C44" i="16"/>
  <c r="B44" i="16"/>
  <c r="F43" i="16"/>
  <c r="E43" i="16"/>
  <c r="O43" i="16" s="1"/>
  <c r="D43" i="16"/>
  <c r="C43" i="16"/>
  <c r="B43" i="16"/>
  <c r="F42" i="16"/>
  <c r="E42" i="16"/>
  <c r="D42" i="16"/>
  <c r="C42" i="16"/>
  <c r="B42" i="16"/>
  <c r="F41" i="16"/>
  <c r="E41" i="16"/>
  <c r="M41" i="16" s="1"/>
  <c r="D41" i="16"/>
  <c r="C41" i="16"/>
  <c r="B41" i="16"/>
  <c r="F40" i="16"/>
  <c r="E40" i="16"/>
  <c r="D40" i="16"/>
  <c r="C40" i="16"/>
  <c r="B40" i="16"/>
  <c r="F39" i="16"/>
  <c r="E39" i="16"/>
  <c r="O39" i="16" s="1"/>
  <c r="D39" i="16"/>
  <c r="C39" i="16"/>
  <c r="B39" i="16"/>
  <c r="F38" i="16"/>
  <c r="E38" i="16"/>
  <c r="D38" i="16"/>
  <c r="C38" i="16"/>
  <c r="B38" i="16"/>
  <c r="F37" i="16"/>
  <c r="E37" i="16"/>
  <c r="M37" i="16" s="1"/>
  <c r="D37" i="16"/>
  <c r="C37" i="16"/>
  <c r="B37" i="16"/>
  <c r="F36" i="16"/>
  <c r="E36" i="16"/>
  <c r="D36" i="16"/>
  <c r="C36" i="16"/>
  <c r="B36" i="16"/>
  <c r="F35" i="16"/>
  <c r="E35" i="16"/>
  <c r="O35" i="16" s="1"/>
  <c r="D35" i="16"/>
  <c r="C35" i="16"/>
  <c r="B35" i="16"/>
  <c r="F34" i="16"/>
  <c r="E34" i="16"/>
  <c r="D34" i="16"/>
  <c r="C34" i="16"/>
  <c r="B34" i="16"/>
  <c r="F33" i="16"/>
  <c r="E33" i="16"/>
  <c r="M33" i="16" s="1"/>
  <c r="D33" i="16"/>
  <c r="C33" i="16"/>
  <c r="B33" i="16"/>
  <c r="F32" i="16"/>
  <c r="E32" i="16"/>
  <c r="D32" i="16"/>
  <c r="C32" i="16"/>
  <c r="B32" i="16"/>
  <c r="F31" i="16"/>
  <c r="E31" i="16"/>
  <c r="O31" i="16" s="1"/>
  <c r="D31" i="16"/>
  <c r="C31" i="16"/>
  <c r="B31" i="16"/>
  <c r="F30" i="16"/>
  <c r="E30" i="16"/>
  <c r="D30" i="16"/>
  <c r="C30" i="16"/>
  <c r="B30" i="16"/>
  <c r="F29" i="16"/>
  <c r="E29" i="16"/>
  <c r="M29" i="16" s="1"/>
  <c r="D29" i="16"/>
  <c r="C29" i="16"/>
  <c r="B29" i="16"/>
  <c r="F28" i="16"/>
  <c r="E28" i="16"/>
  <c r="D28" i="16"/>
  <c r="C28" i="16"/>
  <c r="B28" i="16"/>
  <c r="F27" i="16"/>
  <c r="E27" i="16"/>
  <c r="O27" i="16" s="1"/>
  <c r="D27" i="16"/>
  <c r="C27" i="16"/>
  <c r="B27" i="16"/>
  <c r="F26" i="16"/>
  <c r="E26" i="16"/>
  <c r="D26" i="16"/>
  <c r="C26" i="16"/>
  <c r="B26" i="16"/>
  <c r="F25" i="16"/>
  <c r="E25" i="16"/>
  <c r="M25" i="16" s="1"/>
  <c r="D25" i="16"/>
  <c r="C25" i="16"/>
  <c r="B25" i="16"/>
  <c r="F24" i="16"/>
  <c r="E24" i="16"/>
  <c r="D24" i="16"/>
  <c r="C24" i="16"/>
  <c r="B24" i="16"/>
  <c r="F23" i="16"/>
  <c r="E23" i="16"/>
  <c r="O23" i="16" s="1"/>
  <c r="D23" i="16"/>
  <c r="C23" i="16"/>
  <c r="B23" i="16"/>
  <c r="F22" i="16"/>
  <c r="E22" i="16"/>
  <c r="D22" i="16"/>
  <c r="C22" i="16"/>
  <c r="B22" i="16"/>
  <c r="F21" i="16"/>
  <c r="E21" i="16"/>
  <c r="M21" i="16" s="1"/>
  <c r="D21" i="16"/>
  <c r="C21" i="16"/>
  <c r="B21" i="16"/>
  <c r="F20" i="16"/>
  <c r="E20" i="16"/>
  <c r="D20" i="16"/>
  <c r="C20" i="16"/>
  <c r="B20" i="16"/>
  <c r="F19" i="16"/>
  <c r="E19" i="16"/>
  <c r="O19" i="16" s="1"/>
  <c r="D19" i="16"/>
  <c r="C19" i="16"/>
  <c r="B19" i="16"/>
  <c r="F18" i="16"/>
  <c r="E18" i="16"/>
  <c r="D18" i="16"/>
  <c r="C18" i="16"/>
  <c r="B18" i="16"/>
  <c r="F17" i="16"/>
  <c r="E17" i="16"/>
  <c r="M17" i="16" s="1"/>
  <c r="D17" i="16"/>
  <c r="C17" i="16"/>
  <c r="B17" i="16"/>
  <c r="F16" i="16"/>
  <c r="E16" i="16"/>
  <c r="D16" i="16"/>
  <c r="C16" i="16"/>
  <c r="B16" i="16"/>
  <c r="F15" i="16"/>
  <c r="E15" i="16"/>
  <c r="O15" i="16" s="1"/>
  <c r="D15" i="16"/>
  <c r="C15" i="16"/>
  <c r="B15" i="16"/>
  <c r="F14" i="16"/>
  <c r="E14" i="16"/>
  <c r="D14" i="16"/>
  <c r="C14" i="16"/>
  <c r="B14" i="16"/>
  <c r="F13" i="16"/>
  <c r="E13" i="16"/>
  <c r="M13" i="16" s="1"/>
  <c r="D13" i="16"/>
  <c r="C13" i="16"/>
  <c r="B13" i="16"/>
  <c r="F12" i="16"/>
  <c r="E12" i="16"/>
  <c r="D12" i="16"/>
  <c r="C12" i="16"/>
  <c r="B12" i="16"/>
  <c r="F11" i="16"/>
  <c r="E11" i="16"/>
  <c r="O11" i="16" s="1"/>
  <c r="D11" i="16"/>
  <c r="C11" i="16"/>
  <c r="B11" i="16"/>
  <c r="F10" i="16"/>
  <c r="E10" i="16"/>
  <c r="D10" i="16"/>
  <c r="C10" i="16"/>
  <c r="B10" i="16"/>
  <c r="F9" i="16"/>
  <c r="E9" i="16"/>
  <c r="M9" i="16" s="1"/>
  <c r="D9" i="16"/>
  <c r="C9" i="16"/>
  <c r="B9" i="16"/>
  <c r="F8" i="16"/>
  <c r="E8" i="16"/>
  <c r="D8" i="16"/>
  <c r="C8" i="16"/>
  <c r="B8" i="16"/>
  <c r="F7" i="16"/>
  <c r="E7" i="16"/>
  <c r="O7" i="16" s="1"/>
  <c r="D7" i="16"/>
  <c r="C7" i="16"/>
  <c r="B7" i="16"/>
  <c r="F6" i="16"/>
  <c r="E6" i="16"/>
  <c r="D6" i="16"/>
  <c r="C6" i="16"/>
  <c r="B6" i="16"/>
  <c r="F5" i="16"/>
  <c r="E5" i="16"/>
  <c r="M5" i="16" s="1"/>
  <c r="D5" i="16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E650" i="17"/>
  <c r="E651" i="17" s="1"/>
  <c r="E652" i="17" s="1"/>
  <c r="E653" i="17" s="1"/>
  <c r="E654" i="17" s="1"/>
  <c r="E655" i="17" s="1"/>
  <c r="E656" i="17" s="1"/>
  <c r="G648" i="17"/>
  <c r="E648" i="17"/>
  <c r="G647" i="17"/>
  <c r="G646" i="17"/>
  <c r="G645" i="17"/>
  <c r="G644" i="17"/>
  <c r="G643" i="17"/>
  <c r="E643" i="17"/>
  <c r="E644" i="17" s="1"/>
  <c r="E645" i="17" s="1"/>
  <c r="E646" i="17" s="1"/>
  <c r="E647" i="17" s="1"/>
  <c r="G642" i="17"/>
  <c r="E642" i="17"/>
  <c r="G641" i="17"/>
  <c r="L633" i="17"/>
  <c r="L641" i="17" s="1"/>
  <c r="L649" i="17" s="1"/>
  <c r="L632" i="17"/>
  <c r="L640" i="17" s="1"/>
  <c r="L648" i="17" s="1"/>
  <c r="L656" i="17" s="1"/>
  <c r="G632" i="17"/>
  <c r="L631" i="17"/>
  <c r="L639" i="17" s="1"/>
  <c r="L647" i="17" s="1"/>
  <c r="L655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L626" i="17"/>
  <c r="L634" i="17" s="1"/>
  <c r="L642" i="17" s="1"/>
  <c r="L650" i="17" s="1"/>
  <c r="G626" i="17"/>
  <c r="E626" i="17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5" i="17"/>
  <c r="G625" i="17"/>
  <c r="E610" i="17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K609" i="17"/>
  <c r="K617" i="17" s="1"/>
  <c r="G608" i="17"/>
  <c r="G607" i="17"/>
  <c r="G606" i="17"/>
  <c r="G605" i="17"/>
  <c r="G604" i="17"/>
  <c r="G603" i="17"/>
  <c r="E603" i="17"/>
  <c r="E604" i="17" s="1"/>
  <c r="E605" i="17" s="1"/>
  <c r="E606" i="17" s="1"/>
  <c r="E607" i="17" s="1"/>
  <c r="E608" i="17" s="1"/>
  <c r="G602" i="17"/>
  <c r="E602" i="17"/>
  <c r="G601" i="17"/>
  <c r="K600" i="17"/>
  <c r="K595" i="17"/>
  <c r="L592" i="17"/>
  <c r="L600" i="17" s="1"/>
  <c r="L608" i="17" s="1"/>
  <c r="L616" i="17" s="1"/>
  <c r="K592" i="17"/>
  <c r="G592" i="17"/>
  <c r="L591" i="17"/>
  <c r="L599" i="17" s="1"/>
  <c r="L607" i="17" s="1"/>
  <c r="L615" i="17" s="1"/>
  <c r="K591" i="17"/>
  <c r="K599" i="17" s="1"/>
  <c r="K607" i="17" s="1"/>
  <c r="G591" i="17"/>
  <c r="L590" i="17"/>
  <c r="L598" i="17" s="1"/>
  <c r="L606" i="17" s="1"/>
  <c r="L614" i="17" s="1"/>
  <c r="K590" i="17"/>
  <c r="K598" i="17" s="1"/>
  <c r="K606" i="17" s="1"/>
  <c r="K614" i="17" s="1"/>
  <c r="G590" i="17"/>
  <c r="L589" i="17"/>
  <c r="L597" i="17" s="1"/>
  <c r="L605" i="17" s="1"/>
  <c r="L613" i="17" s="1"/>
  <c r="K589" i="17"/>
  <c r="K597" i="17" s="1"/>
  <c r="G589" i="17"/>
  <c r="L588" i="17"/>
  <c r="K588" i="17"/>
  <c r="K596" i="17" s="1"/>
  <c r="G588" i="17"/>
  <c r="L587" i="17"/>
  <c r="L595" i="17" s="1"/>
  <c r="L603" i="17" s="1"/>
  <c r="L611" i="17" s="1"/>
  <c r="K587" i="17"/>
  <c r="G587" i="17"/>
  <c r="L586" i="17"/>
  <c r="L594" i="17" s="1"/>
  <c r="L602" i="17" s="1"/>
  <c r="L610" i="17" s="1"/>
  <c r="K586" i="17"/>
  <c r="K594" i="17" s="1"/>
  <c r="K602" i="17" s="1"/>
  <c r="G586" i="17"/>
  <c r="E586" i="17"/>
  <c r="E587" i="17" s="1"/>
  <c r="E588" i="17" s="1"/>
  <c r="E589" i="17" s="1"/>
  <c r="E590" i="17" s="1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L585" i="17"/>
  <c r="L593" i="17" s="1"/>
  <c r="K585" i="17"/>
  <c r="K593" i="17" s="1"/>
  <c r="K601" i="17" s="1"/>
  <c r="G585" i="17"/>
  <c r="E557" i="17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56" i="17"/>
  <c r="E534" i="17"/>
  <c r="E535" i="17" s="1"/>
  <c r="E536" i="17" s="1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13" i="17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512" i="17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46" i="17"/>
  <c r="E447" i="17" s="1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27" i="17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5" i="17"/>
  <c r="E426" i="17" s="1"/>
  <c r="E424" i="17"/>
  <c r="E406" i="17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4" i="17"/>
  <c r="E405" i="17" s="1"/>
  <c r="E403" i="17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E387" i="17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86" i="17"/>
  <c r="G385" i="17"/>
  <c r="G384" i="17"/>
  <c r="G383" i="17"/>
  <c r="G382" i="17"/>
  <c r="G381" i="17"/>
  <c r="E381" i="17"/>
  <c r="E382" i="17" s="1"/>
  <c r="E383" i="17" s="1"/>
  <c r="E384" i="17" s="1"/>
  <c r="E385" i="17" s="1"/>
  <c r="E386" i="17" s="1"/>
  <c r="G380" i="17"/>
  <c r="E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E338" i="17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37" i="17"/>
  <c r="E337" i="17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E318" i="17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7" i="17"/>
  <c r="G316" i="17"/>
  <c r="G315" i="17"/>
  <c r="E315" i="17"/>
  <c r="E316" i="17" s="1"/>
  <c r="E317" i="17" s="1"/>
  <c r="G314" i="17"/>
  <c r="E314" i="17"/>
  <c r="G313" i="17"/>
  <c r="E292" i="17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70" i="17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E230" i="17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9" i="17"/>
  <c r="G228" i="17"/>
  <c r="G227" i="17"/>
  <c r="G226" i="17"/>
  <c r="E226" i="17"/>
  <c r="E227" i="17" s="1"/>
  <c r="E228" i="17" s="1"/>
  <c r="E229" i="17" s="1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E207" i="17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6" i="17"/>
  <c r="G205" i="17"/>
  <c r="G204" i="17"/>
  <c r="E204" i="17"/>
  <c r="E205" i="17" s="1"/>
  <c r="E206" i="17" s="1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E184" i="17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3" i="17"/>
  <c r="E183" i="17"/>
  <c r="G182" i="17"/>
  <c r="E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E164" i="17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63" i="17"/>
  <c r="G162" i="17"/>
  <c r="G161" i="17"/>
  <c r="E161" i="17"/>
  <c r="E162" i="17" s="1"/>
  <c r="E163" i="17" s="1"/>
  <c r="G160" i="17"/>
  <c r="E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E138" i="17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E118" i="17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7" i="17"/>
  <c r="E117" i="17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E95" i="17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4" i="17"/>
  <c r="E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E74" i="17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3" i="17"/>
  <c r="G72" i="17"/>
  <c r="E72" i="17"/>
  <c r="E73" i="17" s="1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50" i="17"/>
  <c r="E50" i="17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D15" i="17"/>
  <c r="AB15" i="17"/>
  <c r="Y15" i="17"/>
  <c r="X15" i="17"/>
  <c r="AE15" i="17" s="1"/>
  <c r="W15" i="17"/>
  <c r="V15" i="17"/>
  <c r="AC15" i="17" s="1"/>
  <c r="U15" i="17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AF4" i="17"/>
  <c r="AD4" i="17"/>
  <c r="AB4" i="17"/>
  <c r="Y4" i="17"/>
  <c r="W4" i="17"/>
  <c r="U4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AE25" i="15" s="1"/>
  <c r="X24" i="15"/>
  <c r="X25" i="15" s="1"/>
  <c r="I24" i="15"/>
  <c r="AG18" i="15"/>
  <c r="AG34" i="15" s="1"/>
  <c r="I18" i="15"/>
  <c r="I17" i="15"/>
  <c r="I16" i="15"/>
  <c r="I15" i="15"/>
  <c r="I14" i="15"/>
  <c r="AU11" i="15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U10" i="15"/>
  <c r="X10" i="15"/>
  <c r="X11" i="15" s="1"/>
  <c r="H11" i="15" s="1"/>
  <c r="R10" i="15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AA9" i="15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S9" i="15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9" i="15"/>
  <c r="Q9" i="15"/>
  <c r="Q10" i="15" s="1"/>
  <c r="Q11" i="15" s="1"/>
  <c r="L9" i="15"/>
  <c r="L25" i="15" s="1"/>
  <c r="H9" i="15"/>
  <c r="F9" i="15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AU8" i="15"/>
  <c r="AU9" i="15" s="1"/>
  <c r="AT8" i="15"/>
  <c r="AT9" i="15" s="1"/>
  <c r="AP8" i="15"/>
  <c r="AG8" i="15"/>
  <c r="AG24" i="15" s="1"/>
  <c r="AE8" i="15"/>
  <c r="AE9" i="15" s="1"/>
  <c r="AA8" i="15"/>
  <c r="X8" i="15"/>
  <c r="X9" i="15" s="1"/>
  <c r="Q8" i="15"/>
  <c r="L8" i="15"/>
  <c r="L24" i="15" s="1"/>
  <c r="J8" i="15"/>
  <c r="J24" i="15" s="1"/>
  <c r="H8" i="15"/>
  <c r="G8" i="15" s="1"/>
  <c r="F8" i="15"/>
  <c r="AP4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E17" i="6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K569" i="17" l="1"/>
  <c r="K561" i="17"/>
  <c r="K553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576" i="17"/>
  <c r="K568" i="17"/>
  <c r="K560" i="17"/>
  <c r="K552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575" i="17"/>
  <c r="K567" i="17"/>
  <c r="K559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574" i="17"/>
  <c r="K566" i="17"/>
  <c r="K558" i="17"/>
  <c r="K550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94" i="17"/>
  <c r="K86" i="17"/>
  <c r="K78" i="17"/>
  <c r="K70" i="17"/>
  <c r="K62" i="17"/>
  <c r="K54" i="17"/>
  <c r="K46" i="17"/>
  <c r="K38" i="17"/>
  <c r="K30" i="17"/>
  <c r="K573" i="17"/>
  <c r="K565" i="17"/>
  <c r="K557" i="17"/>
  <c r="K549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572" i="17"/>
  <c r="K564" i="17"/>
  <c r="K556" i="17"/>
  <c r="K548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571" i="17"/>
  <c r="K563" i="17"/>
  <c r="K555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570" i="17"/>
  <c r="K562" i="17"/>
  <c r="K554" i="17"/>
  <c r="K546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98" i="17"/>
  <c r="K90" i="17"/>
  <c r="K82" i="17"/>
  <c r="K74" i="17"/>
  <c r="K66" i="17"/>
  <c r="K58" i="17"/>
  <c r="K50" i="17"/>
  <c r="K42" i="17"/>
  <c r="K34" i="17"/>
  <c r="K168" i="17"/>
  <c r="K136" i="17"/>
  <c r="K117" i="17"/>
  <c r="K107" i="17"/>
  <c r="K96" i="17"/>
  <c r="K85" i="17"/>
  <c r="K75" i="17"/>
  <c r="K64" i="17"/>
  <c r="K53" i="17"/>
  <c r="K43" i="17"/>
  <c r="K32" i="17"/>
  <c r="K23" i="17"/>
  <c r="K15" i="17"/>
  <c r="K7" i="17"/>
  <c r="K164" i="17"/>
  <c r="K132" i="17"/>
  <c r="K116" i="17"/>
  <c r="K105" i="17"/>
  <c r="K95" i="17"/>
  <c r="K84" i="17"/>
  <c r="K73" i="17"/>
  <c r="K63" i="17"/>
  <c r="K52" i="17"/>
  <c r="K41" i="17"/>
  <c r="K31" i="17"/>
  <c r="K22" i="17"/>
  <c r="K14" i="17"/>
  <c r="K6" i="17"/>
  <c r="K160" i="17"/>
  <c r="K128" i="17"/>
  <c r="K115" i="17"/>
  <c r="K104" i="17"/>
  <c r="K93" i="17"/>
  <c r="K83" i="17"/>
  <c r="K72" i="17"/>
  <c r="K61" i="17"/>
  <c r="K51" i="17"/>
  <c r="K40" i="17"/>
  <c r="K29" i="17"/>
  <c r="K21" i="17"/>
  <c r="K13" i="17"/>
  <c r="K5" i="17"/>
  <c r="K156" i="17"/>
  <c r="K127" i="17"/>
  <c r="K113" i="17"/>
  <c r="K103" i="17"/>
  <c r="K92" i="17"/>
  <c r="K81" i="17"/>
  <c r="K71" i="17"/>
  <c r="K60" i="17"/>
  <c r="K49" i="17"/>
  <c r="K39" i="17"/>
  <c r="K28" i="17"/>
  <c r="K20" i="17"/>
  <c r="K12" i="17"/>
  <c r="K152" i="17"/>
  <c r="K124" i="17"/>
  <c r="K112" i="17"/>
  <c r="K101" i="17"/>
  <c r="K91" i="17"/>
  <c r="K80" i="17"/>
  <c r="K69" i="17"/>
  <c r="K59" i="17"/>
  <c r="K48" i="17"/>
  <c r="K37" i="17"/>
  <c r="K27" i="17"/>
  <c r="K19" i="17"/>
  <c r="K11" i="17"/>
  <c r="K148" i="17"/>
  <c r="K123" i="17"/>
  <c r="K111" i="17"/>
  <c r="K100" i="17"/>
  <c r="K89" i="17"/>
  <c r="K79" i="17"/>
  <c r="K68" i="17"/>
  <c r="K57" i="17"/>
  <c r="K47" i="17"/>
  <c r="K36" i="17"/>
  <c r="K26" i="17"/>
  <c r="K18" i="17"/>
  <c r="K10" i="17"/>
  <c r="K144" i="17"/>
  <c r="K120" i="17"/>
  <c r="K109" i="17"/>
  <c r="K99" i="17"/>
  <c r="K88" i="17"/>
  <c r="K77" i="17"/>
  <c r="K67" i="17"/>
  <c r="K56" i="17"/>
  <c r="K45" i="17"/>
  <c r="K35" i="17"/>
  <c r="K25" i="17"/>
  <c r="K17" i="17"/>
  <c r="K9" i="17"/>
  <c r="K172" i="17"/>
  <c r="K140" i="17"/>
  <c r="K119" i="17"/>
  <c r="K108" i="17"/>
  <c r="K97" i="17"/>
  <c r="K87" i="17"/>
  <c r="K76" i="17"/>
  <c r="K65" i="17"/>
  <c r="K55" i="17"/>
  <c r="K44" i="17"/>
  <c r="K33" i="17"/>
  <c r="K24" i="17"/>
  <c r="K16" i="17"/>
  <c r="K8" i="17"/>
  <c r="M8" i="16"/>
  <c r="O8" i="16"/>
  <c r="N8" i="16"/>
  <c r="M16" i="16"/>
  <c r="O16" i="16"/>
  <c r="N16" i="16"/>
  <c r="M24" i="16"/>
  <c r="O24" i="16"/>
  <c r="N24" i="16"/>
  <c r="M32" i="16"/>
  <c r="O32" i="16"/>
  <c r="N32" i="16"/>
  <c r="M40" i="16"/>
  <c r="O40" i="16"/>
  <c r="N40" i="16"/>
  <c r="M48" i="16"/>
  <c r="O48" i="16"/>
  <c r="N48" i="16"/>
  <c r="M56" i="16"/>
  <c r="O56" i="16"/>
  <c r="N56" i="16"/>
  <c r="M64" i="16"/>
  <c r="O64" i="16"/>
  <c r="N64" i="16"/>
  <c r="M72" i="16"/>
  <c r="O72" i="16"/>
  <c r="N72" i="16"/>
  <c r="M80" i="16"/>
  <c r="O80" i="16"/>
  <c r="N80" i="16"/>
  <c r="N88" i="16"/>
  <c r="M88" i="16"/>
  <c r="O88" i="16"/>
  <c r="N96" i="16"/>
  <c r="M96" i="16"/>
  <c r="O96" i="16"/>
  <c r="N104" i="16"/>
  <c r="M104" i="16"/>
  <c r="O104" i="16"/>
  <c r="N112" i="16"/>
  <c r="M112" i="16"/>
  <c r="O112" i="16"/>
  <c r="N120" i="16"/>
  <c r="M120" i="16"/>
  <c r="O120" i="16"/>
  <c r="N128" i="16"/>
  <c r="M128" i="16"/>
  <c r="O128" i="16"/>
  <c r="N136" i="16"/>
  <c r="M136" i="16"/>
  <c r="O136" i="16"/>
  <c r="N144" i="16"/>
  <c r="M144" i="16"/>
  <c r="O144" i="16"/>
  <c r="N152" i="16"/>
  <c r="M152" i="16"/>
  <c r="O152" i="16"/>
  <c r="N160" i="16"/>
  <c r="M160" i="16"/>
  <c r="O160" i="16"/>
  <c r="N168" i="16"/>
  <c r="M168" i="16"/>
  <c r="O168" i="16"/>
  <c r="N176" i="16"/>
  <c r="M176" i="16"/>
  <c r="O176" i="16"/>
  <c r="N184" i="16"/>
  <c r="M184" i="16"/>
  <c r="O184" i="16"/>
  <c r="N192" i="16"/>
  <c r="M192" i="16"/>
  <c r="O192" i="16"/>
  <c r="O200" i="16"/>
  <c r="N200" i="16"/>
  <c r="M200" i="16"/>
  <c r="O208" i="16"/>
  <c r="N208" i="16"/>
  <c r="M208" i="16"/>
  <c r="M12" i="16"/>
  <c r="O12" i="16"/>
  <c r="N12" i="16"/>
  <c r="M20" i="16"/>
  <c r="O20" i="16"/>
  <c r="N20" i="16"/>
  <c r="M28" i="16"/>
  <c r="O28" i="16"/>
  <c r="N28" i="16"/>
  <c r="M36" i="16"/>
  <c r="O36" i="16"/>
  <c r="N36" i="16"/>
  <c r="M44" i="16"/>
  <c r="O44" i="16"/>
  <c r="N44" i="16"/>
  <c r="M52" i="16"/>
  <c r="O52" i="16"/>
  <c r="N52" i="16"/>
  <c r="M60" i="16"/>
  <c r="O60" i="16"/>
  <c r="N60" i="16"/>
  <c r="M68" i="16"/>
  <c r="O68" i="16"/>
  <c r="N68" i="16"/>
  <c r="M76" i="16"/>
  <c r="O76" i="16"/>
  <c r="N76" i="16"/>
  <c r="M84" i="16"/>
  <c r="O84" i="16"/>
  <c r="N84" i="16"/>
  <c r="N92" i="16"/>
  <c r="M92" i="16"/>
  <c r="O92" i="16"/>
  <c r="N100" i="16"/>
  <c r="M100" i="16"/>
  <c r="O100" i="16"/>
  <c r="N108" i="16"/>
  <c r="M108" i="16"/>
  <c r="O108" i="16"/>
  <c r="N116" i="16"/>
  <c r="M116" i="16"/>
  <c r="O116" i="16"/>
  <c r="N124" i="16"/>
  <c r="M124" i="16"/>
  <c r="O124" i="16"/>
  <c r="N132" i="16"/>
  <c r="M132" i="16"/>
  <c r="O132" i="16"/>
  <c r="N140" i="16"/>
  <c r="M140" i="16"/>
  <c r="O140" i="16"/>
  <c r="N148" i="16"/>
  <c r="M148" i="16"/>
  <c r="O148" i="16"/>
  <c r="N156" i="16"/>
  <c r="M156" i="16"/>
  <c r="O156" i="16"/>
  <c r="N164" i="16"/>
  <c r="M164" i="16"/>
  <c r="O164" i="16"/>
  <c r="N172" i="16"/>
  <c r="M172" i="16"/>
  <c r="O172" i="16"/>
  <c r="N180" i="16"/>
  <c r="M180" i="16"/>
  <c r="O180" i="16"/>
  <c r="N188" i="16"/>
  <c r="M188" i="16"/>
  <c r="O188" i="16"/>
  <c r="N196" i="16"/>
  <c r="M196" i="16"/>
  <c r="O196" i="16"/>
  <c r="O204" i="16"/>
  <c r="N204" i="16"/>
  <c r="M204" i="16"/>
  <c r="O212" i="16"/>
  <c r="N212" i="16"/>
  <c r="M212" i="16"/>
  <c r="M6" i="16"/>
  <c r="M14" i="16"/>
  <c r="M22" i="16"/>
  <c r="M30" i="16"/>
  <c r="M38" i="16"/>
  <c r="M46" i="16"/>
  <c r="M54" i="16"/>
  <c r="M62" i="16"/>
  <c r="M70" i="16"/>
  <c r="M78" i="16"/>
  <c r="N86" i="16"/>
  <c r="M86" i="16"/>
  <c r="N94" i="16"/>
  <c r="M94" i="16"/>
  <c r="N102" i="16"/>
  <c r="M102" i="16"/>
  <c r="N110" i="16"/>
  <c r="M110" i="16"/>
  <c r="N118" i="16"/>
  <c r="M118" i="16"/>
  <c r="N126" i="16"/>
  <c r="M126" i="16"/>
  <c r="N134" i="16"/>
  <c r="M134" i="16"/>
  <c r="N142" i="16"/>
  <c r="M142" i="16"/>
  <c r="N150" i="16"/>
  <c r="M150" i="16"/>
  <c r="N158" i="16"/>
  <c r="M158" i="16"/>
  <c r="N166" i="16"/>
  <c r="M166" i="16"/>
  <c r="N174" i="16"/>
  <c r="M174" i="16"/>
  <c r="N182" i="16"/>
  <c r="M182" i="16"/>
  <c r="N190" i="16"/>
  <c r="M190" i="16"/>
  <c r="O198" i="16"/>
  <c r="N198" i="16"/>
  <c r="M198" i="16"/>
  <c r="O206" i="16"/>
  <c r="N206" i="16"/>
  <c r="M206" i="16"/>
  <c r="O214" i="16"/>
  <c r="N214" i="16"/>
  <c r="M214" i="16"/>
  <c r="O222" i="16"/>
  <c r="N222" i="16"/>
  <c r="M222" i="16"/>
  <c r="O230" i="16"/>
  <c r="N230" i="16"/>
  <c r="M230" i="16"/>
  <c r="O238" i="16"/>
  <c r="N238" i="16"/>
  <c r="M238" i="16"/>
  <c r="O246" i="16"/>
  <c r="N246" i="16"/>
  <c r="M246" i="16"/>
  <c r="O254" i="16"/>
  <c r="N254" i="16"/>
  <c r="M254" i="16"/>
  <c r="N6" i="16"/>
  <c r="N14" i="16"/>
  <c r="N22" i="16"/>
  <c r="N30" i="16"/>
  <c r="N38" i="16"/>
  <c r="N46" i="16"/>
  <c r="N54" i="16"/>
  <c r="N62" i="16"/>
  <c r="N70" i="16"/>
  <c r="N78" i="16"/>
  <c r="O86" i="16"/>
  <c r="M11" i="16"/>
  <c r="M19" i="16"/>
  <c r="M27" i="16"/>
  <c r="M35" i="16"/>
  <c r="M43" i="16"/>
  <c r="M51" i="16"/>
  <c r="M59" i="16"/>
  <c r="M67" i="16"/>
  <c r="M75" i="16"/>
  <c r="M83" i="16"/>
  <c r="N91" i="16"/>
  <c r="M91" i="16"/>
  <c r="N99" i="16"/>
  <c r="M99" i="16"/>
  <c r="N107" i="16"/>
  <c r="M107" i="16"/>
  <c r="N115" i="16"/>
  <c r="M115" i="16"/>
  <c r="N123" i="16"/>
  <c r="M123" i="16"/>
  <c r="N131" i="16"/>
  <c r="M131" i="16"/>
  <c r="N139" i="16"/>
  <c r="M139" i="16"/>
  <c r="N147" i="16"/>
  <c r="M147" i="16"/>
  <c r="N155" i="16"/>
  <c r="M155" i="16"/>
  <c r="N163" i="16"/>
  <c r="M163" i="16"/>
  <c r="N171" i="16"/>
  <c r="M171" i="16"/>
  <c r="N179" i="16"/>
  <c r="M179" i="16"/>
  <c r="N187" i="16"/>
  <c r="M187" i="16"/>
  <c r="N195" i="16"/>
  <c r="M195" i="16"/>
  <c r="O203" i="16"/>
  <c r="N203" i="16"/>
  <c r="M203" i="16"/>
  <c r="O211" i="16"/>
  <c r="N211" i="16"/>
  <c r="M211" i="16"/>
  <c r="O219" i="16"/>
  <c r="N219" i="16"/>
  <c r="M219" i="16"/>
  <c r="O227" i="16"/>
  <c r="N227" i="16"/>
  <c r="M227" i="16"/>
  <c r="O235" i="16"/>
  <c r="N235" i="16"/>
  <c r="M235" i="16"/>
  <c r="O243" i="16"/>
  <c r="N243" i="16"/>
  <c r="M243" i="16"/>
  <c r="M251" i="16"/>
  <c r="O251" i="16"/>
  <c r="N251" i="16"/>
  <c r="O259" i="16"/>
  <c r="M259" i="16"/>
  <c r="N259" i="16"/>
  <c r="O6" i="16"/>
  <c r="N9" i="16"/>
  <c r="O14" i="16"/>
  <c r="N17" i="16"/>
  <c r="O22" i="16"/>
  <c r="N25" i="16"/>
  <c r="O30" i="16"/>
  <c r="N33" i="16"/>
  <c r="O38" i="16"/>
  <c r="N41" i="16"/>
  <c r="O46" i="16"/>
  <c r="N49" i="16"/>
  <c r="O54" i="16"/>
  <c r="N57" i="16"/>
  <c r="O62" i="16"/>
  <c r="N65" i="16"/>
  <c r="O70" i="16"/>
  <c r="N73" i="16"/>
  <c r="O78" i="16"/>
  <c r="N81" i="16"/>
  <c r="O94" i="16"/>
  <c r="O102" i="16"/>
  <c r="O110" i="16"/>
  <c r="O118" i="16"/>
  <c r="O126" i="16"/>
  <c r="O134" i="16"/>
  <c r="O142" i="16"/>
  <c r="O150" i="16"/>
  <c r="O158" i="16"/>
  <c r="O166" i="16"/>
  <c r="O174" i="16"/>
  <c r="O182" i="16"/>
  <c r="O190" i="16"/>
  <c r="O216" i="16"/>
  <c r="N216" i="16"/>
  <c r="M216" i="16"/>
  <c r="O224" i="16"/>
  <c r="N224" i="16"/>
  <c r="M224" i="16"/>
  <c r="O232" i="16"/>
  <c r="N232" i="16"/>
  <c r="M232" i="16"/>
  <c r="O240" i="16"/>
  <c r="N240" i="16"/>
  <c r="M240" i="16"/>
  <c r="O248" i="16"/>
  <c r="N248" i="16"/>
  <c r="M248" i="16"/>
  <c r="O256" i="16"/>
  <c r="M256" i="16"/>
  <c r="N256" i="16"/>
  <c r="O9" i="16"/>
  <c r="O17" i="16"/>
  <c r="O25" i="16"/>
  <c r="O33" i="16"/>
  <c r="O41" i="16"/>
  <c r="O49" i="16"/>
  <c r="O57" i="16"/>
  <c r="O65" i="16"/>
  <c r="O73" i="16"/>
  <c r="O81" i="16"/>
  <c r="N93" i="16"/>
  <c r="M93" i="16"/>
  <c r="N101" i="16"/>
  <c r="M101" i="16"/>
  <c r="N109" i="16"/>
  <c r="M109" i="16"/>
  <c r="N117" i="16"/>
  <c r="M117" i="16"/>
  <c r="N125" i="16"/>
  <c r="M125" i="16"/>
  <c r="N133" i="16"/>
  <c r="M133" i="16"/>
  <c r="N141" i="16"/>
  <c r="M141" i="16"/>
  <c r="N149" i="16"/>
  <c r="M149" i="16"/>
  <c r="N157" i="16"/>
  <c r="M157" i="16"/>
  <c r="N165" i="16"/>
  <c r="M165" i="16"/>
  <c r="N173" i="16"/>
  <c r="M173" i="16"/>
  <c r="N181" i="16"/>
  <c r="M181" i="16"/>
  <c r="N189" i="16"/>
  <c r="M189" i="16"/>
  <c r="N197" i="16"/>
  <c r="M197" i="16"/>
  <c r="O205" i="16"/>
  <c r="N205" i="16"/>
  <c r="M205" i="16"/>
  <c r="O213" i="16"/>
  <c r="N213" i="16"/>
  <c r="M213" i="16"/>
  <c r="O221" i="16"/>
  <c r="N221" i="16"/>
  <c r="M221" i="16"/>
  <c r="O229" i="16"/>
  <c r="N229" i="16"/>
  <c r="M229" i="16"/>
  <c r="O237" i="16"/>
  <c r="N237" i="16"/>
  <c r="M237" i="16"/>
  <c r="O245" i="16"/>
  <c r="N245" i="16"/>
  <c r="M245" i="16"/>
  <c r="O253" i="16"/>
  <c r="M253" i="16"/>
  <c r="N253" i="16"/>
  <c r="N7" i="16"/>
  <c r="N15" i="16"/>
  <c r="N23" i="16"/>
  <c r="N31" i="16"/>
  <c r="N39" i="16"/>
  <c r="N47" i="16"/>
  <c r="N55" i="16"/>
  <c r="N63" i="16"/>
  <c r="N71" i="16"/>
  <c r="N79" i="16"/>
  <c r="M10" i="16"/>
  <c r="M18" i="16"/>
  <c r="M26" i="16"/>
  <c r="M34" i="16"/>
  <c r="M42" i="16"/>
  <c r="M50" i="16"/>
  <c r="M58" i="16"/>
  <c r="M66" i="16"/>
  <c r="M74" i="16"/>
  <c r="M82" i="16"/>
  <c r="N90" i="16"/>
  <c r="M90" i="16"/>
  <c r="N98" i="16"/>
  <c r="M98" i="16"/>
  <c r="N106" i="16"/>
  <c r="M106" i="16"/>
  <c r="N114" i="16"/>
  <c r="M114" i="16"/>
  <c r="N122" i="16"/>
  <c r="M122" i="16"/>
  <c r="N130" i="16"/>
  <c r="M130" i="16"/>
  <c r="N138" i="16"/>
  <c r="M138" i="16"/>
  <c r="N146" i="16"/>
  <c r="M146" i="16"/>
  <c r="N154" i="16"/>
  <c r="M154" i="16"/>
  <c r="N162" i="16"/>
  <c r="M162" i="16"/>
  <c r="N170" i="16"/>
  <c r="M170" i="16"/>
  <c r="N178" i="16"/>
  <c r="M178" i="16"/>
  <c r="N186" i="16"/>
  <c r="M186" i="16"/>
  <c r="N194" i="16"/>
  <c r="M194" i="16"/>
  <c r="O202" i="16"/>
  <c r="N202" i="16"/>
  <c r="M202" i="16"/>
  <c r="O210" i="16"/>
  <c r="N210" i="16"/>
  <c r="M210" i="16"/>
  <c r="O218" i="16"/>
  <c r="N218" i="16"/>
  <c r="M218" i="16"/>
  <c r="O226" i="16"/>
  <c r="N226" i="16"/>
  <c r="M226" i="16"/>
  <c r="O234" i="16"/>
  <c r="N234" i="16"/>
  <c r="M234" i="16"/>
  <c r="O242" i="16"/>
  <c r="N242" i="16"/>
  <c r="M242" i="16"/>
  <c r="O250" i="16"/>
  <c r="N250" i="16"/>
  <c r="M250" i="16"/>
  <c r="O258" i="16"/>
  <c r="N258" i="16"/>
  <c r="M258" i="16"/>
  <c r="N10" i="16"/>
  <c r="N18" i="16"/>
  <c r="N26" i="16"/>
  <c r="N34" i="16"/>
  <c r="N42" i="16"/>
  <c r="N50" i="16"/>
  <c r="N58" i="16"/>
  <c r="N66" i="16"/>
  <c r="N74" i="16"/>
  <c r="N82" i="16"/>
  <c r="M7" i="16"/>
  <c r="M15" i="16"/>
  <c r="M23" i="16"/>
  <c r="M31" i="16"/>
  <c r="M39" i="16"/>
  <c r="M47" i="16"/>
  <c r="M55" i="16"/>
  <c r="M63" i="16"/>
  <c r="M71" i="16"/>
  <c r="M79" i="16"/>
  <c r="N87" i="16"/>
  <c r="M87" i="16"/>
  <c r="N95" i="16"/>
  <c r="M95" i="16"/>
  <c r="N103" i="16"/>
  <c r="M103" i="16"/>
  <c r="N111" i="16"/>
  <c r="M111" i="16"/>
  <c r="N119" i="16"/>
  <c r="M119" i="16"/>
  <c r="N127" i="16"/>
  <c r="M127" i="16"/>
  <c r="N135" i="16"/>
  <c r="M135" i="16"/>
  <c r="N143" i="16"/>
  <c r="M143" i="16"/>
  <c r="N151" i="16"/>
  <c r="M151" i="16"/>
  <c r="N159" i="16"/>
  <c r="M159" i="16"/>
  <c r="N167" i="16"/>
  <c r="M167" i="16"/>
  <c r="N175" i="16"/>
  <c r="M175" i="16"/>
  <c r="N183" i="16"/>
  <c r="M183" i="16"/>
  <c r="N191" i="16"/>
  <c r="M191" i="16"/>
  <c r="O199" i="16"/>
  <c r="N199" i="16"/>
  <c r="M199" i="16"/>
  <c r="O207" i="16"/>
  <c r="N207" i="16"/>
  <c r="M207" i="16"/>
  <c r="O215" i="16"/>
  <c r="N215" i="16"/>
  <c r="M215" i="16"/>
  <c r="O223" i="16"/>
  <c r="N223" i="16"/>
  <c r="M223" i="16"/>
  <c r="O231" i="16"/>
  <c r="N231" i="16"/>
  <c r="M231" i="16"/>
  <c r="O239" i="16"/>
  <c r="N239" i="16"/>
  <c r="M239" i="16"/>
  <c r="M247" i="16"/>
  <c r="N247" i="16"/>
  <c r="O247" i="16"/>
  <c r="O255" i="16"/>
  <c r="M255" i="16"/>
  <c r="N255" i="16"/>
  <c r="N5" i="16"/>
  <c r="O10" i="16"/>
  <c r="N13" i="16"/>
  <c r="O18" i="16"/>
  <c r="N21" i="16"/>
  <c r="O26" i="16"/>
  <c r="N29" i="16"/>
  <c r="O34" i="16"/>
  <c r="N37" i="16"/>
  <c r="O42" i="16"/>
  <c r="N45" i="16"/>
  <c r="O50" i="16"/>
  <c r="N53" i="16"/>
  <c r="O58" i="16"/>
  <c r="N61" i="16"/>
  <c r="O66" i="16"/>
  <c r="N69" i="16"/>
  <c r="O74" i="16"/>
  <c r="N77" i="16"/>
  <c r="O82" i="16"/>
  <c r="N85" i="16"/>
  <c r="O90" i="16"/>
  <c r="O98" i="16"/>
  <c r="O106" i="16"/>
  <c r="O114" i="16"/>
  <c r="O122" i="16"/>
  <c r="O130" i="16"/>
  <c r="O138" i="16"/>
  <c r="O146" i="16"/>
  <c r="O154" i="16"/>
  <c r="O162" i="16"/>
  <c r="O170" i="16"/>
  <c r="O178" i="16"/>
  <c r="O186" i="16"/>
  <c r="O194" i="16"/>
  <c r="O220" i="16"/>
  <c r="N220" i="16"/>
  <c r="M220" i="16"/>
  <c r="O228" i="16"/>
  <c r="N228" i="16"/>
  <c r="M228" i="16"/>
  <c r="O236" i="16"/>
  <c r="N236" i="16"/>
  <c r="M236" i="16"/>
  <c r="O244" i="16"/>
  <c r="N244" i="16"/>
  <c r="M244" i="16"/>
  <c r="N252" i="16"/>
  <c r="M252" i="16"/>
  <c r="O252" i="16"/>
  <c r="O260" i="16"/>
  <c r="M260" i="16"/>
  <c r="N260" i="16"/>
  <c r="O5" i="16"/>
  <c r="O13" i="16"/>
  <c r="O21" i="16"/>
  <c r="O29" i="16"/>
  <c r="O37" i="16"/>
  <c r="O45" i="16"/>
  <c r="O53" i="16"/>
  <c r="O61" i="16"/>
  <c r="O69" i="16"/>
  <c r="O77" i="16"/>
  <c r="O85" i="16"/>
  <c r="O91" i="16"/>
  <c r="O99" i="16"/>
  <c r="O107" i="16"/>
  <c r="O115" i="16"/>
  <c r="O123" i="16"/>
  <c r="O131" i="16"/>
  <c r="O139" i="16"/>
  <c r="O147" i="16"/>
  <c r="O155" i="16"/>
  <c r="O163" i="16"/>
  <c r="O171" i="16"/>
  <c r="O179" i="16"/>
  <c r="O187" i="16"/>
  <c r="O195" i="16"/>
  <c r="N89" i="16"/>
  <c r="M89" i="16"/>
  <c r="N97" i="16"/>
  <c r="M97" i="16"/>
  <c r="N105" i="16"/>
  <c r="M105" i="16"/>
  <c r="N113" i="16"/>
  <c r="M113" i="16"/>
  <c r="N121" i="16"/>
  <c r="M121" i="16"/>
  <c r="N129" i="16"/>
  <c r="M129" i="16"/>
  <c r="N137" i="16"/>
  <c r="M137" i="16"/>
  <c r="N145" i="16"/>
  <c r="M145" i="16"/>
  <c r="N153" i="16"/>
  <c r="M153" i="16"/>
  <c r="N161" i="16"/>
  <c r="M161" i="16"/>
  <c r="N169" i="16"/>
  <c r="M169" i="16"/>
  <c r="N177" i="16"/>
  <c r="M177" i="16"/>
  <c r="N185" i="16"/>
  <c r="M185" i="16"/>
  <c r="N193" i="16"/>
  <c r="M193" i="16"/>
  <c r="O201" i="16"/>
  <c r="N201" i="16"/>
  <c r="M201" i="16"/>
  <c r="O209" i="16"/>
  <c r="N209" i="16"/>
  <c r="M209" i="16"/>
  <c r="O217" i="16"/>
  <c r="N217" i="16"/>
  <c r="M217" i="16"/>
  <c r="O225" i="16"/>
  <c r="N225" i="16"/>
  <c r="M225" i="16"/>
  <c r="O233" i="16"/>
  <c r="N233" i="16"/>
  <c r="M233" i="16"/>
  <c r="O241" i="16"/>
  <c r="N241" i="16"/>
  <c r="M241" i="16"/>
  <c r="M249" i="16"/>
  <c r="O249" i="16"/>
  <c r="N249" i="16"/>
  <c r="O257" i="16"/>
  <c r="M257" i="16"/>
  <c r="N257" i="16"/>
  <c r="N11" i="16"/>
  <c r="N19" i="16"/>
  <c r="N27" i="16"/>
  <c r="N35" i="16"/>
  <c r="N43" i="16"/>
  <c r="N51" i="16"/>
  <c r="N59" i="16"/>
  <c r="N67" i="16"/>
  <c r="N75" i="16"/>
  <c r="N83" i="16"/>
  <c r="L47" i="17"/>
  <c r="L43" i="17"/>
  <c r="L39" i="17"/>
  <c r="L35" i="17"/>
  <c r="L34" i="17"/>
  <c r="L48" i="17"/>
  <c r="L44" i="17"/>
  <c r="L40" i="17"/>
  <c r="L36" i="17"/>
  <c r="L32" i="17"/>
  <c r="L25" i="17"/>
  <c r="L45" i="17"/>
  <c r="L41" i="17"/>
  <c r="L37" i="17"/>
  <c r="L30" i="17"/>
  <c r="L28" i="17"/>
  <c r="L16" i="17"/>
  <c r="L14" i="17"/>
  <c r="L12" i="17"/>
  <c r="L26" i="17"/>
  <c r="L19" i="17"/>
  <c r="L15" i="17"/>
  <c r="L5" i="17"/>
  <c r="L31" i="17"/>
  <c r="L29" i="17"/>
  <c r="L22" i="17"/>
  <c r="L11" i="17"/>
  <c r="L38" i="17"/>
  <c r="L33" i="17"/>
  <c r="L17" i="17"/>
  <c r="L42" i="17"/>
  <c r="L20" i="17"/>
  <c r="L10" i="17"/>
  <c r="L46" i="17"/>
  <c r="L23" i="17"/>
  <c r="L9" i="17"/>
  <c r="L27" i="17"/>
  <c r="L24" i="17"/>
  <c r="L18" i="17"/>
  <c r="L8" i="17"/>
  <c r="L21" i="17"/>
  <c r="Q16" i="17"/>
  <c r="L77" i="17" s="1"/>
  <c r="L13" i="17"/>
  <c r="L7" i="17"/>
  <c r="L6" i="17"/>
  <c r="G638" i="17"/>
  <c r="G593" i="17"/>
  <c r="G639" i="17"/>
  <c r="G594" i="17"/>
  <c r="G640" i="17"/>
  <c r="G595" i="17"/>
  <c r="G633" i="17"/>
  <c r="G596" i="17"/>
  <c r="G635" i="17"/>
  <c r="G598" i="17"/>
  <c r="G636" i="17"/>
  <c r="G599" i="17"/>
  <c r="G637" i="17"/>
  <c r="G600" i="17"/>
  <c r="G634" i="17"/>
  <c r="G597" i="17"/>
  <c r="L69" i="17"/>
  <c r="G652" i="17"/>
  <c r="G615" i="17"/>
  <c r="G653" i="17"/>
  <c r="G616" i="17"/>
  <c r="G654" i="17"/>
  <c r="G609" i="17"/>
  <c r="G655" i="17"/>
  <c r="G610" i="17"/>
  <c r="G649" i="17"/>
  <c r="G612" i="17"/>
  <c r="G650" i="17"/>
  <c r="G613" i="17"/>
  <c r="G656" i="17"/>
  <c r="G611" i="17"/>
  <c r="G651" i="17"/>
  <c r="G614" i="17"/>
  <c r="L53" i="17"/>
  <c r="L55" i="17"/>
  <c r="L57" i="17"/>
  <c r="L60" i="17"/>
  <c r="L85" i="17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L49" i="17"/>
  <c r="L75" i="17"/>
  <c r="L83" i="17"/>
  <c r="L52" i="17"/>
  <c r="L62" i="17"/>
  <c r="L70" i="17"/>
  <c r="L68" i="17"/>
  <c r="L54" i="17"/>
  <c r="L72" i="17"/>
  <c r="L78" i="17"/>
  <c r="L80" i="17"/>
  <c r="L86" i="17"/>
  <c r="L88" i="17"/>
  <c r="L76" i="17"/>
  <c r="L84" i="17"/>
  <c r="L92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G624" i="17"/>
  <c r="G620" i="17"/>
  <c r="G580" i="17"/>
  <c r="G583" i="17"/>
  <c r="G621" i="17"/>
  <c r="G617" i="17"/>
  <c r="G578" i="17"/>
  <c r="G581" i="17"/>
  <c r="G579" i="17"/>
  <c r="G623" i="17"/>
  <c r="G619" i="17"/>
  <c r="G582" i="17"/>
  <c r="G584" i="17"/>
  <c r="G577" i="17"/>
  <c r="G618" i="17"/>
  <c r="G622" i="17"/>
  <c r="L61" i="17"/>
  <c r="L63" i="17"/>
  <c r="L65" i="17"/>
  <c r="K610" i="17"/>
  <c r="K625" i="17"/>
  <c r="K622" i="17"/>
  <c r="L601" i="17"/>
  <c r="L609" i="17" s="1"/>
  <c r="K615" i="17"/>
  <c r="K605" i="17"/>
  <c r="K603" i="17"/>
  <c r="K608" i="17"/>
  <c r="K604" i="17"/>
  <c r="L596" i="17"/>
  <c r="L604" i="17" s="1"/>
  <c r="L612" i="17" s="1"/>
  <c r="AP9" i="15"/>
  <c r="G9" i="15" s="1"/>
  <c r="AT10" i="15"/>
  <c r="AH9" i="15"/>
  <c r="AE10" i="15"/>
  <c r="Q13" i="15"/>
  <c r="Q14" i="15"/>
  <c r="Q15" i="15" s="1"/>
  <c r="Q16" i="15" s="1"/>
  <c r="Q17" i="15" s="1"/>
  <c r="Q18" i="15" s="1"/>
  <c r="Q19" i="15" s="1"/>
  <c r="Q20" i="15" s="1"/>
  <c r="Q21" i="15" s="1"/>
  <c r="Q22" i="15" s="1"/>
  <c r="Q23" i="15" s="1"/>
  <c r="I31" i="15"/>
  <c r="I19" i="15"/>
  <c r="I30" i="15"/>
  <c r="I21" i="15"/>
  <c r="I33" i="15"/>
  <c r="AH8" i="15"/>
  <c r="J9" i="15"/>
  <c r="AP6" i="15"/>
  <c r="AQ8" i="15"/>
  <c r="H10" i="15"/>
  <c r="I32" i="15"/>
  <c r="L10" i="15"/>
  <c r="AH25" i="15"/>
  <c r="AE26" i="15"/>
  <c r="I34" i="15"/>
  <c r="I22" i="15"/>
  <c r="Q12" i="15"/>
  <c r="X12" i="15"/>
  <c r="I20" i="15"/>
  <c r="X26" i="15"/>
  <c r="H25" i="15"/>
  <c r="AH24" i="15"/>
  <c r="H24" i="15"/>
  <c r="AG19" i="15"/>
  <c r="B259" i="9"/>
  <c r="D259" i="9"/>
  <c r="E259" i="9"/>
  <c r="K259" i="9"/>
  <c r="L259" i="9"/>
  <c r="B260" i="9"/>
  <c r="D260" i="9"/>
  <c r="E260" i="9"/>
  <c r="K260" i="9"/>
  <c r="L260" i="9"/>
  <c r="L91" i="17" l="1"/>
  <c r="K618" i="17"/>
  <c r="K630" i="17"/>
  <c r="K611" i="17"/>
  <c r="K616" i="17"/>
  <c r="K623" i="17"/>
  <c r="K613" i="17"/>
  <c r="K612" i="17"/>
  <c r="K633" i="17"/>
  <c r="L89" i="17"/>
  <c r="L81" i="17"/>
  <c r="L73" i="17"/>
  <c r="L66" i="17"/>
  <c r="L90" i="17"/>
  <c r="L82" i="17"/>
  <c r="L74" i="17"/>
  <c r="L67" i="17"/>
  <c r="L59" i="17"/>
  <c r="L64" i="17"/>
  <c r="Q17" i="17"/>
  <c r="L87" i="17"/>
  <c r="L79" i="17"/>
  <c r="L50" i="17"/>
  <c r="L71" i="17"/>
  <c r="L58" i="17"/>
  <c r="L51" i="17"/>
  <c r="L56" i="17"/>
  <c r="AE27" i="15"/>
  <c r="AH26" i="15"/>
  <c r="D25" i="15"/>
  <c r="AI25" i="15"/>
  <c r="E25" i="15" s="1"/>
  <c r="I36" i="15"/>
  <c r="L26" i="15"/>
  <c r="L11" i="15"/>
  <c r="D9" i="15"/>
  <c r="AI9" i="15"/>
  <c r="E9" i="15" s="1"/>
  <c r="G24" i="15"/>
  <c r="AQ9" i="15"/>
  <c r="H12" i="15"/>
  <c r="X13" i="15"/>
  <c r="J25" i="15"/>
  <c r="J10" i="15"/>
  <c r="AI8" i="15"/>
  <c r="E8" i="15" s="1"/>
  <c r="D8" i="15"/>
  <c r="AP10" i="15"/>
  <c r="G10" i="15" s="1"/>
  <c r="AT11" i="15"/>
  <c r="D24" i="15"/>
  <c r="AI24" i="15"/>
  <c r="E24" i="15" s="1"/>
  <c r="I37" i="15"/>
  <c r="AE11" i="15"/>
  <c r="AH10" i="15"/>
  <c r="AG35" i="15"/>
  <c r="AG20" i="15"/>
  <c r="I38" i="15"/>
  <c r="I23" i="15"/>
  <c r="I35" i="15"/>
  <c r="X27" i="15"/>
  <c r="H26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K626" i="17" l="1"/>
  <c r="L136" i="17"/>
  <c r="L130" i="17"/>
  <c r="L122" i="17"/>
  <c r="L133" i="17"/>
  <c r="L125" i="17"/>
  <c r="L117" i="17"/>
  <c r="L110" i="17"/>
  <c r="L102" i="17"/>
  <c r="L94" i="17"/>
  <c r="L127" i="17"/>
  <c r="L119" i="17"/>
  <c r="L112" i="17"/>
  <c r="L104" i="17"/>
  <c r="L96" i="17"/>
  <c r="L135" i="17"/>
  <c r="L128" i="17"/>
  <c r="L120" i="17"/>
  <c r="L113" i="17"/>
  <c r="L105" i="17"/>
  <c r="L97" i="17"/>
  <c r="Q18" i="17"/>
  <c r="Q19" i="17" s="1"/>
  <c r="L132" i="17"/>
  <c r="L134" i="17"/>
  <c r="L131" i="17"/>
  <c r="L99" i="17"/>
  <c r="L106" i="17"/>
  <c r="L98" i="17"/>
  <c r="L116" i="17"/>
  <c r="L103" i="17"/>
  <c r="L118" i="17"/>
  <c r="L101" i="17"/>
  <c r="L115" i="17"/>
  <c r="L93" i="17"/>
  <c r="L95" i="17"/>
  <c r="L100" i="17"/>
  <c r="L107" i="17"/>
  <c r="L121" i="17"/>
  <c r="L111" i="17"/>
  <c r="L109" i="17"/>
  <c r="L114" i="17"/>
  <c r="L126" i="17"/>
  <c r="L124" i="17"/>
  <c r="L129" i="17"/>
  <c r="L108" i="17"/>
  <c r="L123" i="17"/>
  <c r="K624" i="17"/>
  <c r="K619" i="17"/>
  <c r="K638" i="17"/>
  <c r="K621" i="17"/>
  <c r="K641" i="17"/>
  <c r="K631" i="17"/>
  <c r="K620" i="17"/>
  <c r="J26" i="15"/>
  <c r="J11" i="15"/>
  <c r="L27" i="15"/>
  <c r="L12" i="15"/>
  <c r="I39" i="15"/>
  <c r="X14" i="15"/>
  <c r="H13" i="15"/>
  <c r="AG36" i="15"/>
  <c r="AG21" i="15"/>
  <c r="AP11" i="15"/>
  <c r="G11" i="15" s="1"/>
  <c r="AT12" i="15"/>
  <c r="G25" i="15"/>
  <c r="AQ10" i="15"/>
  <c r="X28" i="15"/>
  <c r="H27" i="15"/>
  <c r="AI10" i="15"/>
  <c r="E10" i="15" s="1"/>
  <c r="D10" i="15"/>
  <c r="AI26" i="15"/>
  <c r="E26" i="15" s="1"/>
  <c r="D26" i="15"/>
  <c r="AE12" i="15"/>
  <c r="AH11" i="15"/>
  <c r="AE28" i="15"/>
  <c r="AH27" i="15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29" i="17" l="1"/>
  <c r="L442" i="17"/>
  <c r="L438" i="17"/>
  <c r="L434" i="17"/>
  <c r="L430" i="17"/>
  <c r="L426" i="17"/>
  <c r="L419" i="17"/>
  <c r="L415" i="17"/>
  <c r="L411" i="17"/>
  <c r="L407" i="17"/>
  <c r="L444" i="17"/>
  <c r="L440" i="17"/>
  <c r="L436" i="17"/>
  <c r="L432" i="17"/>
  <c r="L428" i="17"/>
  <c r="L424" i="17"/>
  <c r="L441" i="17"/>
  <c r="L437" i="17"/>
  <c r="L404" i="17"/>
  <c r="L443" i="17"/>
  <c r="L429" i="17"/>
  <c r="L427" i="17"/>
  <c r="L425" i="17"/>
  <c r="L433" i="17"/>
  <c r="L431" i="17"/>
  <c r="L423" i="17"/>
  <c r="L421" i="17"/>
  <c r="L418" i="17"/>
  <c r="L413" i="17"/>
  <c r="L410" i="17"/>
  <c r="L401" i="17"/>
  <c r="L435" i="17"/>
  <c r="L416" i="17"/>
  <c r="L408" i="17"/>
  <c r="L405" i="17"/>
  <c r="L402" i="17"/>
  <c r="L439" i="17"/>
  <c r="L422" i="17"/>
  <c r="L417" i="17"/>
  <c r="L414" i="17"/>
  <c r="L409" i="17"/>
  <c r="L406" i="17"/>
  <c r="L403" i="17"/>
  <c r="L420" i="17"/>
  <c r="L412" i="17"/>
  <c r="Q20" i="17"/>
  <c r="K649" i="17"/>
  <c r="K628" i="17"/>
  <c r="K646" i="17"/>
  <c r="K639" i="17"/>
  <c r="K627" i="17"/>
  <c r="K632" i="17"/>
  <c r="K634" i="17"/>
  <c r="AH28" i="15"/>
  <c r="AE29" i="15"/>
  <c r="H28" i="15"/>
  <c r="X29" i="15"/>
  <c r="H14" i="15"/>
  <c r="X15" i="15"/>
  <c r="AI11" i="15"/>
  <c r="E11" i="15" s="1"/>
  <c r="D11" i="15"/>
  <c r="G26" i="15"/>
  <c r="AQ11" i="15"/>
  <c r="AT13" i="15"/>
  <c r="AP12" i="15"/>
  <c r="G12" i="15" s="1"/>
  <c r="L13" i="15"/>
  <c r="L28" i="15"/>
  <c r="D27" i="15"/>
  <c r="AI27" i="15"/>
  <c r="E27" i="15" s="1"/>
  <c r="AE13" i="15"/>
  <c r="AH12" i="15"/>
  <c r="AG37" i="15"/>
  <c r="AG22" i="15"/>
  <c r="J27" i="15"/>
  <c r="J12" i="15"/>
  <c r="N35" i="14"/>
  <c r="L35" i="14"/>
  <c r="F35" i="14"/>
  <c r="E35" i="14"/>
  <c r="K635" i="17" l="1"/>
  <c r="K647" i="17"/>
  <c r="L465" i="17"/>
  <c r="L461" i="17"/>
  <c r="L457" i="17"/>
  <c r="L453" i="17"/>
  <c r="L449" i="17"/>
  <c r="L445" i="17"/>
  <c r="L485" i="17"/>
  <c r="L481" i="17"/>
  <c r="L477" i="17"/>
  <c r="L473" i="17"/>
  <c r="L469" i="17"/>
  <c r="L466" i="17"/>
  <c r="L462" i="17"/>
  <c r="L458" i="17"/>
  <c r="L454" i="17"/>
  <c r="L450" i="17"/>
  <c r="L446" i="17"/>
  <c r="L486" i="17"/>
  <c r="L482" i="17"/>
  <c r="L478" i="17"/>
  <c r="L474" i="17"/>
  <c r="L470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Q21" i="17"/>
  <c r="Q22" i="17" s="1"/>
  <c r="Q23" i="17" s="1"/>
  <c r="K654" i="17"/>
  <c r="K642" i="17"/>
  <c r="K640" i="17"/>
  <c r="K636" i="17"/>
  <c r="K637" i="17"/>
  <c r="AT14" i="15"/>
  <c r="AP13" i="15"/>
  <c r="G13" i="15" s="1"/>
  <c r="X30" i="15"/>
  <c r="H29" i="15"/>
  <c r="J13" i="15"/>
  <c r="J28" i="15"/>
  <c r="D12" i="15"/>
  <c r="AI12" i="15"/>
  <c r="E12" i="15" s="1"/>
  <c r="AQ12" i="15"/>
  <c r="G27" i="15"/>
  <c r="L29" i="15"/>
  <c r="L14" i="15"/>
  <c r="AH13" i="15"/>
  <c r="AE14" i="15"/>
  <c r="AE30" i="15"/>
  <c r="AH29" i="15"/>
  <c r="AG38" i="15"/>
  <c r="AG23" i="15"/>
  <c r="AG39" i="15" s="1"/>
  <c r="H15" i="15"/>
  <c r="X16" i="15"/>
  <c r="AI28" i="15"/>
  <c r="E28" i="15" s="1"/>
  <c r="D28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0" i="16" l="1"/>
  <c r="AB140" i="16" s="1"/>
  <c r="AC140" i="16" s="1"/>
  <c r="AD140" i="16" s="1"/>
  <c r="H148" i="16"/>
  <c r="AB148" i="16" s="1"/>
  <c r="AC148" i="16" s="1"/>
  <c r="AD148" i="16" s="1"/>
  <c r="H20" i="16"/>
  <c r="AB20" i="16" s="1"/>
  <c r="AC20" i="16" s="1"/>
  <c r="AD20" i="16" s="1"/>
  <c r="H12" i="16"/>
  <c r="AB12" i="16" s="1"/>
  <c r="AC12" i="16" s="1"/>
  <c r="AD12" i="16" s="1"/>
  <c r="K644" i="17"/>
  <c r="K643" i="17"/>
  <c r="K648" i="17"/>
  <c r="L175" i="17"/>
  <c r="L167" i="17"/>
  <c r="L159" i="17"/>
  <c r="L176" i="17"/>
  <c r="L168" i="17"/>
  <c r="L160" i="17"/>
  <c r="L153" i="17"/>
  <c r="L145" i="17"/>
  <c r="L166" i="17"/>
  <c r="L169" i="17"/>
  <c r="L137" i="17"/>
  <c r="L146" i="17"/>
  <c r="L138" i="17"/>
  <c r="L151" i="17"/>
  <c r="L161" i="17"/>
  <c r="L154" i="17"/>
  <c r="L174" i="17"/>
  <c r="L139" i="17"/>
  <c r="L177" i="17"/>
  <c r="Q24" i="17"/>
  <c r="L147" i="17"/>
  <c r="L173" i="17"/>
  <c r="L164" i="17"/>
  <c r="L152" i="17"/>
  <c r="L172" i="17"/>
  <c r="L158" i="17"/>
  <c r="L163" i="17"/>
  <c r="L179" i="17"/>
  <c r="L165" i="17"/>
  <c r="L171" i="17"/>
  <c r="L149" i="17"/>
  <c r="L141" i="17"/>
  <c r="L178" i="17"/>
  <c r="L180" i="17"/>
  <c r="L140" i="17"/>
  <c r="L148" i="17"/>
  <c r="L155" i="17"/>
  <c r="L142" i="17"/>
  <c r="L150" i="17"/>
  <c r="L143" i="17"/>
  <c r="L144" i="17"/>
  <c r="L156" i="17"/>
  <c r="L162" i="17"/>
  <c r="L157" i="17"/>
  <c r="L170" i="17"/>
  <c r="K650" i="17"/>
  <c r="K655" i="17"/>
  <c r="K645" i="17"/>
  <c r="AI29" i="15"/>
  <c r="E29" i="15" s="1"/>
  <c r="D29" i="15"/>
  <c r="AH14" i="15"/>
  <c r="AE15" i="15"/>
  <c r="AI13" i="15"/>
  <c r="E13" i="15" s="1"/>
  <c r="D13" i="15"/>
  <c r="J29" i="15"/>
  <c r="J14" i="15"/>
  <c r="X17" i="15"/>
  <c r="H16" i="15"/>
  <c r="L30" i="15"/>
  <c r="L15" i="15"/>
  <c r="X31" i="15"/>
  <c r="H30" i="15"/>
  <c r="AE31" i="15"/>
  <c r="AH30" i="15"/>
  <c r="G28" i="15"/>
  <c r="AQ13" i="15"/>
  <c r="AT15" i="15"/>
  <c r="AP14" i="15"/>
  <c r="G14" i="15" s="1"/>
  <c r="H132" i="9" a="1"/>
  <c r="H132" i="9" s="1"/>
  <c r="AM132" i="16" s="1"/>
  <c r="H260" i="9" a="1"/>
  <c r="H260" i="9" s="1"/>
  <c r="AM260" i="16" s="1"/>
  <c r="H28" i="9" a="1"/>
  <c r="H28" i="9" s="1"/>
  <c r="AM28" i="16" s="1"/>
  <c r="H28" i="16" s="1"/>
  <c r="AB28" i="16" s="1"/>
  <c r="AC28" i="16" s="1"/>
  <c r="H156" i="9" a="1"/>
  <c r="H156" i="9" s="1"/>
  <c r="AM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68" i="16" s="1"/>
  <c r="AB68" i="16" s="1"/>
  <c r="AC68" i="16" s="1"/>
  <c r="AD68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44" i="16" l="1"/>
  <c r="AB44" i="16" s="1"/>
  <c r="AC44" i="16" s="1"/>
  <c r="AD44" i="16" s="1"/>
  <c r="AD28" i="16"/>
  <c r="H204" i="16"/>
  <c r="AB204" i="16" s="1"/>
  <c r="AC204" i="16" s="1"/>
  <c r="AD204" i="16" s="1"/>
  <c r="H136" i="16"/>
  <c r="AB136" i="16" s="1"/>
  <c r="AC136" i="16" s="1"/>
  <c r="AD136" i="16" s="1"/>
  <c r="H168" i="16"/>
  <c r="AB168" i="16" s="1"/>
  <c r="AC168" i="16" s="1"/>
  <c r="AD168" i="16" s="1"/>
  <c r="H176" i="16"/>
  <c r="AB176" i="16" s="1"/>
  <c r="AC176" i="16" s="1"/>
  <c r="AD176" i="16" s="1"/>
  <c r="H144" i="16"/>
  <c r="AB144" i="16" s="1"/>
  <c r="AC144" i="16" s="1"/>
  <c r="AD144" i="16" s="1"/>
  <c r="H160" i="16"/>
  <c r="AB160" i="16" s="1"/>
  <c r="AC160" i="16" s="1"/>
  <c r="AD160" i="16" s="1"/>
  <c r="H184" i="16"/>
  <c r="AB184" i="16" s="1"/>
  <c r="AC184" i="16" s="1"/>
  <c r="AD184" i="16" s="1"/>
  <c r="H192" i="16"/>
  <c r="AB192" i="16" s="1"/>
  <c r="AC192" i="16" s="1"/>
  <c r="AD192" i="16" s="1"/>
  <c r="H152" i="16"/>
  <c r="AB152" i="16" s="1"/>
  <c r="AC152" i="16" s="1"/>
  <c r="AD152" i="16" s="1"/>
  <c r="H200" i="16"/>
  <c r="AB200" i="16" s="1"/>
  <c r="AC200" i="16" s="1"/>
  <c r="AD200" i="16" s="1"/>
  <c r="H60" i="16"/>
  <c r="AB60" i="16" s="1"/>
  <c r="AC60" i="16" s="1"/>
  <c r="AD60" i="16" s="1"/>
  <c r="H52" i="16"/>
  <c r="AB52" i="16" s="1"/>
  <c r="AC52" i="16" s="1"/>
  <c r="AD52" i="16" s="1"/>
  <c r="H156" i="16"/>
  <c r="AB156" i="16" s="1"/>
  <c r="AC156" i="16" s="1"/>
  <c r="AD156" i="16" s="1"/>
  <c r="H196" i="16"/>
  <c r="AB196" i="16" s="1"/>
  <c r="AC196" i="16" s="1"/>
  <c r="AD196" i="16" s="1"/>
  <c r="H64" i="16"/>
  <c r="AB64" i="16" s="1"/>
  <c r="AC64" i="16" s="1"/>
  <c r="AD64" i="16" s="1"/>
  <c r="H80" i="16"/>
  <c r="AB80" i="16" s="1"/>
  <c r="AC80" i="16" s="1"/>
  <c r="AD80" i="16" s="1"/>
  <c r="H24" i="16"/>
  <c r="AB24" i="16" s="1"/>
  <c r="AC24" i="16" s="1"/>
  <c r="AD24" i="16" s="1"/>
  <c r="H96" i="16"/>
  <c r="AB96" i="16" s="1"/>
  <c r="AC96" i="16" s="1"/>
  <c r="AD96" i="16" s="1"/>
  <c r="H32" i="16"/>
  <c r="AB32" i="16" s="1"/>
  <c r="AC32" i="16" s="1"/>
  <c r="AD32" i="16" s="1"/>
  <c r="H8" i="16"/>
  <c r="AB8" i="16" s="1"/>
  <c r="AC8" i="16" s="1"/>
  <c r="AD8" i="16" s="1"/>
  <c r="H48" i="16"/>
  <c r="AB48" i="16" s="1"/>
  <c r="AC48" i="16" s="1"/>
  <c r="AD48" i="16" s="1"/>
  <c r="H40" i="16"/>
  <c r="AB40" i="16" s="1"/>
  <c r="AC40" i="16" s="1"/>
  <c r="AD40" i="16" s="1"/>
  <c r="H56" i="16"/>
  <c r="AB56" i="16" s="1"/>
  <c r="AC56" i="16" s="1"/>
  <c r="AD56" i="16" s="1"/>
  <c r="H16" i="16"/>
  <c r="AB16" i="16" s="1"/>
  <c r="AC16" i="16" s="1"/>
  <c r="AD16" i="16" s="1"/>
  <c r="H120" i="16"/>
  <c r="AB120" i="16" s="1"/>
  <c r="AC120" i="16" s="1"/>
  <c r="AD120" i="16" s="1"/>
  <c r="H128" i="16"/>
  <c r="AB128" i="16" s="1"/>
  <c r="AC128" i="16" s="1"/>
  <c r="AD128" i="16" s="1"/>
  <c r="H104" i="16"/>
  <c r="AB104" i="16" s="1"/>
  <c r="AC104" i="16" s="1"/>
  <c r="AD104" i="16" s="1"/>
  <c r="H112" i="16"/>
  <c r="AB112" i="16" s="1"/>
  <c r="AC112" i="16" s="1"/>
  <c r="AD112" i="16" s="1"/>
  <c r="H72" i="16"/>
  <c r="AB72" i="16" s="1"/>
  <c r="AC72" i="16" s="1"/>
  <c r="AD72" i="16" s="1"/>
  <c r="H88" i="16"/>
  <c r="AB88" i="16" s="1"/>
  <c r="AC88" i="16" s="1"/>
  <c r="AD88" i="16" s="1"/>
  <c r="H157" i="16"/>
  <c r="AB157" i="16" s="1"/>
  <c r="AC157" i="16" s="1"/>
  <c r="AD157" i="16" s="1"/>
  <c r="H149" i="16"/>
  <c r="AB149" i="16" s="1"/>
  <c r="AC149" i="16" s="1"/>
  <c r="AD149" i="16" s="1"/>
  <c r="H141" i="16"/>
  <c r="AB141" i="16" s="1"/>
  <c r="AC141" i="16" s="1"/>
  <c r="AD141" i="16" s="1"/>
  <c r="H133" i="16"/>
  <c r="AB133" i="16" s="1"/>
  <c r="AC133" i="16" s="1"/>
  <c r="AD133" i="16" s="1"/>
  <c r="H181" i="16"/>
  <c r="AB181" i="16" s="1"/>
  <c r="AC181" i="16" s="1"/>
  <c r="AD181" i="16" s="1"/>
  <c r="H165" i="16"/>
  <c r="AB165" i="16" s="1"/>
  <c r="AC165" i="16" s="1"/>
  <c r="AD165" i="16" s="1"/>
  <c r="H173" i="16"/>
  <c r="AB173" i="16" s="1"/>
  <c r="AC173" i="16" s="1"/>
  <c r="AD173" i="16" s="1"/>
  <c r="H197" i="16"/>
  <c r="AB197" i="16" s="1"/>
  <c r="AC197" i="16" s="1"/>
  <c r="AD197" i="16" s="1"/>
  <c r="H189" i="16"/>
  <c r="AB189" i="16" s="1"/>
  <c r="AC189" i="16" s="1"/>
  <c r="AD189" i="16" s="1"/>
  <c r="H124" i="16"/>
  <c r="AB124" i="16" s="1"/>
  <c r="AC124" i="16" s="1"/>
  <c r="AD124" i="16" s="1"/>
  <c r="H84" i="16"/>
  <c r="AB84" i="16" s="1"/>
  <c r="AC84" i="16" s="1"/>
  <c r="AD84" i="16" s="1"/>
  <c r="H92" i="16"/>
  <c r="AB92" i="16" s="1"/>
  <c r="AC92" i="16" s="1"/>
  <c r="AD92" i="16" s="1"/>
  <c r="H188" i="16"/>
  <c r="AB188" i="16" s="1"/>
  <c r="AC188" i="16" s="1"/>
  <c r="AD188" i="16" s="1"/>
  <c r="H77" i="16"/>
  <c r="AB77" i="16" s="1"/>
  <c r="AC77" i="16" s="1"/>
  <c r="AD77" i="16" s="1"/>
  <c r="H37" i="16"/>
  <c r="AB37" i="16" s="1"/>
  <c r="AC37" i="16" s="1"/>
  <c r="AD37" i="16" s="1"/>
  <c r="H21" i="16"/>
  <c r="AB21" i="16" s="1"/>
  <c r="AC21" i="16" s="1"/>
  <c r="AD21" i="16" s="1"/>
  <c r="H45" i="16"/>
  <c r="AB45" i="16" s="1"/>
  <c r="AC45" i="16" s="1"/>
  <c r="AD45" i="16" s="1"/>
  <c r="H61" i="16"/>
  <c r="AB61" i="16" s="1"/>
  <c r="AC61" i="16" s="1"/>
  <c r="AD61" i="16" s="1"/>
  <c r="H5" i="16"/>
  <c r="AB5" i="16" s="1"/>
  <c r="AC5" i="16" s="1"/>
  <c r="AD5" i="16" s="1"/>
  <c r="H85" i="16"/>
  <c r="AB85" i="16" s="1"/>
  <c r="AC85" i="16" s="1"/>
  <c r="AD85" i="16" s="1"/>
  <c r="H69" i="16"/>
  <c r="AB69" i="16" s="1"/>
  <c r="AC69" i="16" s="1"/>
  <c r="AD69" i="16" s="1"/>
  <c r="H93" i="16"/>
  <c r="AB93" i="16" s="1"/>
  <c r="AC93" i="16" s="1"/>
  <c r="AD93" i="16" s="1"/>
  <c r="H53" i="16"/>
  <c r="AB53" i="16" s="1"/>
  <c r="AC53" i="16" s="1"/>
  <c r="AD53" i="16" s="1"/>
  <c r="H101" i="16"/>
  <c r="AB101" i="16" s="1"/>
  <c r="AC101" i="16" s="1"/>
  <c r="AD101" i="16" s="1"/>
  <c r="H125" i="16"/>
  <c r="AB125" i="16" s="1"/>
  <c r="AC125" i="16" s="1"/>
  <c r="AD125" i="16" s="1"/>
  <c r="H29" i="16"/>
  <c r="AB29" i="16" s="1"/>
  <c r="AC29" i="16" s="1"/>
  <c r="AD29" i="16" s="1"/>
  <c r="H109" i="16"/>
  <c r="AB109" i="16" s="1"/>
  <c r="AC109" i="16" s="1"/>
  <c r="AD109" i="16" s="1"/>
  <c r="H117" i="16"/>
  <c r="AB117" i="16" s="1"/>
  <c r="AC117" i="16" s="1"/>
  <c r="AD117" i="16" s="1"/>
  <c r="H13" i="16"/>
  <c r="AB13" i="16" s="1"/>
  <c r="AC13" i="16" s="1"/>
  <c r="AD13" i="16" s="1"/>
  <c r="H182" i="16"/>
  <c r="AB182" i="16" s="1"/>
  <c r="AC182" i="16" s="1"/>
  <c r="AD182" i="16" s="1"/>
  <c r="H166" i="16"/>
  <c r="AB166" i="16" s="1"/>
  <c r="AC166" i="16" s="1"/>
  <c r="AD166" i="16" s="1"/>
  <c r="H174" i="16"/>
  <c r="AB174" i="16" s="1"/>
  <c r="AC174" i="16" s="1"/>
  <c r="AD174" i="16" s="1"/>
  <c r="H150" i="16"/>
  <c r="AB150" i="16" s="1"/>
  <c r="AC150" i="16" s="1"/>
  <c r="AD150" i="16" s="1"/>
  <c r="H158" i="16"/>
  <c r="AB158" i="16" s="1"/>
  <c r="AC158" i="16" s="1"/>
  <c r="AD158" i="16" s="1"/>
  <c r="H142" i="16"/>
  <c r="AB142" i="16" s="1"/>
  <c r="AC142" i="16" s="1"/>
  <c r="AD142" i="16" s="1"/>
  <c r="H198" i="16"/>
  <c r="AB198" i="16" s="1"/>
  <c r="AC198" i="16" s="1"/>
  <c r="AD198" i="16" s="1"/>
  <c r="H134" i="16"/>
  <c r="AB134" i="16" s="1"/>
  <c r="AC134" i="16" s="1"/>
  <c r="AD134" i="16" s="1"/>
  <c r="H190" i="16"/>
  <c r="AB190" i="16" s="1"/>
  <c r="AC190" i="16" s="1"/>
  <c r="H135" i="16"/>
  <c r="AB135" i="16" s="1"/>
  <c r="AC135" i="16" s="1"/>
  <c r="AD135" i="16" s="1"/>
  <c r="H151" i="16"/>
  <c r="AB151" i="16" s="1"/>
  <c r="AC151" i="16" s="1"/>
  <c r="AD151" i="16" s="1"/>
  <c r="H159" i="16"/>
  <c r="AB159" i="16" s="1"/>
  <c r="AC159" i="16" s="1"/>
  <c r="AD159" i="16" s="1"/>
  <c r="H175" i="16"/>
  <c r="AB175" i="16" s="1"/>
  <c r="AC175" i="16" s="1"/>
  <c r="AD175" i="16" s="1"/>
  <c r="H199" i="16"/>
  <c r="AB199" i="16" s="1"/>
  <c r="AC199" i="16" s="1"/>
  <c r="AD199" i="16" s="1"/>
  <c r="H143" i="16"/>
  <c r="AB143" i="16" s="1"/>
  <c r="AC143" i="16" s="1"/>
  <c r="AD143" i="16" s="1"/>
  <c r="H167" i="16"/>
  <c r="AB167" i="16" s="1"/>
  <c r="AC167" i="16" s="1"/>
  <c r="AD167" i="16" s="1"/>
  <c r="H183" i="16"/>
  <c r="AB183" i="16" s="1"/>
  <c r="AC183" i="16" s="1"/>
  <c r="AD183" i="16" s="1"/>
  <c r="H191" i="16"/>
  <c r="AB191" i="16" s="1"/>
  <c r="AC191" i="16" s="1"/>
  <c r="AD191" i="16" s="1"/>
  <c r="H108" i="16"/>
  <c r="AB108" i="16" s="1"/>
  <c r="AC108" i="16" s="1"/>
  <c r="AD108" i="16" s="1"/>
  <c r="H76" i="16"/>
  <c r="AB76" i="16" s="1"/>
  <c r="AC76" i="16" s="1"/>
  <c r="AD76" i="16" s="1"/>
  <c r="H172" i="16"/>
  <c r="AB172" i="16" s="1"/>
  <c r="AC172" i="16" s="1"/>
  <c r="AD172" i="16" s="1"/>
  <c r="H187" i="16"/>
  <c r="AB187" i="16" s="1"/>
  <c r="AC187" i="16" s="1"/>
  <c r="AD187" i="16" s="1"/>
  <c r="H155" i="16"/>
  <c r="AB155" i="16" s="1"/>
  <c r="AC155" i="16" s="1"/>
  <c r="AD155" i="16" s="1"/>
  <c r="H163" i="16"/>
  <c r="AB163" i="16" s="1"/>
  <c r="AC163" i="16" s="1"/>
  <c r="AD163" i="16" s="1"/>
  <c r="H147" i="16"/>
  <c r="AB147" i="16" s="1"/>
  <c r="AC147" i="16" s="1"/>
  <c r="AD147" i="16" s="1"/>
  <c r="H203" i="16"/>
  <c r="AB203" i="16" s="1"/>
  <c r="AC203" i="16" s="1"/>
  <c r="AD203" i="16" s="1"/>
  <c r="H139" i="16"/>
  <c r="AB139" i="16" s="1"/>
  <c r="AC139" i="16" s="1"/>
  <c r="AD139" i="16" s="1"/>
  <c r="H195" i="16"/>
  <c r="AB195" i="16" s="1"/>
  <c r="AC195" i="16" s="1"/>
  <c r="AD195" i="16" s="1"/>
  <c r="H179" i="16"/>
  <c r="AB179" i="16" s="1"/>
  <c r="AC179" i="16" s="1"/>
  <c r="AD179" i="16" s="1"/>
  <c r="H171" i="16"/>
  <c r="AB171" i="16" s="1"/>
  <c r="AC171" i="16" s="1"/>
  <c r="AD171" i="16" s="1"/>
  <c r="H62" i="16"/>
  <c r="AB62" i="16" s="1"/>
  <c r="AC62" i="16" s="1"/>
  <c r="AD62" i="16" s="1"/>
  <c r="H14" i="16"/>
  <c r="AB14" i="16" s="1"/>
  <c r="AC14" i="16" s="1"/>
  <c r="AD14" i="16" s="1"/>
  <c r="H46" i="16"/>
  <c r="AB46" i="16" s="1"/>
  <c r="AC46" i="16" s="1"/>
  <c r="AD46" i="16" s="1"/>
  <c r="H86" i="16"/>
  <c r="AB86" i="16" s="1"/>
  <c r="AC86" i="16" s="1"/>
  <c r="AD86" i="16" s="1"/>
  <c r="H78" i="16"/>
  <c r="AB78" i="16" s="1"/>
  <c r="AC78" i="16" s="1"/>
  <c r="AD78" i="16" s="1"/>
  <c r="H102" i="16"/>
  <c r="AB102" i="16" s="1"/>
  <c r="AC102" i="16" s="1"/>
  <c r="AD102" i="16" s="1"/>
  <c r="H6" i="16"/>
  <c r="AB6" i="16" s="1"/>
  <c r="AC6" i="16" s="1"/>
  <c r="AD6" i="16" s="1"/>
  <c r="H94" i="16"/>
  <c r="AB94" i="16" s="1"/>
  <c r="AC94" i="16" s="1"/>
  <c r="AD94" i="16" s="1"/>
  <c r="H38" i="16"/>
  <c r="AB38" i="16" s="1"/>
  <c r="AC38" i="16" s="1"/>
  <c r="AD38" i="16" s="1"/>
  <c r="H70" i="16"/>
  <c r="AB70" i="16" s="1"/>
  <c r="AC70" i="16" s="1"/>
  <c r="AD70" i="16" s="1"/>
  <c r="H30" i="16"/>
  <c r="AB30" i="16" s="1"/>
  <c r="AC30" i="16" s="1"/>
  <c r="AD30" i="16" s="1"/>
  <c r="H54" i="16"/>
  <c r="AB54" i="16" s="1"/>
  <c r="AC54" i="16" s="1"/>
  <c r="AD54" i="16" s="1"/>
  <c r="H110" i="16"/>
  <c r="AB110" i="16" s="1"/>
  <c r="AC110" i="16" s="1"/>
  <c r="AD110" i="16" s="1"/>
  <c r="H22" i="16"/>
  <c r="AB22" i="16" s="1"/>
  <c r="AC22" i="16" s="1"/>
  <c r="AD22" i="16" s="1"/>
  <c r="H126" i="16"/>
  <c r="AB126" i="16" s="1"/>
  <c r="AC126" i="16" s="1"/>
  <c r="AD126" i="16" s="1"/>
  <c r="H118" i="16"/>
  <c r="AB118" i="16" s="1"/>
  <c r="AC118" i="16" s="1"/>
  <c r="AD118" i="16" s="1"/>
  <c r="H39" i="16"/>
  <c r="AB39" i="16" s="1"/>
  <c r="AC39" i="16" s="1"/>
  <c r="AD39" i="16" s="1"/>
  <c r="H15" i="16"/>
  <c r="AB15" i="16" s="1"/>
  <c r="AC15" i="16" s="1"/>
  <c r="AD15" i="16" s="1"/>
  <c r="H31" i="16"/>
  <c r="AB31" i="16" s="1"/>
  <c r="AC31" i="16" s="1"/>
  <c r="AD31" i="16" s="1"/>
  <c r="H23" i="16"/>
  <c r="AB23" i="16" s="1"/>
  <c r="AC23" i="16" s="1"/>
  <c r="AD23" i="16" s="1"/>
  <c r="H47" i="16"/>
  <c r="AB47" i="16" s="1"/>
  <c r="AC47" i="16" s="1"/>
  <c r="AD47" i="16" s="1"/>
  <c r="H55" i="16"/>
  <c r="AB55" i="16" s="1"/>
  <c r="AC55" i="16" s="1"/>
  <c r="AD55" i="16" s="1"/>
  <c r="H7" i="16"/>
  <c r="AB7" i="16" s="1"/>
  <c r="AC7" i="16" s="1"/>
  <c r="AD7" i="16" s="1"/>
  <c r="H63" i="16"/>
  <c r="AB63" i="16" s="1"/>
  <c r="AC63" i="16" s="1"/>
  <c r="AD63" i="16" s="1"/>
  <c r="H79" i="16"/>
  <c r="AB79" i="16" s="1"/>
  <c r="AC79" i="16" s="1"/>
  <c r="AD79" i="16" s="1"/>
  <c r="H103" i="16"/>
  <c r="AB103" i="16" s="1"/>
  <c r="AC103" i="16" s="1"/>
  <c r="AD103" i="16" s="1"/>
  <c r="H95" i="16"/>
  <c r="AB95" i="16" s="1"/>
  <c r="AC95" i="16" s="1"/>
  <c r="AD95" i="16" s="1"/>
  <c r="H71" i="16"/>
  <c r="AB71" i="16" s="1"/>
  <c r="AC71" i="16" s="1"/>
  <c r="AD71" i="16" s="1"/>
  <c r="H119" i="16"/>
  <c r="AB119" i="16" s="1"/>
  <c r="AC119" i="16" s="1"/>
  <c r="AD119" i="16" s="1"/>
  <c r="H87" i="16"/>
  <c r="AB87" i="16" s="1"/>
  <c r="AC87" i="16" s="1"/>
  <c r="AD87" i="16" s="1"/>
  <c r="H111" i="16"/>
  <c r="AB111" i="16" s="1"/>
  <c r="AC111" i="16" s="1"/>
  <c r="AD111" i="16" s="1"/>
  <c r="H127" i="16"/>
  <c r="AB127" i="16" s="1"/>
  <c r="AC127" i="16" s="1"/>
  <c r="AD127" i="16" s="1"/>
  <c r="H116" i="16"/>
  <c r="AB116" i="16" s="1"/>
  <c r="AC116" i="16" s="1"/>
  <c r="AD116" i="16" s="1"/>
  <c r="H180" i="16"/>
  <c r="AB180" i="16" s="1"/>
  <c r="AC180" i="16" s="1"/>
  <c r="AD180" i="16" s="1"/>
  <c r="H11" i="16"/>
  <c r="AB11" i="16" s="1"/>
  <c r="AC11" i="16" s="1"/>
  <c r="AD11" i="16" s="1"/>
  <c r="H51" i="16"/>
  <c r="AB51" i="16" s="1"/>
  <c r="AC51" i="16" s="1"/>
  <c r="AD51" i="16" s="1"/>
  <c r="H19" i="16"/>
  <c r="AB19" i="16" s="1"/>
  <c r="AC19" i="16" s="1"/>
  <c r="AD19" i="16" s="1"/>
  <c r="H83" i="16"/>
  <c r="AB83" i="16" s="1"/>
  <c r="AC83" i="16" s="1"/>
  <c r="AD83" i="16" s="1"/>
  <c r="H75" i="16"/>
  <c r="AB75" i="16" s="1"/>
  <c r="AC75" i="16" s="1"/>
  <c r="AD75" i="16" s="1"/>
  <c r="H131" i="16"/>
  <c r="AB131" i="16" s="1"/>
  <c r="AC131" i="16" s="1"/>
  <c r="AD131" i="16" s="1"/>
  <c r="H27" i="16"/>
  <c r="AB27" i="16" s="1"/>
  <c r="AC27" i="16" s="1"/>
  <c r="AD27" i="16" s="1"/>
  <c r="H123" i="16"/>
  <c r="AB123" i="16" s="1"/>
  <c r="AC123" i="16" s="1"/>
  <c r="AD123" i="16" s="1"/>
  <c r="H67" i="16"/>
  <c r="AB67" i="16" s="1"/>
  <c r="AC67" i="16" s="1"/>
  <c r="AD67" i="16" s="1"/>
  <c r="H91" i="16"/>
  <c r="AB91" i="16" s="1"/>
  <c r="AC91" i="16" s="1"/>
  <c r="AD91" i="16" s="1"/>
  <c r="H35" i="16"/>
  <c r="AB35" i="16" s="1"/>
  <c r="AC35" i="16" s="1"/>
  <c r="AD35" i="16" s="1"/>
  <c r="H99" i="16"/>
  <c r="AB99" i="16" s="1"/>
  <c r="AC99" i="16" s="1"/>
  <c r="AD99" i="16" s="1"/>
  <c r="H115" i="16"/>
  <c r="AB115" i="16" s="1"/>
  <c r="AC115" i="16" s="1"/>
  <c r="AD115" i="16" s="1"/>
  <c r="H59" i="16"/>
  <c r="AB59" i="16" s="1"/>
  <c r="AC59" i="16" s="1"/>
  <c r="AD59" i="16" s="1"/>
  <c r="H43" i="16"/>
  <c r="AB43" i="16" s="1"/>
  <c r="AC43" i="16" s="1"/>
  <c r="AD43" i="16" s="1"/>
  <c r="H107" i="16"/>
  <c r="AB107" i="16" s="1"/>
  <c r="AC107" i="16" s="1"/>
  <c r="AD107" i="16" s="1"/>
  <c r="H25" i="16"/>
  <c r="AB25" i="16" s="1"/>
  <c r="AC25" i="16" s="1"/>
  <c r="AD25" i="16" s="1"/>
  <c r="H17" i="16"/>
  <c r="AB17" i="16" s="1"/>
  <c r="AC17" i="16" s="1"/>
  <c r="AD17" i="16" s="1"/>
  <c r="H33" i="16"/>
  <c r="AB33" i="16" s="1"/>
  <c r="AC33" i="16" s="1"/>
  <c r="AD33" i="16" s="1"/>
  <c r="H57" i="16"/>
  <c r="AB57" i="16" s="1"/>
  <c r="AC57" i="16" s="1"/>
  <c r="AD57" i="16" s="1"/>
  <c r="H113" i="16"/>
  <c r="AB113" i="16" s="1"/>
  <c r="AC113" i="16" s="1"/>
  <c r="AD113" i="16" s="1"/>
  <c r="H65" i="16"/>
  <c r="AB65" i="16" s="1"/>
  <c r="AC65" i="16" s="1"/>
  <c r="AD65" i="16" s="1"/>
  <c r="H9" i="16"/>
  <c r="AB9" i="16" s="1"/>
  <c r="AC9" i="16" s="1"/>
  <c r="AD9" i="16" s="1"/>
  <c r="H129" i="16"/>
  <c r="AB129" i="16" s="1"/>
  <c r="AC129" i="16" s="1"/>
  <c r="AD129" i="16" s="1"/>
  <c r="H81" i="16"/>
  <c r="AB81" i="16" s="1"/>
  <c r="AC81" i="16" s="1"/>
  <c r="AD81" i="16" s="1"/>
  <c r="H121" i="16"/>
  <c r="AB121" i="16" s="1"/>
  <c r="AC121" i="16" s="1"/>
  <c r="AD121" i="16" s="1"/>
  <c r="H105" i="16"/>
  <c r="AB105" i="16" s="1"/>
  <c r="AC105" i="16" s="1"/>
  <c r="AD105" i="16" s="1"/>
  <c r="H73" i="16"/>
  <c r="AB73" i="16" s="1"/>
  <c r="AC73" i="16" s="1"/>
  <c r="AD73" i="16" s="1"/>
  <c r="H49" i="16"/>
  <c r="AB49" i="16" s="1"/>
  <c r="AC49" i="16" s="1"/>
  <c r="H89" i="16"/>
  <c r="AB89" i="16" s="1"/>
  <c r="AC89" i="16" s="1"/>
  <c r="AD89" i="16" s="1"/>
  <c r="H97" i="16"/>
  <c r="AB97" i="16" s="1"/>
  <c r="AC97" i="16" s="1"/>
  <c r="AD97" i="16" s="1"/>
  <c r="H41" i="16"/>
  <c r="AB41" i="16" s="1"/>
  <c r="AC41" i="16" s="1"/>
  <c r="AD41" i="16" s="1"/>
  <c r="H138" i="16"/>
  <c r="AB138" i="16" s="1"/>
  <c r="AC138" i="16" s="1"/>
  <c r="AD138" i="16" s="1"/>
  <c r="H186" i="16"/>
  <c r="AB186" i="16" s="1"/>
  <c r="AC186" i="16" s="1"/>
  <c r="AD186" i="16" s="1"/>
  <c r="H178" i="16"/>
  <c r="AB178" i="16" s="1"/>
  <c r="AC178" i="16" s="1"/>
  <c r="AD178" i="16" s="1"/>
  <c r="H194" i="16"/>
  <c r="AB194" i="16" s="1"/>
  <c r="AC194" i="16" s="1"/>
  <c r="AD194" i="16" s="1"/>
  <c r="H170" i="16"/>
  <c r="AB170" i="16" s="1"/>
  <c r="AC170" i="16" s="1"/>
  <c r="AD170" i="16" s="1"/>
  <c r="H146" i="16"/>
  <c r="AB146" i="16" s="1"/>
  <c r="AC146" i="16" s="1"/>
  <c r="AD146" i="16" s="1"/>
  <c r="H154" i="16"/>
  <c r="AB154" i="16" s="1"/>
  <c r="AC154" i="16" s="1"/>
  <c r="AD154" i="16" s="1"/>
  <c r="H162" i="16"/>
  <c r="AB162" i="16" s="1"/>
  <c r="AC162" i="16" s="1"/>
  <c r="AD162" i="16" s="1"/>
  <c r="H202" i="16"/>
  <c r="AB202" i="16" s="1"/>
  <c r="AC202" i="16" s="1"/>
  <c r="AD202" i="16" s="1"/>
  <c r="H132" i="16"/>
  <c r="AB132" i="16" s="1"/>
  <c r="AC132" i="16" s="1"/>
  <c r="AD132" i="16" s="1"/>
  <c r="H36" i="16"/>
  <c r="AB36" i="16" s="1"/>
  <c r="AC36" i="16" s="1"/>
  <c r="AD36" i="16" s="1"/>
  <c r="H164" i="16"/>
  <c r="AB164" i="16" s="1"/>
  <c r="AC164" i="16" s="1"/>
  <c r="AD164" i="16" s="1"/>
  <c r="H153" i="16"/>
  <c r="AB153" i="16" s="1"/>
  <c r="AC153" i="16" s="1"/>
  <c r="AD153" i="16" s="1"/>
  <c r="H145" i="16"/>
  <c r="AB145" i="16" s="1"/>
  <c r="AC145" i="16" s="1"/>
  <c r="AD145" i="16" s="1"/>
  <c r="H161" i="16"/>
  <c r="AB161" i="16" s="1"/>
  <c r="AC161" i="16" s="1"/>
  <c r="AD161" i="16" s="1"/>
  <c r="H137" i="16"/>
  <c r="AB137" i="16" s="1"/>
  <c r="AC137" i="16" s="1"/>
  <c r="AD137" i="16" s="1"/>
  <c r="H169" i="16"/>
  <c r="AB169" i="16" s="1"/>
  <c r="AC169" i="16" s="1"/>
  <c r="AD169" i="16" s="1"/>
  <c r="H185" i="16"/>
  <c r="AB185" i="16" s="1"/>
  <c r="AC185" i="16" s="1"/>
  <c r="AD185" i="16" s="1"/>
  <c r="H177" i="16"/>
  <c r="AB177" i="16" s="1"/>
  <c r="AC177" i="16" s="1"/>
  <c r="AD177" i="16" s="1"/>
  <c r="H193" i="16"/>
  <c r="AB193" i="16" s="1"/>
  <c r="AC193" i="16" s="1"/>
  <c r="AD193" i="16" s="1"/>
  <c r="H201" i="16"/>
  <c r="AB201" i="16" s="1"/>
  <c r="AC201" i="16" s="1"/>
  <c r="AD201" i="16" s="1"/>
  <c r="H18" i="16"/>
  <c r="AB18" i="16" s="1"/>
  <c r="AC18" i="16" s="1"/>
  <c r="AD18" i="16" s="1"/>
  <c r="H34" i="16"/>
  <c r="AB34" i="16" s="1"/>
  <c r="AC34" i="16" s="1"/>
  <c r="AD34" i="16" s="1"/>
  <c r="H42" i="16"/>
  <c r="AB42" i="16" s="1"/>
  <c r="AC42" i="16" s="1"/>
  <c r="AD42" i="16" s="1"/>
  <c r="H90" i="16"/>
  <c r="AB90" i="16" s="1"/>
  <c r="AC90" i="16" s="1"/>
  <c r="AD90" i="16" s="1"/>
  <c r="H66" i="16"/>
  <c r="AB66" i="16" s="1"/>
  <c r="AC66" i="16" s="1"/>
  <c r="AD66" i="16" s="1"/>
  <c r="H58" i="16"/>
  <c r="AB58" i="16" s="1"/>
  <c r="AC58" i="16" s="1"/>
  <c r="AD58" i="16" s="1"/>
  <c r="H82" i="16"/>
  <c r="AB82" i="16" s="1"/>
  <c r="AC82" i="16" s="1"/>
  <c r="AD82" i="16" s="1"/>
  <c r="H98" i="16"/>
  <c r="AB98" i="16" s="1"/>
  <c r="AC98" i="16" s="1"/>
  <c r="AD98" i="16" s="1"/>
  <c r="H106" i="16"/>
  <c r="AB106" i="16" s="1"/>
  <c r="AC106" i="16" s="1"/>
  <c r="AD106" i="16" s="1"/>
  <c r="H50" i="16"/>
  <c r="AB50" i="16" s="1"/>
  <c r="AC50" i="16" s="1"/>
  <c r="AD50" i="16" s="1"/>
  <c r="H10" i="16"/>
  <c r="AB10" i="16" s="1"/>
  <c r="AC10" i="16" s="1"/>
  <c r="AD10" i="16" s="1"/>
  <c r="H114" i="16"/>
  <c r="AB114" i="16" s="1"/>
  <c r="AC114" i="16" s="1"/>
  <c r="AD114" i="16" s="1"/>
  <c r="H74" i="16"/>
  <c r="AB74" i="16" s="1"/>
  <c r="AC74" i="16" s="1"/>
  <c r="AD74" i="16" s="1"/>
  <c r="H26" i="16"/>
  <c r="AB26" i="16" s="1"/>
  <c r="AC26" i="16" s="1"/>
  <c r="AD26" i="16" s="1"/>
  <c r="H122" i="16"/>
  <c r="AB122" i="16" s="1"/>
  <c r="AC122" i="16" s="1"/>
  <c r="AD122" i="16" s="1"/>
  <c r="H130" i="16"/>
  <c r="AB130" i="16" s="1"/>
  <c r="AC130" i="16" s="1"/>
  <c r="AD130" i="16" s="1"/>
  <c r="H100" i="16"/>
  <c r="AB100" i="16" s="1"/>
  <c r="AC100" i="16" s="1"/>
  <c r="AD100" i="16" s="1"/>
  <c r="K653" i="17"/>
  <c r="K656" i="17"/>
  <c r="K651" i="17"/>
  <c r="L221" i="17"/>
  <c r="L213" i="17"/>
  <c r="L205" i="17"/>
  <c r="L198" i="17"/>
  <c r="L190" i="17"/>
  <c r="L182" i="17"/>
  <c r="L222" i="17"/>
  <c r="L214" i="17"/>
  <c r="L206" i="17"/>
  <c r="L199" i="17"/>
  <c r="L191" i="17"/>
  <c r="L183" i="17"/>
  <c r="L223" i="17"/>
  <c r="L215" i="17"/>
  <c r="L207" i="17"/>
  <c r="L200" i="17"/>
  <c r="L192" i="17"/>
  <c r="L184" i="17"/>
  <c r="L212" i="17"/>
  <c r="L204" i="17"/>
  <c r="L220" i="17"/>
  <c r="L197" i="17"/>
  <c r="L189" i="17"/>
  <c r="L181" i="17"/>
  <c r="Q25" i="17"/>
  <c r="L209" i="17"/>
  <c r="L211" i="17"/>
  <c r="L188" i="17"/>
  <c r="L186" i="17"/>
  <c r="L208" i="17"/>
  <c r="L196" i="17"/>
  <c r="L217" i="17"/>
  <c r="L194" i="17"/>
  <c r="L202" i="17"/>
  <c r="L210" i="17"/>
  <c r="L185" i="17"/>
  <c r="L203" i="17"/>
  <c r="L218" i="17"/>
  <c r="L216" i="17"/>
  <c r="L187" i="17"/>
  <c r="L195" i="17"/>
  <c r="L224" i="17"/>
  <c r="L201" i="17"/>
  <c r="L193" i="17"/>
  <c r="L219" i="17"/>
  <c r="K652" i="17"/>
  <c r="AH31" i="15"/>
  <c r="AE32" i="15"/>
  <c r="L31" i="15"/>
  <c r="L16" i="15"/>
  <c r="AH15" i="15"/>
  <c r="AE16" i="15"/>
  <c r="J30" i="15"/>
  <c r="J15" i="15"/>
  <c r="AT16" i="15"/>
  <c r="AP15" i="15"/>
  <c r="G15" i="15" s="1"/>
  <c r="AI14" i="15"/>
  <c r="E14" i="15" s="1"/>
  <c r="D14" i="15"/>
  <c r="D30" i="15"/>
  <c r="AI30" i="15"/>
  <c r="E30" i="15" s="1"/>
  <c r="G29" i="15"/>
  <c r="AQ14" i="15"/>
  <c r="X32" i="15"/>
  <c r="H31" i="15"/>
  <c r="X18" i="15"/>
  <c r="H17" i="15"/>
  <c r="F17" i="13"/>
  <c r="G17" i="13"/>
  <c r="H17" i="13"/>
  <c r="I17" i="13"/>
  <c r="I24" i="13" s="1"/>
  <c r="J17" i="13"/>
  <c r="J24" i="13" s="1"/>
  <c r="K17" i="13"/>
  <c r="L17" i="13"/>
  <c r="M17" i="13"/>
  <c r="N17" i="13"/>
  <c r="O17" i="13"/>
  <c r="P17" i="13"/>
  <c r="Q17" i="13"/>
  <c r="Q24" i="13" s="1"/>
  <c r="R17" i="13"/>
  <c r="R24" i="13" s="1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AD190" i="16" l="1"/>
  <c r="AD49" i="16"/>
  <c r="L265" i="17"/>
  <c r="L257" i="17"/>
  <c r="L251" i="17"/>
  <c r="L244" i="17"/>
  <c r="L236" i="17"/>
  <c r="L228" i="17"/>
  <c r="L262" i="17"/>
  <c r="L252" i="17"/>
  <c r="L245" i="17"/>
  <c r="L266" i="17"/>
  <c r="L258" i="17"/>
  <c r="L253" i="17"/>
  <c r="L246" i="17"/>
  <c r="L238" i="17"/>
  <c r="L230" i="17"/>
  <c r="L267" i="17"/>
  <c r="L259" i="17"/>
  <c r="L250" i="17"/>
  <c r="Q26" i="17"/>
  <c r="Q27" i="17" s="1"/>
  <c r="L227" i="17"/>
  <c r="L235" i="17"/>
  <c r="L243" i="17"/>
  <c r="L242" i="17"/>
  <c r="L254" i="17"/>
  <c r="L233" i="17"/>
  <c r="L268" i="17"/>
  <c r="L229" i="17"/>
  <c r="L256" i="17"/>
  <c r="L247" i="17"/>
  <c r="L231" i="17"/>
  <c r="L249" i="17"/>
  <c r="L240" i="17"/>
  <c r="L248" i="17"/>
  <c r="L232" i="17"/>
  <c r="L260" i="17"/>
  <c r="L241" i="17"/>
  <c r="L263" i="17"/>
  <c r="L239" i="17"/>
  <c r="L261" i="17"/>
  <c r="L237" i="17"/>
  <c r="L264" i="17"/>
  <c r="L234" i="17"/>
  <c r="L255" i="17"/>
  <c r="L226" i="17"/>
  <c r="L225" i="17"/>
  <c r="J31" i="15"/>
  <c r="J16" i="15"/>
  <c r="AH16" i="15"/>
  <c r="AE17" i="15"/>
  <c r="G30" i="15"/>
  <c r="AQ15" i="15"/>
  <c r="L32" i="15"/>
  <c r="L17" i="15"/>
  <c r="AI15" i="15"/>
  <c r="E15" i="15" s="1"/>
  <c r="D15" i="15"/>
  <c r="H18" i="15"/>
  <c r="X19" i="15"/>
  <c r="AE33" i="15"/>
  <c r="AH32" i="15"/>
  <c r="X33" i="15"/>
  <c r="H32" i="15"/>
  <c r="AT17" i="15"/>
  <c r="AP16" i="15"/>
  <c r="G16" i="15" s="1"/>
  <c r="AI31" i="15"/>
  <c r="E31" i="15" s="1"/>
  <c r="D31" i="15"/>
  <c r="S24" i="13"/>
  <c r="K24" i="13"/>
  <c r="P24" i="13"/>
  <c r="H24" i="13"/>
  <c r="O24" i="13"/>
  <c r="G24" i="13"/>
  <c r="N24" i="13"/>
  <c r="F24" i="13"/>
  <c r="E24" i="13"/>
  <c r="M24" i="13"/>
  <c r="T24" i="13"/>
  <c r="L24" i="13"/>
  <c r="C29" i="13"/>
  <c r="V19" i="13"/>
  <c r="W20" i="13"/>
  <c r="C33" i="13"/>
  <c r="V23" i="13"/>
  <c r="W24" i="13"/>
  <c r="C28" i="13"/>
  <c r="V18" i="13"/>
  <c r="W19" i="13"/>
  <c r="C32" i="13"/>
  <c r="V22" i="13"/>
  <c r="L532" i="17" l="1"/>
  <c r="L528" i="17"/>
  <c r="L530" i="17"/>
  <c r="L527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31" i="17"/>
  <c r="L525" i="17"/>
  <c r="L521" i="17"/>
  <c r="L517" i="17"/>
  <c r="L513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29" i="17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23" i="17"/>
  <c r="L519" i="17"/>
  <c r="L515" i="17"/>
  <c r="L511" i="17"/>
  <c r="Q28" i="17"/>
  <c r="D32" i="15"/>
  <c r="AI32" i="15"/>
  <c r="E32" i="15" s="1"/>
  <c r="G31" i="15"/>
  <c r="AQ16" i="15"/>
  <c r="L33" i="15"/>
  <c r="L18" i="15"/>
  <c r="X34" i="15"/>
  <c r="H33" i="15"/>
  <c r="AH33" i="15"/>
  <c r="AE34" i="15"/>
  <c r="X20" i="15"/>
  <c r="H19" i="15"/>
  <c r="AH17" i="15"/>
  <c r="AE18" i="15"/>
  <c r="AI16" i="15"/>
  <c r="E16" i="15" s="1"/>
  <c r="D16" i="15"/>
  <c r="J32" i="15"/>
  <c r="J17" i="15"/>
  <c r="AP17" i="15"/>
  <c r="G17" i="15" s="1"/>
  <c r="AT18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D9" i="10"/>
  <c r="F12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4" i="17"/>
  <c r="L570" i="17"/>
  <c r="L566" i="17"/>
  <c r="L562" i="17"/>
  <c r="L558" i="17"/>
  <c r="L561" i="17"/>
  <c r="L539" i="17"/>
  <c r="H539" i="17" s="1" a="1"/>
  <c r="H539" i="17" s="1"/>
  <c r="L536" i="17"/>
  <c r="H536" i="17" s="1" a="1"/>
  <c r="H536" i="17" s="1"/>
  <c r="L551" i="17"/>
  <c r="H551" i="17" s="1" a="1"/>
  <c r="H551" i="17" s="1"/>
  <c r="L548" i="17"/>
  <c r="H548" i="17" s="1" a="1"/>
  <c r="H548" i="17" s="1"/>
  <c r="L545" i="17"/>
  <c r="H545" i="17" s="1" a="1"/>
  <c r="H545" i="17" s="1"/>
  <c r="L542" i="17"/>
  <c r="H542" i="17" s="1" a="1"/>
  <c r="H542" i="17" s="1"/>
  <c r="L533" i="17"/>
  <c r="H533" i="17" s="1" a="1"/>
  <c r="H533" i="17" s="1"/>
  <c r="X5" i="17" s="1"/>
  <c r="X27" i="17" s="1"/>
  <c r="H601" i="17" s="1" a="1"/>
  <c r="H601" i="17" s="1"/>
  <c r="L554" i="17"/>
  <c r="H554" i="17" s="1" a="1"/>
  <c r="H554" i="17" s="1"/>
  <c r="X12" i="17" s="1"/>
  <c r="X34" i="17" s="1"/>
  <c r="H608" i="17" s="1" a="1"/>
  <c r="H608" i="17" s="1"/>
  <c r="L573" i="17"/>
  <c r="L565" i="17"/>
  <c r="L543" i="17"/>
  <c r="H543" i="17" s="1" a="1"/>
  <c r="H543" i="17" s="1"/>
  <c r="L540" i="17"/>
  <c r="H540" i="17" s="1" a="1"/>
  <c r="H540" i="17" s="1"/>
  <c r="L537" i="17"/>
  <c r="H537" i="17" s="1" a="1"/>
  <c r="H537" i="17" s="1"/>
  <c r="X7" i="17" s="1"/>
  <c r="X29" i="17" s="1"/>
  <c r="H603" i="17" s="1" a="1"/>
  <c r="H603" i="17" s="1"/>
  <c r="L534" i="17"/>
  <c r="H534" i="17" s="1" a="1"/>
  <c r="H534" i="17" s="1"/>
  <c r="X6" i="17" s="1"/>
  <c r="X28" i="17" s="1"/>
  <c r="H602" i="17" s="1" a="1"/>
  <c r="H602" i="17" s="1"/>
  <c r="L552" i="17"/>
  <c r="H552" i="17" s="1" a="1"/>
  <c r="H552" i="17" s="1"/>
  <c r="L549" i="17"/>
  <c r="H549" i="17" s="1" a="1"/>
  <c r="H549" i="17" s="1"/>
  <c r="L546" i="17"/>
  <c r="H546" i="17" s="1" a="1"/>
  <c r="H546" i="17" s="1"/>
  <c r="L557" i="17"/>
  <c r="L535" i="17"/>
  <c r="H535" i="17" s="1" a="1"/>
  <c r="H535" i="17" s="1"/>
  <c r="L547" i="17"/>
  <c r="H547" i="17" s="1" a="1"/>
  <c r="H547" i="17" s="1"/>
  <c r="L544" i="17"/>
  <c r="H544" i="17" s="1" a="1"/>
  <c r="H544" i="17" s="1"/>
  <c r="L541" i="17"/>
  <c r="H541" i="17" s="1" a="1"/>
  <c r="H541" i="17" s="1"/>
  <c r="X8" i="17" s="1"/>
  <c r="X30" i="17" s="1"/>
  <c r="H604" i="17" s="1" a="1"/>
  <c r="H604" i="17" s="1"/>
  <c r="L538" i="17"/>
  <c r="H538" i="17" s="1" a="1"/>
  <c r="H538" i="17" s="1"/>
  <c r="L569" i="17"/>
  <c r="L553" i="17"/>
  <c r="H553" i="17" s="1" a="1"/>
  <c r="H553" i="17" s="1"/>
  <c r="X11" i="17" s="1"/>
  <c r="X33" i="17" s="1"/>
  <c r="H607" i="17" s="1" a="1"/>
  <c r="H607" i="17" s="1"/>
  <c r="L550" i="17"/>
  <c r="H550" i="17" s="1" a="1"/>
  <c r="H550" i="17" s="1"/>
  <c r="Q29" i="17"/>
  <c r="Q30" i="17" s="1"/>
  <c r="Q31" i="17" s="1"/>
  <c r="AE19" i="15"/>
  <c r="AH18" i="15"/>
  <c r="L19" i="15"/>
  <c r="L34" i="15"/>
  <c r="AI17" i="15"/>
  <c r="E17" i="15" s="1"/>
  <c r="D17" i="15"/>
  <c r="X35" i="15"/>
  <c r="H34" i="15"/>
  <c r="AT19" i="15"/>
  <c r="AP18" i="15"/>
  <c r="G18" i="15" s="1"/>
  <c r="G32" i="15"/>
  <c r="AQ17" i="15"/>
  <c r="H20" i="15"/>
  <c r="X21" i="15"/>
  <c r="J33" i="15"/>
  <c r="J18" i="15"/>
  <c r="AH34" i="15"/>
  <c r="AE35" i="15"/>
  <c r="D33" i="15"/>
  <c r="AI33" i="15"/>
  <c r="E33" i="15" s="1"/>
  <c r="L13" i="10"/>
  <c r="L28" i="10"/>
  <c r="L35" i="10" s="1"/>
  <c r="H13" i="10"/>
  <c r="H28" i="10"/>
  <c r="H35" i="10" s="1"/>
  <c r="D13" i="10"/>
  <c r="F13" i="10"/>
  <c r="K13" i="10"/>
  <c r="K28" i="10"/>
  <c r="K35" i="10" s="1"/>
  <c r="G13" i="10"/>
  <c r="G28" i="10"/>
  <c r="G35" i="10" s="1"/>
  <c r="C13" i="10"/>
  <c r="M13" i="10"/>
  <c r="M28" i="10"/>
  <c r="M35" i="10" s="1"/>
  <c r="I13" i="10"/>
  <c r="I28" i="10"/>
  <c r="I35" i="10" s="1"/>
  <c r="E13" i="10"/>
  <c r="E28" i="10"/>
  <c r="E35" i="10" s="1"/>
  <c r="J13" i="10"/>
  <c r="C35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D35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X10" i="17" l="1"/>
  <c r="X32" i="17" s="1"/>
  <c r="H606" i="17" s="1" a="1"/>
  <c r="H606" i="17" s="1"/>
  <c r="X9" i="17"/>
  <c r="X31" i="17" s="1"/>
  <c r="H605" i="17" s="1" a="1"/>
  <c r="H605" i="17" s="1"/>
  <c r="L310" i="17"/>
  <c r="L302" i="17"/>
  <c r="L303" i="17"/>
  <c r="L295" i="17"/>
  <c r="L288" i="17"/>
  <c r="L280" i="17"/>
  <c r="L305" i="17"/>
  <c r="L297" i="17"/>
  <c r="L290" i="17"/>
  <c r="L282" i="17"/>
  <c r="L269" i="17"/>
  <c r="L294" i="17"/>
  <c r="L287" i="17"/>
  <c r="L292" i="17"/>
  <c r="L285" i="17"/>
  <c r="L279" i="17"/>
  <c r="L274" i="17"/>
  <c r="L277" i="17"/>
  <c r="L271" i="17"/>
  <c r="L272" i="17"/>
  <c r="L300" i="17"/>
  <c r="L308" i="17"/>
  <c r="Q32" i="17"/>
  <c r="L309" i="17"/>
  <c r="L311" i="17"/>
  <c r="L278" i="17"/>
  <c r="L275" i="17"/>
  <c r="L289" i="17"/>
  <c r="L284" i="17"/>
  <c r="L286" i="17"/>
  <c r="L273" i="17"/>
  <c r="L276" i="17"/>
  <c r="L312" i="17"/>
  <c r="L301" i="17"/>
  <c r="L307" i="17"/>
  <c r="L291" i="17"/>
  <c r="L293" i="17"/>
  <c r="L270" i="17"/>
  <c r="L304" i="17"/>
  <c r="L296" i="17"/>
  <c r="L298" i="17"/>
  <c r="L299" i="17"/>
  <c r="L283" i="17"/>
  <c r="L306" i="17"/>
  <c r="L281" i="17"/>
  <c r="J34" i="15"/>
  <c r="J19" i="15"/>
  <c r="X36" i="15"/>
  <c r="H35" i="15"/>
  <c r="H21" i="15"/>
  <c r="X22" i="15"/>
  <c r="G33" i="15"/>
  <c r="AQ18" i="15"/>
  <c r="L35" i="15"/>
  <c r="L20" i="15"/>
  <c r="AE36" i="15"/>
  <c r="AH35" i="15"/>
  <c r="AI18" i="15"/>
  <c r="E18" i="15" s="1"/>
  <c r="D18" i="15"/>
  <c r="AI34" i="15"/>
  <c r="E34" i="15" s="1"/>
  <c r="D34" i="15"/>
  <c r="AP19" i="15"/>
  <c r="G19" i="15" s="1"/>
  <c r="AT20" i="15"/>
  <c r="AH19" i="15"/>
  <c r="AE20" i="15"/>
  <c r="F35" i="10"/>
  <c r="L356" i="17" l="1"/>
  <c r="L348" i="17"/>
  <c r="L340" i="17"/>
  <c r="L333" i="17"/>
  <c r="L325" i="17"/>
  <c r="L317" i="17"/>
  <c r="L351" i="17"/>
  <c r="L343" i="17"/>
  <c r="L335" i="17"/>
  <c r="L328" i="17"/>
  <c r="L320" i="17"/>
  <c r="L353" i="17"/>
  <c r="L345" i="17"/>
  <c r="L315" i="17"/>
  <c r="L323" i="17"/>
  <c r="L331" i="17"/>
  <c r="L338" i="17"/>
  <c r="L346" i="17"/>
  <c r="L354" i="17"/>
  <c r="Q33" i="17"/>
  <c r="L319" i="17"/>
  <c r="L334" i="17"/>
  <c r="L322" i="17"/>
  <c r="L316" i="17"/>
  <c r="L313" i="17"/>
  <c r="L321" i="17"/>
  <c r="L339" i="17"/>
  <c r="L336" i="17"/>
  <c r="L324" i="17"/>
  <c r="L329" i="17"/>
  <c r="L341" i="17"/>
  <c r="L326" i="17"/>
  <c r="L332" i="17"/>
  <c r="L327" i="17"/>
  <c r="L352" i="17"/>
  <c r="L318" i="17"/>
  <c r="L355" i="17"/>
  <c r="L344" i="17"/>
  <c r="L342" i="17"/>
  <c r="L347" i="17"/>
  <c r="L349" i="17"/>
  <c r="L337" i="17"/>
  <c r="L350" i="17"/>
  <c r="L330" i="17"/>
  <c r="L314" i="17"/>
  <c r="G34" i="15"/>
  <c r="AQ19" i="15"/>
  <c r="AE21" i="15"/>
  <c r="AH20" i="15"/>
  <c r="D35" i="15"/>
  <c r="AI35" i="15"/>
  <c r="E35" i="15" s="1"/>
  <c r="X23" i="15"/>
  <c r="H23" i="15" s="1"/>
  <c r="H22" i="15"/>
  <c r="AI19" i="15"/>
  <c r="E19" i="15" s="1"/>
  <c r="D19" i="15"/>
  <c r="AH36" i="15"/>
  <c r="AE37" i="15"/>
  <c r="X37" i="15"/>
  <c r="H36" i="15"/>
  <c r="AP20" i="15"/>
  <c r="G20" i="15" s="1"/>
  <c r="AT21" i="15"/>
  <c r="L21" i="15"/>
  <c r="L36" i="15"/>
  <c r="J35" i="15"/>
  <c r="J20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08" i="16" l="1"/>
  <c r="AB208" i="16" s="1"/>
  <c r="AC208" i="16" s="1"/>
  <c r="AD208" i="16" s="1"/>
  <c r="H240" i="16"/>
  <c r="AB240" i="16" s="1"/>
  <c r="AC240" i="16" s="1"/>
  <c r="AD240" i="16" s="1"/>
  <c r="H248" i="16"/>
  <c r="AB248" i="16" s="1"/>
  <c r="AC248" i="16" s="1"/>
  <c r="AD248" i="16" s="1"/>
  <c r="H216" i="16"/>
  <c r="AB216" i="16" s="1"/>
  <c r="AC216" i="16" s="1"/>
  <c r="AD216" i="16" s="1"/>
  <c r="H256" i="16"/>
  <c r="AB256" i="16" s="1"/>
  <c r="AC256" i="16" s="1"/>
  <c r="H224" i="16"/>
  <c r="AB224" i="16" s="1"/>
  <c r="AC224" i="16" s="1"/>
  <c r="AD224" i="16" s="1"/>
  <c r="H232" i="16"/>
  <c r="AB232" i="16" s="1"/>
  <c r="AC232" i="16" s="1"/>
  <c r="AD232" i="16" s="1"/>
  <c r="L56" i="5"/>
  <c r="H241" i="16"/>
  <c r="AB241" i="16" s="1"/>
  <c r="AC241" i="16" s="1"/>
  <c r="AD241" i="16" s="1"/>
  <c r="H249" i="16"/>
  <c r="AB249" i="16" s="1"/>
  <c r="AC249" i="16" s="1"/>
  <c r="AD249" i="16" s="1"/>
  <c r="H217" i="16"/>
  <c r="AB217" i="16" s="1"/>
  <c r="AC217" i="16" s="1"/>
  <c r="AD217" i="16" s="1"/>
  <c r="H233" i="16"/>
  <c r="AB233" i="16" s="1"/>
  <c r="AC233" i="16" s="1"/>
  <c r="AD233" i="16" s="1"/>
  <c r="H257" i="16"/>
  <c r="AB257" i="16" s="1"/>
  <c r="AC257" i="16" s="1"/>
  <c r="H209" i="16"/>
  <c r="AB209" i="16" s="1"/>
  <c r="AC209" i="16" s="1"/>
  <c r="AD209" i="16" s="1"/>
  <c r="H225" i="16"/>
  <c r="AB225" i="16" s="1"/>
  <c r="AC225" i="16" s="1"/>
  <c r="AD225" i="16" s="1"/>
  <c r="H213" i="16"/>
  <c r="AB213" i="16" s="1"/>
  <c r="AC213" i="16" s="1"/>
  <c r="AD213" i="16" s="1"/>
  <c r="H205" i="16"/>
  <c r="AB205" i="16" s="1"/>
  <c r="AC205" i="16" s="1"/>
  <c r="AD205" i="16" s="1"/>
  <c r="H229" i="16"/>
  <c r="AB229" i="16" s="1"/>
  <c r="AC229" i="16" s="1"/>
  <c r="AD229" i="16" s="1"/>
  <c r="H253" i="16"/>
  <c r="AB253" i="16" s="1"/>
  <c r="AC253" i="16" s="1"/>
  <c r="H237" i="16"/>
  <c r="AB237" i="16" s="1"/>
  <c r="AC237" i="16" s="1"/>
  <c r="AD237" i="16" s="1"/>
  <c r="H245" i="16"/>
  <c r="AB245" i="16" s="1"/>
  <c r="AC245" i="16" s="1"/>
  <c r="AD245" i="16" s="1"/>
  <c r="H221" i="16"/>
  <c r="AB221" i="16" s="1"/>
  <c r="AC221" i="16" s="1"/>
  <c r="K56" i="5"/>
  <c r="H251" i="16"/>
  <c r="AB251" i="16" s="1"/>
  <c r="AC251" i="16" s="1"/>
  <c r="AD251" i="16" s="1"/>
  <c r="H243" i="16"/>
  <c r="AB243" i="16" s="1"/>
  <c r="AC243" i="16" s="1"/>
  <c r="AD243" i="16" s="1"/>
  <c r="H211" i="16"/>
  <c r="AB211" i="16" s="1"/>
  <c r="AC211" i="16" s="1"/>
  <c r="AD211" i="16" s="1"/>
  <c r="H227" i="16"/>
  <c r="AB227" i="16" s="1"/>
  <c r="AC227" i="16" s="1"/>
  <c r="AD227" i="16" s="1"/>
  <c r="H235" i="16"/>
  <c r="AB235" i="16" s="1"/>
  <c r="AC235" i="16" s="1"/>
  <c r="AD235" i="16" s="1"/>
  <c r="H219" i="16"/>
  <c r="AB219" i="16" s="1"/>
  <c r="AC219" i="16" s="1"/>
  <c r="AD219" i="16" s="1"/>
  <c r="H259" i="16"/>
  <c r="AB259" i="16" s="1"/>
  <c r="AC259" i="16" s="1"/>
  <c r="H223" i="16"/>
  <c r="AB223" i="16" s="1"/>
  <c r="AC223" i="16" s="1"/>
  <c r="AD223" i="16" s="1"/>
  <c r="H215" i="16"/>
  <c r="AB215" i="16" s="1"/>
  <c r="AC215" i="16" s="1"/>
  <c r="AD215" i="16" s="1"/>
  <c r="H231" i="16"/>
  <c r="AB231" i="16" s="1"/>
  <c r="AC231" i="16" s="1"/>
  <c r="AD231" i="16" s="1"/>
  <c r="H247" i="16"/>
  <c r="AB247" i="16" s="1"/>
  <c r="AC247" i="16" s="1"/>
  <c r="AD247" i="16" s="1"/>
  <c r="H239" i="16"/>
  <c r="AB239" i="16" s="1"/>
  <c r="AC239" i="16" s="1"/>
  <c r="AD239" i="16" s="1"/>
  <c r="H255" i="16"/>
  <c r="AB255" i="16" s="1"/>
  <c r="AC255" i="16" s="1"/>
  <c r="H207" i="16"/>
  <c r="AB207" i="16" s="1"/>
  <c r="AC207" i="16" s="1"/>
  <c r="AD207" i="16" s="1"/>
  <c r="H222" i="16"/>
  <c r="AB222" i="16" s="1"/>
  <c r="AC222" i="16" s="1"/>
  <c r="AD222" i="16" s="1"/>
  <c r="H246" i="16"/>
  <c r="AB246" i="16" s="1"/>
  <c r="AC246" i="16" s="1"/>
  <c r="AD246" i="16" s="1"/>
  <c r="H238" i="16"/>
  <c r="AB238" i="16" s="1"/>
  <c r="AC238" i="16" s="1"/>
  <c r="AD238" i="16" s="1"/>
  <c r="H214" i="16"/>
  <c r="AB214" i="16" s="1"/>
  <c r="AC214" i="16" s="1"/>
  <c r="AD214" i="16" s="1"/>
  <c r="H254" i="16"/>
  <c r="AB254" i="16" s="1"/>
  <c r="AC254" i="16" s="1"/>
  <c r="H206" i="16"/>
  <c r="AB206" i="16" s="1"/>
  <c r="AC206" i="16" s="1"/>
  <c r="AD206" i="16" s="1"/>
  <c r="H230" i="16"/>
  <c r="AB230" i="16" s="1"/>
  <c r="AC230" i="16" s="1"/>
  <c r="AD230" i="16" s="1"/>
  <c r="H250" i="16"/>
  <c r="AB250" i="16" s="1"/>
  <c r="AC250" i="16" s="1"/>
  <c r="AD250" i="16" s="1"/>
  <c r="H258" i="16"/>
  <c r="AB258" i="16" s="1"/>
  <c r="AC258" i="16" s="1"/>
  <c r="H234" i="16"/>
  <c r="AB234" i="16" s="1"/>
  <c r="AC234" i="16" s="1"/>
  <c r="AD234" i="16" s="1"/>
  <c r="H210" i="16"/>
  <c r="AB210" i="16" s="1"/>
  <c r="AC210" i="16" s="1"/>
  <c r="AD210" i="16" s="1"/>
  <c r="H242" i="16"/>
  <c r="AB242" i="16" s="1"/>
  <c r="AC242" i="16" s="1"/>
  <c r="AD242" i="16" s="1"/>
  <c r="H218" i="16"/>
  <c r="AB218" i="16" s="1"/>
  <c r="AC218" i="16" s="1"/>
  <c r="AD218" i="16" s="1"/>
  <c r="H226" i="16"/>
  <c r="AB226" i="16" s="1"/>
  <c r="AC226" i="16" s="1"/>
  <c r="AD226" i="16" s="1"/>
  <c r="N56" i="5"/>
  <c r="J56" i="5"/>
  <c r="M56" i="5"/>
  <c r="H244" i="16"/>
  <c r="AB244" i="16" s="1"/>
  <c r="AC244" i="16" s="1"/>
  <c r="AD244" i="16" s="1"/>
  <c r="H236" i="16"/>
  <c r="AB236" i="16" s="1"/>
  <c r="AC236" i="16" s="1"/>
  <c r="AD236" i="16" s="1"/>
  <c r="H260" i="16"/>
  <c r="AB260" i="16" s="1"/>
  <c r="AC260" i="16" s="1"/>
  <c r="H220" i="16"/>
  <c r="AB220" i="16" s="1"/>
  <c r="AC220" i="16" s="1"/>
  <c r="AD220" i="16" s="1"/>
  <c r="H212" i="16"/>
  <c r="AB212" i="16" s="1"/>
  <c r="AC212" i="16" s="1"/>
  <c r="AD212" i="16" s="1"/>
  <c r="H228" i="16"/>
  <c r="AB228" i="16" s="1"/>
  <c r="AC228" i="16" s="1"/>
  <c r="AD228" i="16" s="1"/>
  <c r="H252" i="16"/>
  <c r="AB252" i="16" s="1"/>
  <c r="AC252" i="16" s="1"/>
  <c r="AD252" i="16" s="1"/>
  <c r="L394" i="17"/>
  <c r="L386" i="17"/>
  <c r="L371" i="17"/>
  <c r="L363" i="17"/>
  <c r="L397" i="17"/>
  <c r="L389" i="17"/>
  <c r="L381" i="17"/>
  <c r="L374" i="17"/>
  <c r="L366" i="17"/>
  <c r="L358" i="17"/>
  <c r="L399" i="17"/>
  <c r="L391" i="17"/>
  <c r="L383" i="17"/>
  <c r="L376" i="17"/>
  <c r="L384" i="17"/>
  <c r="L392" i="17"/>
  <c r="L400" i="17"/>
  <c r="L361" i="17"/>
  <c r="L369" i="17"/>
  <c r="L377" i="17"/>
  <c r="L359" i="17"/>
  <c r="L372" i="17"/>
  <c r="L375" i="17"/>
  <c r="L367" i="17"/>
  <c r="L385" i="17"/>
  <c r="L380" i="17"/>
  <c r="L362" i="17"/>
  <c r="L365" i="17"/>
  <c r="L368" i="17"/>
  <c r="L393" i="17"/>
  <c r="L396" i="17"/>
  <c r="L373" i="17"/>
  <c r="L379" i="17"/>
  <c r="L378" i="17"/>
  <c r="L364" i="17"/>
  <c r="L387" i="17"/>
  <c r="L360" i="17"/>
  <c r="L395" i="17"/>
  <c r="L357" i="17"/>
  <c r="L382" i="17"/>
  <c r="L388" i="17"/>
  <c r="L370" i="17"/>
  <c r="L390" i="17"/>
  <c r="L398" i="17"/>
  <c r="AP21" i="15"/>
  <c r="G21" i="15" s="1"/>
  <c r="AT22" i="15"/>
  <c r="J36" i="15"/>
  <c r="J21" i="15"/>
  <c r="AE38" i="15"/>
  <c r="AH37" i="15"/>
  <c r="D20" i="15"/>
  <c r="AI20" i="15"/>
  <c r="E20" i="15" s="1"/>
  <c r="X38" i="15"/>
  <c r="H37" i="15"/>
  <c r="D36" i="15"/>
  <c r="AI36" i="15"/>
  <c r="E36" i="15" s="1"/>
  <c r="AH21" i="15"/>
  <c r="AE22" i="15"/>
  <c r="AQ20" i="15"/>
  <c r="G35" i="15"/>
  <c r="L22" i="15"/>
  <c r="L37" i="15"/>
  <c r="K199" i="9"/>
  <c r="K195" i="9"/>
  <c r="K128" i="9"/>
  <c r="E17" i="9"/>
  <c r="L16" i="9"/>
  <c r="N40" i="5"/>
  <c r="M40" i="5"/>
  <c r="AD260" i="16" l="1"/>
  <c r="H576" i="17" s="1" a="1"/>
  <c r="H576" i="17" s="1"/>
  <c r="AE12" i="17" s="1"/>
  <c r="AE34" i="17" s="1"/>
  <c r="H648" i="17" s="1" a="1"/>
  <c r="H648" i="17" s="1"/>
  <c r="H532" i="17" a="1"/>
  <c r="H532" i="17" s="1"/>
  <c r="AD258" i="16"/>
  <c r="H530" i="17" a="1"/>
  <c r="H530" i="17" s="1"/>
  <c r="H529" i="17" a="1"/>
  <c r="H529" i="17" s="1"/>
  <c r="H528" i="17" a="1"/>
  <c r="H528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AD254" i="16"/>
  <c r="H514" i="17" a="1"/>
  <c r="H514" i="17" s="1"/>
  <c r="H512" i="17" a="1"/>
  <c r="H512" i="17" s="1"/>
  <c r="H513" i="17" a="1"/>
  <c r="H513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56" i="16"/>
  <c r="H521" i="17" a="1"/>
  <c r="H521" i="17" s="1"/>
  <c r="H522" i="17" a="1"/>
  <c r="H522" i="17" s="1"/>
  <c r="H520" i="17" a="1"/>
  <c r="H520" i="17" s="1"/>
  <c r="H519" i="17" a="1"/>
  <c r="H519" i="17" s="1"/>
  <c r="H523" i="17" a="1"/>
  <c r="H523" i="17" s="1"/>
  <c r="AD255" i="16"/>
  <c r="H518" i="17" a="1"/>
  <c r="H518" i="17" s="1"/>
  <c r="H516" i="17" a="1"/>
  <c r="H516" i="17" s="1"/>
  <c r="H517" i="17" a="1"/>
  <c r="H517" i="17" s="1"/>
  <c r="H515" i="17" a="1"/>
  <c r="H515" i="17" s="1"/>
  <c r="AD257" i="16"/>
  <c r="H525" i="17" a="1"/>
  <c r="H525" i="17" s="1"/>
  <c r="H526" i="17" a="1"/>
  <c r="H526" i="17" s="1"/>
  <c r="H524" i="17" a="1"/>
  <c r="H524" i="17" s="1"/>
  <c r="H527" i="17" a="1"/>
  <c r="H527" i="17" s="1"/>
  <c r="AD221" i="16"/>
  <c r="G36" i="15"/>
  <c r="AQ21" i="15"/>
  <c r="AE23" i="15"/>
  <c r="AH23" i="15" s="1"/>
  <c r="AH22" i="15"/>
  <c r="AI37" i="15"/>
  <c r="E37" i="15" s="1"/>
  <c r="D37" i="15"/>
  <c r="J37" i="15"/>
  <c r="J22" i="15"/>
  <c r="AI21" i="15"/>
  <c r="E21" i="15" s="1"/>
  <c r="D21" i="15"/>
  <c r="AE39" i="15"/>
  <c r="AH39" i="15" s="1"/>
  <c r="AH38" i="15"/>
  <c r="AP22" i="15"/>
  <c r="G22" i="15" s="1"/>
  <c r="AT23" i="15"/>
  <c r="AP23" i="15" s="1"/>
  <c r="L38" i="15"/>
  <c r="L23" i="15"/>
  <c r="L39" i="15" s="1"/>
  <c r="X39" i="15"/>
  <c r="H39" i="15" s="1"/>
  <c r="H38" i="15"/>
  <c r="K203" i="9"/>
  <c r="K207" i="9"/>
  <c r="L69" i="9"/>
  <c r="E70" i="9"/>
  <c r="L17" i="9"/>
  <c r="E18" i="9"/>
  <c r="O40" i="5"/>
  <c r="H565" i="17" l="1" a="1"/>
  <c r="H565" i="17" s="1"/>
  <c r="H566" i="17" a="1"/>
  <c r="H566" i="17" s="1"/>
  <c r="H564" i="17" a="1"/>
  <c r="H564" i="17" s="1"/>
  <c r="H563" i="17" a="1"/>
  <c r="H563" i="17" s="1"/>
  <c r="AE8" i="17" s="1"/>
  <c r="AE30" i="17" s="1"/>
  <c r="H644" i="17" s="1" a="1"/>
  <c r="H644" i="17" s="1"/>
  <c r="H567" i="17" a="1"/>
  <c r="H567" i="17" s="1"/>
  <c r="H556" i="17" a="1"/>
  <c r="H556" i="17" s="1"/>
  <c r="AE6" i="17" s="1"/>
  <c r="AE28" i="17" s="1"/>
  <c r="H642" i="17" s="1" a="1"/>
  <c r="H642" i="17" s="1"/>
  <c r="H558" i="17" a="1"/>
  <c r="H558" i="17" s="1"/>
  <c r="H557" i="17" a="1"/>
  <c r="H557" i="17" s="1"/>
  <c r="H569" i="17" a="1"/>
  <c r="H569" i="17" s="1"/>
  <c r="H571" i="17" a="1"/>
  <c r="H571" i="17" s="1"/>
  <c r="H570" i="17" a="1"/>
  <c r="H570" i="17" s="1"/>
  <c r="H568" i="17" a="1"/>
  <c r="H568" i="17" s="1"/>
  <c r="AE9" i="17" s="1"/>
  <c r="AE31" i="17" s="1"/>
  <c r="H645" i="17" s="1" a="1"/>
  <c r="H645" i="17" s="1"/>
  <c r="H561" i="17" a="1"/>
  <c r="H561" i="17" s="1"/>
  <c r="H560" i="17" a="1"/>
  <c r="H560" i="17" s="1"/>
  <c r="H559" i="17" a="1"/>
  <c r="H559" i="17" s="1"/>
  <c r="AE7" i="17" s="1"/>
  <c r="AE29" i="17" s="1"/>
  <c r="H643" i="17" s="1" a="1"/>
  <c r="H643" i="17" s="1"/>
  <c r="H562" i="17" a="1"/>
  <c r="H562" i="17" s="1"/>
  <c r="H572" i="17" a="1"/>
  <c r="H572" i="17" s="1"/>
  <c r="AE10" i="17" s="1"/>
  <c r="AE32" i="17" s="1"/>
  <c r="H646" i="17" s="1" a="1"/>
  <c r="H646" i="17" s="1"/>
  <c r="H573" i="17" a="1"/>
  <c r="H573" i="17" s="1"/>
  <c r="H574" i="17" a="1"/>
  <c r="H574" i="17" s="1"/>
  <c r="J38" i="15"/>
  <c r="J23" i="15"/>
  <c r="J39" i="15" s="1"/>
  <c r="G23" i="15"/>
  <c r="AP5" i="15"/>
  <c r="D38" i="15"/>
  <c r="AI38" i="15"/>
  <c r="E38" i="15" s="1"/>
  <c r="AI22" i="15"/>
  <c r="E22" i="15" s="1"/>
  <c r="D22" i="15"/>
  <c r="D39" i="15"/>
  <c r="D23" i="15"/>
  <c r="AQ22" i="15"/>
  <c r="G37" i="15"/>
  <c r="K215" i="9"/>
  <c r="K211" i="9"/>
  <c r="E71" i="9"/>
  <c r="L70" i="9"/>
  <c r="L18" i="9"/>
  <c r="E19" i="9"/>
  <c r="P40" i="5"/>
  <c r="AI23" i="15" l="1"/>
  <c r="E23" i="15" s="1"/>
  <c r="AQ23" i="15"/>
  <c r="G38" i="15"/>
  <c r="AI39" i="15"/>
  <c r="E39" i="15" s="1"/>
  <c r="K219" i="9"/>
  <c r="K223" i="9"/>
  <c r="L71" i="9"/>
  <c r="E72" i="9"/>
  <c r="E20" i="9"/>
  <c r="L19" i="9"/>
  <c r="Q40" i="5"/>
  <c r="G39" i="15" l="1"/>
  <c r="AQ5" i="15"/>
  <c r="K231" i="9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J35" i="12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P32" i="4" s="1"/>
  <c r="Q32" i="4" s="1"/>
  <c r="R32" i="4" s="1"/>
  <c r="S32" i="4" s="1"/>
  <c r="T32" i="4" s="1"/>
  <c r="I129" i="9" s="1" a="1"/>
  <c r="I129" i="9" s="1"/>
  <c r="AN129" i="16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7" i="4"/>
  <c r="N29" i="4" s="1"/>
  <c r="I78" i="9" s="1" a="1"/>
  <c r="I78" i="9" s="1"/>
  <c r="AN78" i="16" s="1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N6" i="2"/>
  <c r="N28" i="2" s="1"/>
  <c r="N6" i="8"/>
  <c r="N6" i="7"/>
  <c r="N28" i="7" s="1"/>
  <c r="N28" i="8" s="1"/>
  <c r="N6" i="5"/>
  <c r="N28" i="5" s="1"/>
  <c r="I205" i="9" s="1" a="1"/>
  <c r="I205" i="9" s="1"/>
  <c r="AN205" i="16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J28" i="4" s="1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L28" i="6" s="1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F30" i="6"/>
  <c r="J30" i="6"/>
  <c r="N29" i="6"/>
  <c r="O30" i="6"/>
  <c r="P30" i="6" s="1"/>
  <c r="Q30" i="6" s="1"/>
  <c r="R30" i="6" s="1"/>
  <c r="S30" i="6" s="1"/>
  <c r="T30" i="6" s="1"/>
  <c r="O35" i="6"/>
  <c r="P35" i="6" s="1"/>
  <c r="Q35" i="6" s="1"/>
  <c r="R35" i="6" s="1"/>
  <c r="S35" i="6" s="1"/>
  <c r="T35" i="6" s="1"/>
  <c r="J28" i="6"/>
  <c r="O33" i="6"/>
  <c r="P33" i="6" s="1"/>
  <c r="Q33" i="6" s="1"/>
  <c r="R33" i="6" s="1"/>
  <c r="S33" i="6" s="1"/>
  <c r="T33" i="6" s="1"/>
  <c r="D32" i="7"/>
  <c r="E81" i="9"/>
  <c r="L80" i="9"/>
  <c r="L28" i="9"/>
  <c r="N33" i="7"/>
  <c r="N33" i="8" s="1"/>
  <c r="F33" i="7"/>
  <c r="F33" i="8" s="1"/>
  <c r="B26" i="7"/>
  <c r="L24" i="6"/>
  <c r="B26" i="6"/>
  <c r="I24" i="6"/>
  <c r="B26" i="4"/>
  <c r="C28" i="4"/>
  <c r="C31" i="4"/>
  <c r="K31" i="4"/>
  <c r="F30" i="4"/>
  <c r="I15" i="9" s="1" a="1"/>
  <c r="I15" i="9" s="1"/>
  <c r="AN15" i="16" s="1"/>
  <c r="N34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13" i="16" l="1"/>
  <c r="J13" i="16" s="1"/>
  <c r="P13" i="16" s="1"/>
  <c r="I21" i="16"/>
  <c r="J21" i="16" s="1"/>
  <c r="P21" i="16" s="1"/>
  <c r="I5" i="16"/>
  <c r="J5" i="16" s="1"/>
  <c r="P5" i="16" s="1"/>
  <c r="I133" i="16"/>
  <c r="J133" i="16" s="1"/>
  <c r="P133" i="16" s="1"/>
  <c r="I141" i="16"/>
  <c r="J141" i="16" s="1"/>
  <c r="P141" i="16" s="1"/>
  <c r="I149" i="16"/>
  <c r="J149" i="16" s="1"/>
  <c r="P149" i="16" s="1"/>
  <c r="I197" i="16"/>
  <c r="J197" i="16" s="1"/>
  <c r="P197" i="16" s="1"/>
  <c r="I157" i="16"/>
  <c r="J157" i="16" s="1"/>
  <c r="P157" i="16" s="1"/>
  <c r="L35" i="6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P19" i="8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205" i="16" s="1"/>
  <c r="J205" i="16" s="1"/>
  <c r="P205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Q24" i="5" s="1"/>
  <c r="P19" i="2"/>
  <c r="P31" i="1"/>
  <c r="P8" i="11" s="1"/>
  <c r="Q19" i="1"/>
  <c r="Q19" i="6" s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I201" i="16" l="1"/>
  <c r="J201" i="16" s="1"/>
  <c r="P201" i="16" s="1"/>
  <c r="I145" i="16"/>
  <c r="J145" i="16" s="1"/>
  <c r="P145" i="16" s="1"/>
  <c r="I153" i="16"/>
  <c r="J153" i="16" s="1"/>
  <c r="P153" i="16" s="1"/>
  <c r="I209" i="16"/>
  <c r="J209" i="16" s="1"/>
  <c r="P209" i="16" s="1"/>
  <c r="I177" i="16"/>
  <c r="J177" i="16" s="1"/>
  <c r="P177" i="16" s="1"/>
  <c r="I161" i="16"/>
  <c r="J161" i="16" s="1"/>
  <c r="P161" i="16" s="1"/>
  <c r="I217" i="16"/>
  <c r="J217" i="16" s="1"/>
  <c r="P217" i="16" s="1"/>
  <c r="I169" i="16"/>
  <c r="J169" i="16" s="1"/>
  <c r="P169" i="16" s="1"/>
  <c r="I137" i="16"/>
  <c r="J137" i="16" s="1"/>
  <c r="P137" i="16" s="1"/>
  <c r="I185" i="16"/>
  <c r="J185" i="16" s="1"/>
  <c r="P185" i="16" s="1"/>
  <c r="I193" i="16"/>
  <c r="J193" i="16" s="1"/>
  <c r="P193" i="16" s="1"/>
  <c r="Q197" i="16"/>
  <c r="R197" i="16"/>
  <c r="I9" i="16"/>
  <c r="J9" i="16" s="1"/>
  <c r="P9" i="16" s="1"/>
  <c r="I17" i="16"/>
  <c r="J17" i="16" s="1"/>
  <c r="P17" i="16" s="1"/>
  <c r="I25" i="16"/>
  <c r="J25" i="16" s="1"/>
  <c r="P25" i="16" s="1"/>
  <c r="G30" i="16"/>
  <c r="G14" i="16"/>
  <c r="G54" i="16"/>
  <c r="G38" i="16"/>
  <c r="G86" i="16"/>
  <c r="G62" i="16"/>
  <c r="G46" i="16"/>
  <c r="G6" i="16"/>
  <c r="G70" i="16"/>
  <c r="G78" i="16"/>
  <c r="G22" i="16"/>
  <c r="I173" i="16"/>
  <c r="J173" i="16" s="1"/>
  <c r="P173" i="16" s="1"/>
  <c r="Q205" i="16"/>
  <c r="R205" i="16"/>
  <c r="S205" i="16" s="1"/>
  <c r="I29" i="16"/>
  <c r="J29" i="16" s="1"/>
  <c r="P29" i="16" s="1"/>
  <c r="I10" i="16"/>
  <c r="J10" i="16" s="1"/>
  <c r="P10" i="16" s="1"/>
  <c r="I26" i="16"/>
  <c r="J26" i="16" s="1"/>
  <c r="P26" i="16" s="1"/>
  <c r="I18" i="16"/>
  <c r="J18" i="16" s="1"/>
  <c r="P18" i="16" s="1"/>
  <c r="G34" i="16"/>
  <c r="G50" i="16"/>
  <c r="G66" i="16"/>
  <c r="G18" i="16"/>
  <c r="G82" i="16"/>
  <c r="G26" i="16"/>
  <c r="G42" i="16"/>
  <c r="G90" i="16"/>
  <c r="G58" i="16"/>
  <c r="G10" i="16"/>
  <c r="G74" i="16"/>
  <c r="G207" i="16"/>
  <c r="G135" i="16"/>
  <c r="G151" i="16"/>
  <c r="G199" i="16"/>
  <c r="G159" i="16"/>
  <c r="G143" i="16"/>
  <c r="G167" i="16"/>
  <c r="G183" i="16"/>
  <c r="G191" i="16"/>
  <c r="G175" i="16"/>
  <c r="Q149" i="16"/>
  <c r="R149" i="16"/>
  <c r="S149" i="16" s="1"/>
  <c r="I203" i="16"/>
  <c r="J203" i="16" s="1"/>
  <c r="P203" i="16" s="1"/>
  <c r="I171" i="16"/>
  <c r="J171" i="16" s="1"/>
  <c r="P171" i="16" s="1"/>
  <c r="I195" i="16"/>
  <c r="J195" i="16" s="1"/>
  <c r="P195" i="16" s="1"/>
  <c r="I219" i="16"/>
  <c r="J219" i="16" s="1"/>
  <c r="P219" i="16" s="1"/>
  <c r="I187" i="16"/>
  <c r="J187" i="16" s="1"/>
  <c r="P187" i="16" s="1"/>
  <c r="I155" i="16"/>
  <c r="J155" i="16" s="1"/>
  <c r="P155" i="16" s="1"/>
  <c r="I139" i="16"/>
  <c r="J139" i="16" s="1"/>
  <c r="P139" i="16" s="1"/>
  <c r="I163" i="16"/>
  <c r="J163" i="16" s="1"/>
  <c r="P163" i="16" s="1"/>
  <c r="I179" i="16"/>
  <c r="J179" i="16" s="1"/>
  <c r="P179" i="16" s="1"/>
  <c r="I211" i="16"/>
  <c r="J211" i="16" s="1"/>
  <c r="P211" i="16" s="1"/>
  <c r="I147" i="16"/>
  <c r="J147" i="16" s="1"/>
  <c r="P147" i="16" s="1"/>
  <c r="G31" i="16"/>
  <c r="G7" i="16"/>
  <c r="G15" i="16"/>
  <c r="G23" i="16"/>
  <c r="G39" i="16"/>
  <c r="G71" i="16"/>
  <c r="G55" i="16"/>
  <c r="G47" i="16"/>
  <c r="G79" i="16"/>
  <c r="G63" i="16"/>
  <c r="I189" i="16"/>
  <c r="J189" i="16" s="1"/>
  <c r="P189" i="16" s="1"/>
  <c r="I165" i="16"/>
  <c r="J165" i="16" s="1"/>
  <c r="P165" i="16" s="1"/>
  <c r="G218" i="16"/>
  <c r="G162" i="16"/>
  <c r="G202" i="16"/>
  <c r="G194" i="16"/>
  <c r="G170" i="16"/>
  <c r="G154" i="16"/>
  <c r="G210" i="16"/>
  <c r="G146" i="16"/>
  <c r="G138" i="16"/>
  <c r="G186" i="16"/>
  <c r="G178" i="16"/>
  <c r="I20" i="16"/>
  <c r="J20" i="16" s="1"/>
  <c r="P20" i="16" s="1"/>
  <c r="I28" i="16"/>
  <c r="J28" i="16" s="1"/>
  <c r="P28" i="16" s="1"/>
  <c r="I12" i="16"/>
  <c r="J12" i="16" s="1"/>
  <c r="P12" i="16" s="1"/>
  <c r="I162" i="16"/>
  <c r="J162" i="16" s="1"/>
  <c r="P162" i="16" s="1"/>
  <c r="I178" i="16"/>
  <c r="J178" i="16" s="1"/>
  <c r="P178" i="16" s="1"/>
  <c r="I194" i="16"/>
  <c r="J194" i="16" s="1"/>
  <c r="P194" i="16" s="1"/>
  <c r="I186" i="16"/>
  <c r="J186" i="16" s="1"/>
  <c r="P186" i="16" s="1"/>
  <c r="I202" i="16"/>
  <c r="J202" i="16" s="1"/>
  <c r="P202" i="16" s="1"/>
  <c r="I146" i="16"/>
  <c r="J146" i="16" s="1"/>
  <c r="P146" i="16" s="1"/>
  <c r="I218" i="16"/>
  <c r="J218" i="16" s="1"/>
  <c r="P218" i="16" s="1"/>
  <c r="I210" i="16"/>
  <c r="J210" i="16" s="1"/>
  <c r="P210" i="16" s="1"/>
  <c r="I138" i="16"/>
  <c r="J138" i="16" s="1"/>
  <c r="P138" i="16" s="1"/>
  <c r="I154" i="16"/>
  <c r="J154" i="16" s="1"/>
  <c r="P154" i="16" s="1"/>
  <c r="I170" i="16"/>
  <c r="J170" i="16" s="1"/>
  <c r="P170" i="16" s="1"/>
  <c r="I140" i="16"/>
  <c r="J140" i="16" s="1"/>
  <c r="P140" i="16" s="1"/>
  <c r="I196" i="16"/>
  <c r="J196" i="16" s="1"/>
  <c r="P196" i="16" s="1"/>
  <c r="I172" i="16"/>
  <c r="J172" i="16" s="1"/>
  <c r="P172" i="16" s="1"/>
  <c r="I212" i="16"/>
  <c r="J212" i="16" s="1"/>
  <c r="P212" i="16" s="1"/>
  <c r="I188" i="16"/>
  <c r="J188" i="16" s="1"/>
  <c r="P188" i="16" s="1"/>
  <c r="I180" i="16"/>
  <c r="J180" i="16" s="1"/>
  <c r="P180" i="16" s="1"/>
  <c r="I204" i="16"/>
  <c r="J204" i="16" s="1"/>
  <c r="P204" i="16" s="1"/>
  <c r="I148" i="16"/>
  <c r="J148" i="16" s="1"/>
  <c r="P148" i="16" s="1"/>
  <c r="I164" i="16"/>
  <c r="J164" i="16" s="1"/>
  <c r="P164" i="16" s="1"/>
  <c r="I156" i="16"/>
  <c r="J156" i="16" s="1"/>
  <c r="P156" i="16" s="1"/>
  <c r="I220" i="16"/>
  <c r="J220" i="16" s="1"/>
  <c r="P220" i="16" s="1"/>
  <c r="I22" i="16"/>
  <c r="J22" i="16" s="1"/>
  <c r="P22" i="16" s="1"/>
  <c r="I14" i="16"/>
  <c r="J14" i="16" s="1"/>
  <c r="P14" i="16" s="1"/>
  <c r="I6" i="16"/>
  <c r="J6" i="16" s="1"/>
  <c r="P6" i="16" s="1"/>
  <c r="I19" i="16"/>
  <c r="J19" i="16" s="1"/>
  <c r="P19" i="16" s="1"/>
  <c r="I27" i="16"/>
  <c r="J27" i="16" s="1"/>
  <c r="P27" i="16" s="1"/>
  <c r="I11" i="16"/>
  <c r="J11" i="16" s="1"/>
  <c r="P11" i="16" s="1"/>
  <c r="G25" i="16"/>
  <c r="G41" i="16"/>
  <c r="G33" i="16"/>
  <c r="G73" i="16"/>
  <c r="G17" i="16"/>
  <c r="G9" i="16"/>
  <c r="G57" i="16"/>
  <c r="G49" i="16"/>
  <c r="G89" i="16"/>
  <c r="G65" i="16"/>
  <c r="G81" i="16"/>
  <c r="G67" i="16"/>
  <c r="G35" i="16"/>
  <c r="G43" i="16"/>
  <c r="G19" i="16"/>
  <c r="G75" i="16"/>
  <c r="G27" i="16"/>
  <c r="G91" i="16"/>
  <c r="G59" i="16"/>
  <c r="G11" i="16"/>
  <c r="G51" i="16"/>
  <c r="G83" i="16"/>
  <c r="I181" i="16"/>
  <c r="J181" i="16" s="1"/>
  <c r="P181" i="16" s="1"/>
  <c r="Q5" i="16"/>
  <c r="R5" i="16"/>
  <c r="S5" i="16" s="1"/>
  <c r="G216" i="16"/>
  <c r="G152" i="16"/>
  <c r="G184" i="16"/>
  <c r="G192" i="16"/>
  <c r="G136" i="16"/>
  <c r="G160" i="16"/>
  <c r="G168" i="16"/>
  <c r="G200" i="16"/>
  <c r="G208" i="16"/>
  <c r="G176" i="16"/>
  <c r="G144" i="16"/>
  <c r="G174" i="16"/>
  <c r="G158" i="16"/>
  <c r="G166" i="16"/>
  <c r="G214" i="16"/>
  <c r="G182" i="16"/>
  <c r="G142" i="16"/>
  <c r="G150" i="16"/>
  <c r="G198" i="16"/>
  <c r="G134" i="16"/>
  <c r="G190" i="16"/>
  <c r="G206" i="16"/>
  <c r="G201" i="16"/>
  <c r="G161" i="16"/>
  <c r="G209" i="16"/>
  <c r="G193" i="16"/>
  <c r="G153" i="16"/>
  <c r="G169" i="16"/>
  <c r="G137" i="16"/>
  <c r="G145" i="16"/>
  <c r="G177" i="16"/>
  <c r="G217" i="16"/>
  <c r="G185" i="16"/>
  <c r="Q157" i="16"/>
  <c r="R157" i="16"/>
  <c r="S157" i="16" s="1"/>
  <c r="Q141" i="16"/>
  <c r="R141" i="16"/>
  <c r="S141" i="16" s="1"/>
  <c r="I208" i="16"/>
  <c r="J208" i="16" s="1"/>
  <c r="P208" i="16" s="1"/>
  <c r="I160" i="16"/>
  <c r="J160" i="16" s="1"/>
  <c r="P160" i="16" s="1"/>
  <c r="I216" i="16"/>
  <c r="J216" i="16" s="1"/>
  <c r="P216" i="16" s="1"/>
  <c r="I168" i="16"/>
  <c r="J168" i="16" s="1"/>
  <c r="P168" i="16" s="1"/>
  <c r="I176" i="16"/>
  <c r="J176" i="16" s="1"/>
  <c r="P176" i="16" s="1"/>
  <c r="I200" i="16"/>
  <c r="J200" i="16" s="1"/>
  <c r="P200" i="16" s="1"/>
  <c r="I192" i="16"/>
  <c r="J192" i="16" s="1"/>
  <c r="P192" i="16" s="1"/>
  <c r="I144" i="16"/>
  <c r="J144" i="16" s="1"/>
  <c r="P144" i="16" s="1"/>
  <c r="I184" i="16"/>
  <c r="J184" i="16" s="1"/>
  <c r="P184" i="16" s="1"/>
  <c r="I136" i="16"/>
  <c r="J136" i="16" s="1"/>
  <c r="P136" i="16" s="1"/>
  <c r="I152" i="16"/>
  <c r="J152" i="16" s="1"/>
  <c r="P152" i="16" s="1"/>
  <c r="I24" i="16"/>
  <c r="J24" i="16" s="1"/>
  <c r="P24" i="16" s="1"/>
  <c r="I16" i="16"/>
  <c r="J16" i="16" s="1"/>
  <c r="P16" i="16" s="1"/>
  <c r="I8" i="16"/>
  <c r="J8" i="16" s="1"/>
  <c r="P8" i="16" s="1"/>
  <c r="I175" i="16"/>
  <c r="J175" i="16" s="1"/>
  <c r="P175" i="16" s="1"/>
  <c r="I135" i="16"/>
  <c r="J135" i="16" s="1"/>
  <c r="P135" i="16" s="1"/>
  <c r="I191" i="16"/>
  <c r="J191" i="16" s="1"/>
  <c r="P191" i="16" s="1"/>
  <c r="I207" i="16"/>
  <c r="J207" i="16" s="1"/>
  <c r="P207" i="16" s="1"/>
  <c r="I151" i="16"/>
  <c r="J151" i="16" s="1"/>
  <c r="P151" i="16" s="1"/>
  <c r="I143" i="16"/>
  <c r="J143" i="16" s="1"/>
  <c r="P143" i="16" s="1"/>
  <c r="I159" i="16"/>
  <c r="J159" i="16" s="1"/>
  <c r="P159" i="16" s="1"/>
  <c r="I183" i="16"/>
  <c r="J183" i="16" s="1"/>
  <c r="P183" i="16" s="1"/>
  <c r="I215" i="16"/>
  <c r="J215" i="16" s="1"/>
  <c r="P215" i="16" s="1"/>
  <c r="I199" i="16"/>
  <c r="J199" i="16" s="1"/>
  <c r="P199" i="16" s="1"/>
  <c r="I167" i="16"/>
  <c r="J167" i="16" s="1"/>
  <c r="P167" i="16" s="1"/>
  <c r="G139" i="16"/>
  <c r="G163" i="16"/>
  <c r="G155" i="16"/>
  <c r="G147" i="16"/>
  <c r="G179" i="16"/>
  <c r="G171" i="16"/>
  <c r="G211" i="16"/>
  <c r="G203" i="16"/>
  <c r="G219" i="16"/>
  <c r="G187" i="16"/>
  <c r="G195" i="16"/>
  <c r="I206" i="16"/>
  <c r="J206" i="16" s="1"/>
  <c r="P206" i="16" s="1"/>
  <c r="I166" i="16"/>
  <c r="J166" i="16" s="1"/>
  <c r="P166" i="16" s="1"/>
  <c r="I174" i="16"/>
  <c r="J174" i="16" s="1"/>
  <c r="P174" i="16" s="1"/>
  <c r="I158" i="16"/>
  <c r="J158" i="16" s="1"/>
  <c r="P158" i="16" s="1"/>
  <c r="I198" i="16"/>
  <c r="J198" i="16" s="1"/>
  <c r="P198" i="16" s="1"/>
  <c r="I214" i="16"/>
  <c r="J214" i="16" s="1"/>
  <c r="P214" i="16" s="1"/>
  <c r="I134" i="16"/>
  <c r="J134" i="16" s="1"/>
  <c r="P134" i="16" s="1"/>
  <c r="I182" i="16"/>
  <c r="J182" i="16" s="1"/>
  <c r="P182" i="16" s="1"/>
  <c r="I190" i="16"/>
  <c r="J190" i="16" s="1"/>
  <c r="P190" i="16" s="1"/>
  <c r="I150" i="16"/>
  <c r="J150" i="16" s="1"/>
  <c r="P150" i="16" s="1"/>
  <c r="I142" i="16"/>
  <c r="J142" i="16" s="1"/>
  <c r="P142" i="16" s="1"/>
  <c r="I23" i="16"/>
  <c r="J23" i="16" s="1"/>
  <c r="P23" i="16" s="1"/>
  <c r="I7" i="16"/>
  <c r="J7" i="16" s="1"/>
  <c r="P7" i="16" s="1"/>
  <c r="I15" i="16"/>
  <c r="J15" i="16" s="1"/>
  <c r="P15" i="16" s="1"/>
  <c r="G40" i="16"/>
  <c r="G8" i="16"/>
  <c r="G24" i="16"/>
  <c r="G16" i="16"/>
  <c r="G56" i="16"/>
  <c r="G32" i="16"/>
  <c r="G88" i="16"/>
  <c r="G48" i="16"/>
  <c r="G96" i="16"/>
  <c r="G64" i="16"/>
  <c r="G72" i="16"/>
  <c r="G80" i="16"/>
  <c r="I213" i="16"/>
  <c r="J213" i="16" s="1"/>
  <c r="P213" i="16" s="1"/>
  <c r="Q21" i="16"/>
  <c r="R21" i="16"/>
  <c r="S21" i="16" s="1"/>
  <c r="Q133" i="16"/>
  <c r="R133" i="16"/>
  <c r="S133" i="16" s="1"/>
  <c r="Q13" i="16"/>
  <c r="R13" i="16"/>
  <c r="S13" i="16" s="1"/>
  <c r="Q17" i="12"/>
  <c r="Q28" i="12" s="1"/>
  <c r="P35" i="12"/>
  <c r="G96" i="9" a="1"/>
  <c r="G96" i="9" s="1"/>
  <c r="AL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98" i="9" a="1"/>
  <c r="G98" i="9" s="1"/>
  <c r="AL98" i="16" s="1"/>
  <c r="G226" i="9" a="1"/>
  <c r="G226" i="9" s="1"/>
  <c r="AL226" i="16" s="1"/>
  <c r="G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223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I228" i="16" s="1"/>
  <c r="J228" i="16" s="1"/>
  <c r="P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I221" i="16" s="1"/>
  <c r="J221" i="16" s="1"/>
  <c r="P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Q228" i="16" l="1"/>
  <c r="R228" i="16"/>
  <c r="S228" i="16" s="1"/>
  <c r="T88" i="16"/>
  <c r="U88" i="16" s="1"/>
  <c r="Q167" i="16"/>
  <c r="R167" i="16"/>
  <c r="S167" i="16" s="1"/>
  <c r="Q218" i="16"/>
  <c r="R218" i="16"/>
  <c r="S218" i="16" s="1"/>
  <c r="Q187" i="16"/>
  <c r="R187" i="16"/>
  <c r="S187" i="16" s="1"/>
  <c r="G29" i="16"/>
  <c r="G53" i="16"/>
  <c r="G45" i="16"/>
  <c r="G69" i="16"/>
  <c r="G85" i="16"/>
  <c r="G93" i="16"/>
  <c r="G77" i="16"/>
  <c r="G61" i="16"/>
  <c r="G5" i="16"/>
  <c r="G13" i="16"/>
  <c r="G21" i="16"/>
  <c r="G37" i="16"/>
  <c r="T32" i="16"/>
  <c r="U32" i="16" s="1"/>
  <c r="Q142" i="16"/>
  <c r="R142" i="16"/>
  <c r="S142" i="16" s="1"/>
  <c r="I222" i="16"/>
  <c r="J222" i="16" s="1"/>
  <c r="P222" i="16" s="1"/>
  <c r="L195" i="16"/>
  <c r="K195" i="16"/>
  <c r="X195" i="16" s="1"/>
  <c r="T195" i="16"/>
  <c r="U195" i="16" s="1"/>
  <c r="V195" i="16" s="1"/>
  <c r="K179" i="16"/>
  <c r="X179" i="16" s="1"/>
  <c r="T179" i="16"/>
  <c r="U179" i="16" s="1"/>
  <c r="L179" i="16"/>
  <c r="Q199" i="16"/>
  <c r="R199" i="16"/>
  <c r="S199" i="16" s="1"/>
  <c r="Q207" i="16"/>
  <c r="R207" i="16"/>
  <c r="S207" i="16" s="1"/>
  <c r="Q176" i="16"/>
  <c r="R176" i="16"/>
  <c r="S176" i="16" s="1"/>
  <c r="L177" i="16"/>
  <c r="T177" i="16"/>
  <c r="U177" i="16" s="1"/>
  <c r="K177" i="16"/>
  <c r="X177" i="16" s="1"/>
  <c r="K193" i="16"/>
  <c r="X193" i="16" s="1"/>
  <c r="L193" i="16"/>
  <c r="T193" i="16"/>
  <c r="U193" i="16" s="1"/>
  <c r="V193" i="16" s="1"/>
  <c r="L134" i="16"/>
  <c r="T134" i="16"/>
  <c r="U134" i="16" s="1"/>
  <c r="K134" i="16"/>
  <c r="X134" i="16" s="1"/>
  <c r="T214" i="16"/>
  <c r="U214" i="16" s="1"/>
  <c r="K214" i="16"/>
  <c r="X214" i="16" s="1"/>
  <c r="L214" i="16"/>
  <c r="L176" i="16"/>
  <c r="K176" i="16"/>
  <c r="X176" i="16" s="1"/>
  <c r="T176" i="16"/>
  <c r="U176" i="16" s="1"/>
  <c r="V176" i="16" s="1"/>
  <c r="L184" i="16"/>
  <c r="K184" i="16"/>
  <c r="X184" i="16" s="1"/>
  <c r="T184" i="16"/>
  <c r="U184" i="16" s="1"/>
  <c r="G99" i="16"/>
  <c r="T35" i="16"/>
  <c r="U35" i="16" s="1"/>
  <c r="T57" i="16"/>
  <c r="U57" i="16" s="1"/>
  <c r="V57" i="16" s="1"/>
  <c r="T41" i="16"/>
  <c r="U41" i="16" s="1"/>
  <c r="V41" i="16" s="1"/>
  <c r="Q19" i="16"/>
  <c r="R19" i="16"/>
  <c r="S19" i="16" s="1"/>
  <c r="Q14" i="16"/>
  <c r="R14" i="16"/>
  <c r="S14" i="16" s="1"/>
  <c r="Q204" i="16"/>
  <c r="R204" i="16"/>
  <c r="S204" i="16" s="1"/>
  <c r="Q140" i="16"/>
  <c r="R140" i="16"/>
  <c r="Q178" i="16"/>
  <c r="R178" i="16"/>
  <c r="S178" i="16" s="1"/>
  <c r="K154" i="16"/>
  <c r="X154" i="16" s="1"/>
  <c r="T154" i="16"/>
  <c r="U154" i="16" s="1"/>
  <c r="V154" i="16" s="1"/>
  <c r="L154" i="16"/>
  <c r="T162" i="16"/>
  <c r="U162" i="16" s="1"/>
  <c r="K162" i="16"/>
  <c r="X162" i="16" s="1"/>
  <c r="L162" i="16"/>
  <c r="G95" i="16"/>
  <c r="T71" i="16"/>
  <c r="U71" i="16" s="1"/>
  <c r="V71" i="16" s="1"/>
  <c r="Q147" i="16"/>
  <c r="R147" i="16"/>
  <c r="S147" i="16" s="1"/>
  <c r="Q219" i="16"/>
  <c r="R219" i="16"/>
  <c r="S219" i="16" s="1"/>
  <c r="T183" i="16"/>
  <c r="U183" i="16" s="1"/>
  <c r="K183" i="16"/>
  <c r="X183" i="16" s="1"/>
  <c r="L183" i="16"/>
  <c r="L135" i="16"/>
  <c r="T135" i="16"/>
  <c r="U135" i="16" s="1"/>
  <c r="K135" i="16"/>
  <c r="X135" i="16" s="1"/>
  <c r="T58" i="16"/>
  <c r="U58" i="16" s="1"/>
  <c r="V58" i="16" s="1"/>
  <c r="T66" i="16"/>
  <c r="U66" i="16" s="1"/>
  <c r="V66" i="16" s="1"/>
  <c r="Q26" i="16"/>
  <c r="R26" i="16"/>
  <c r="S26" i="16" s="1"/>
  <c r="G94" i="16"/>
  <c r="T54" i="16"/>
  <c r="U54" i="16" s="1"/>
  <c r="Q17" i="16"/>
  <c r="R17" i="16"/>
  <c r="Q145" i="16"/>
  <c r="R145" i="16"/>
  <c r="S145" i="16" s="1"/>
  <c r="Q152" i="16"/>
  <c r="R152" i="16"/>
  <c r="S152" i="16" s="1"/>
  <c r="L192" i="16"/>
  <c r="K192" i="16"/>
  <c r="X192" i="16" s="1"/>
  <c r="T192" i="16"/>
  <c r="U192" i="16" s="1"/>
  <c r="T49" i="16"/>
  <c r="U49" i="16" s="1"/>
  <c r="T226" i="16"/>
  <c r="U226" i="16" s="1"/>
  <c r="V226" i="16" s="1"/>
  <c r="T151" i="16"/>
  <c r="U151" i="16" s="1"/>
  <c r="L151" i="16"/>
  <c r="K151" i="16"/>
  <c r="X151" i="16" s="1"/>
  <c r="T10" i="16"/>
  <c r="U10" i="16" s="1"/>
  <c r="L10" i="16"/>
  <c r="K10" i="16"/>
  <c r="X10" i="16" s="1"/>
  <c r="Q137" i="16"/>
  <c r="R137" i="16"/>
  <c r="S137" i="16" s="1"/>
  <c r="T72" i="16"/>
  <c r="U72" i="16" s="1"/>
  <c r="V72" i="16" s="1"/>
  <c r="K187" i="16"/>
  <c r="X187" i="16" s="1"/>
  <c r="T187" i="16"/>
  <c r="U187" i="16" s="1"/>
  <c r="V187" i="16" s="1"/>
  <c r="Z187" i="16" s="1"/>
  <c r="L187" i="16"/>
  <c r="T147" i="16"/>
  <c r="U147" i="16" s="1"/>
  <c r="K147" i="16"/>
  <c r="X147" i="16" s="1"/>
  <c r="L147" i="16"/>
  <c r="Q215" i="16"/>
  <c r="R215" i="16"/>
  <c r="Q191" i="16"/>
  <c r="R191" i="16"/>
  <c r="S191" i="16" s="1"/>
  <c r="Q136" i="16"/>
  <c r="R136" i="16"/>
  <c r="S136" i="16" s="1"/>
  <c r="Q168" i="16"/>
  <c r="R168" i="16"/>
  <c r="S168" i="16" s="1"/>
  <c r="G225" i="16"/>
  <c r="K209" i="16"/>
  <c r="X209" i="16" s="1"/>
  <c r="T209" i="16"/>
  <c r="U209" i="16" s="1"/>
  <c r="V209" i="16" s="1"/>
  <c r="L209" i="16"/>
  <c r="K198" i="16"/>
  <c r="X198" i="16" s="1"/>
  <c r="T198" i="16"/>
  <c r="U198" i="16" s="1"/>
  <c r="V198" i="16" s="1"/>
  <c r="L198" i="16"/>
  <c r="G230" i="16"/>
  <c r="G224" i="16"/>
  <c r="Q181" i="16"/>
  <c r="R181" i="16"/>
  <c r="T91" i="16"/>
  <c r="U91" i="16" s="1"/>
  <c r="T67" i="16"/>
  <c r="U67" i="16" s="1"/>
  <c r="V67" i="16" s="1"/>
  <c r="K9" i="16"/>
  <c r="X9" i="16" s="1"/>
  <c r="L9" i="16"/>
  <c r="T9" i="16"/>
  <c r="U9" i="16" s="1"/>
  <c r="V9" i="16" s="1"/>
  <c r="T25" i="16"/>
  <c r="U25" i="16" s="1"/>
  <c r="V25" i="16" s="1"/>
  <c r="L25" i="16"/>
  <c r="K25" i="16"/>
  <c r="X25" i="16" s="1"/>
  <c r="Q22" i="16"/>
  <c r="R22" i="16"/>
  <c r="S22" i="16" s="1"/>
  <c r="Q180" i="16"/>
  <c r="R180" i="16"/>
  <c r="S180" i="16" s="1"/>
  <c r="Q146" i="16"/>
  <c r="R146" i="16"/>
  <c r="S146" i="16" s="1"/>
  <c r="Q162" i="16"/>
  <c r="R162" i="16"/>
  <c r="S162" i="16" s="1"/>
  <c r="Q20" i="16"/>
  <c r="R20" i="16"/>
  <c r="K218" i="16"/>
  <c r="X218" i="16" s="1"/>
  <c r="L218" i="16"/>
  <c r="T218" i="16"/>
  <c r="U218" i="16" s="1"/>
  <c r="V218" i="16" s="1"/>
  <c r="Z218" i="16" s="1"/>
  <c r="T63" i="16"/>
  <c r="U63" i="16" s="1"/>
  <c r="T39" i="16"/>
  <c r="U39" i="16" s="1"/>
  <c r="Q195" i="16"/>
  <c r="Y195" i="16" s="1"/>
  <c r="AG195" i="16" s="1"/>
  <c r="R195" i="16"/>
  <c r="T167" i="16"/>
  <c r="U167" i="16" s="1"/>
  <c r="L167" i="16"/>
  <c r="K167" i="16"/>
  <c r="X167" i="16" s="1"/>
  <c r="K207" i="16"/>
  <c r="X207" i="16" s="1"/>
  <c r="T207" i="16"/>
  <c r="U207" i="16" s="1"/>
  <c r="L207" i="16"/>
  <c r="T90" i="16"/>
  <c r="U90" i="16" s="1"/>
  <c r="T50" i="16"/>
  <c r="U50" i="16" s="1"/>
  <c r="V50" i="16" s="1"/>
  <c r="Q173" i="16"/>
  <c r="R173" i="16"/>
  <c r="T70" i="16"/>
  <c r="U70" i="16" s="1"/>
  <c r="L14" i="16"/>
  <c r="T14" i="16"/>
  <c r="U14" i="16" s="1"/>
  <c r="K14" i="16"/>
  <c r="X14" i="16" s="1"/>
  <c r="Q169" i="16"/>
  <c r="R169" i="16"/>
  <c r="S169" i="16" s="1"/>
  <c r="I225" i="16"/>
  <c r="J225" i="16" s="1"/>
  <c r="P225" i="16" s="1"/>
  <c r="L182" i="16"/>
  <c r="K182" i="16"/>
  <c r="X182" i="16" s="1"/>
  <c r="T182" i="16"/>
  <c r="U182" i="16" s="1"/>
  <c r="V182" i="16" s="1"/>
  <c r="T43" i="16"/>
  <c r="U43" i="16" s="1"/>
  <c r="Q221" i="16"/>
  <c r="R221" i="16"/>
  <c r="T56" i="16"/>
  <c r="U56" i="16" s="1"/>
  <c r="V56" i="16" s="1"/>
  <c r="Q15" i="16"/>
  <c r="R15" i="16"/>
  <c r="Q198" i="16"/>
  <c r="Y198" i="16" s="1"/>
  <c r="AG198" i="16" s="1"/>
  <c r="R198" i="16"/>
  <c r="S198" i="16" s="1"/>
  <c r="L219" i="16"/>
  <c r="K219" i="16"/>
  <c r="X219" i="16" s="1"/>
  <c r="T219" i="16"/>
  <c r="U219" i="16" s="1"/>
  <c r="V219" i="16" s="1"/>
  <c r="T155" i="16"/>
  <c r="U155" i="16" s="1"/>
  <c r="L155" i="16"/>
  <c r="K155" i="16"/>
  <c r="X155" i="16" s="1"/>
  <c r="Q8" i="16"/>
  <c r="R8" i="16"/>
  <c r="Q184" i="16"/>
  <c r="R184" i="16"/>
  <c r="S184" i="16" s="1"/>
  <c r="K145" i="16"/>
  <c r="X145" i="16" s="1"/>
  <c r="T145" i="16"/>
  <c r="U145" i="16" s="1"/>
  <c r="L145" i="16"/>
  <c r="T161" i="16"/>
  <c r="U161" i="16" s="1"/>
  <c r="L161" i="16"/>
  <c r="K161" i="16"/>
  <c r="X161" i="16" s="1"/>
  <c r="L150" i="16"/>
  <c r="T150" i="16"/>
  <c r="U150" i="16" s="1"/>
  <c r="K150" i="16"/>
  <c r="X150" i="16" s="1"/>
  <c r="K166" i="16"/>
  <c r="X166" i="16" s="1"/>
  <c r="T166" i="16"/>
  <c r="U166" i="16" s="1"/>
  <c r="L166" i="16"/>
  <c r="K208" i="16"/>
  <c r="X208" i="16" s="1"/>
  <c r="L208" i="16"/>
  <c r="T208" i="16"/>
  <c r="U208" i="16" s="1"/>
  <c r="V208" i="16" s="1"/>
  <c r="K152" i="16"/>
  <c r="X152" i="16" s="1"/>
  <c r="T152" i="16"/>
  <c r="U152" i="16" s="1"/>
  <c r="V152" i="16" s="1"/>
  <c r="Z152" i="16" s="1"/>
  <c r="L152" i="16"/>
  <c r="T83" i="16"/>
  <c r="U83" i="16" s="1"/>
  <c r="V83" i="16" s="1"/>
  <c r="T27" i="16"/>
  <c r="U27" i="16" s="1"/>
  <c r="L27" i="16"/>
  <c r="K27" i="16"/>
  <c r="X27" i="16" s="1"/>
  <c r="T81" i="16"/>
  <c r="U81" i="16" s="1"/>
  <c r="V81" i="16" s="1"/>
  <c r="Q220" i="16"/>
  <c r="R220" i="16"/>
  <c r="S220" i="16" s="1"/>
  <c r="Q188" i="16"/>
  <c r="R188" i="16"/>
  <c r="S188" i="16" s="1"/>
  <c r="Q170" i="16"/>
  <c r="R170" i="16"/>
  <c r="S170" i="16" s="1"/>
  <c r="I226" i="16"/>
  <c r="J226" i="16" s="1"/>
  <c r="P226" i="16" s="1"/>
  <c r="T178" i="16"/>
  <c r="U178" i="16" s="1"/>
  <c r="V178" i="16" s="1"/>
  <c r="Z178" i="16" s="1"/>
  <c r="K178" i="16"/>
  <c r="X178" i="16" s="1"/>
  <c r="L178" i="16"/>
  <c r="L170" i="16"/>
  <c r="K170" i="16"/>
  <c r="X170" i="16" s="1"/>
  <c r="T170" i="16"/>
  <c r="U170" i="16" s="1"/>
  <c r="V170" i="16" s="1"/>
  <c r="Z170" i="16" s="1"/>
  <c r="G87" i="16"/>
  <c r="T23" i="16"/>
  <c r="U23" i="16" s="1"/>
  <c r="V23" i="16" s="1"/>
  <c r="L23" i="16"/>
  <c r="K23" i="16"/>
  <c r="X23" i="16" s="1"/>
  <c r="Q211" i="16"/>
  <c r="R211" i="16"/>
  <c r="S211" i="16" s="1"/>
  <c r="Q171" i="16"/>
  <c r="R171" i="16"/>
  <c r="S171" i="16" s="1"/>
  <c r="T34" i="16"/>
  <c r="U34" i="16" s="1"/>
  <c r="V34" i="16" s="1"/>
  <c r="Q10" i="16"/>
  <c r="R10" i="16"/>
  <c r="S10" i="16" s="1"/>
  <c r="T30" i="16"/>
  <c r="U30" i="16" s="1"/>
  <c r="Q9" i="16"/>
  <c r="R9" i="16"/>
  <c r="S9" i="16" s="1"/>
  <c r="Q217" i="16"/>
  <c r="R217" i="16"/>
  <c r="S217" i="16" s="1"/>
  <c r="Q151" i="16"/>
  <c r="R151" i="16"/>
  <c r="S151" i="16" s="1"/>
  <c r="T190" i="16"/>
  <c r="U190" i="16" s="1"/>
  <c r="K190" i="16"/>
  <c r="X190" i="16" s="1"/>
  <c r="L190" i="16"/>
  <c r="K18" i="16"/>
  <c r="X18" i="16" s="1"/>
  <c r="L18" i="16"/>
  <c r="T18" i="16"/>
  <c r="U18" i="16" s="1"/>
  <c r="T38" i="16"/>
  <c r="U38" i="16" s="1"/>
  <c r="V38" i="16" s="1"/>
  <c r="T64" i="16"/>
  <c r="U64" i="16" s="1"/>
  <c r="Q150" i="16"/>
  <c r="R150" i="16"/>
  <c r="S150" i="16" s="1"/>
  <c r="L16" i="16"/>
  <c r="K16" i="16"/>
  <c r="X16" i="16" s="1"/>
  <c r="T16" i="16"/>
  <c r="U16" i="16" s="1"/>
  <c r="Q190" i="16"/>
  <c r="R190" i="16"/>
  <c r="S190" i="16" s="1"/>
  <c r="Q158" i="16"/>
  <c r="R158" i="16"/>
  <c r="T203" i="16"/>
  <c r="U203" i="16" s="1"/>
  <c r="V203" i="16" s="1"/>
  <c r="L203" i="16"/>
  <c r="K203" i="16"/>
  <c r="X203" i="16" s="1"/>
  <c r="K163" i="16"/>
  <c r="X163" i="16" s="1"/>
  <c r="T163" i="16"/>
  <c r="U163" i="16" s="1"/>
  <c r="V163" i="16" s="1"/>
  <c r="L163" i="16"/>
  <c r="Q183" i="16"/>
  <c r="R183" i="16"/>
  <c r="S183" i="16" s="1"/>
  <c r="Q135" i="16"/>
  <c r="R135" i="16"/>
  <c r="S135" i="16" s="1"/>
  <c r="Q16" i="16"/>
  <c r="R16" i="16"/>
  <c r="Q144" i="16"/>
  <c r="R144" i="16"/>
  <c r="S144" i="16" s="1"/>
  <c r="I224" i="16"/>
  <c r="J224" i="16" s="1"/>
  <c r="P224" i="16" s="1"/>
  <c r="K201" i="16"/>
  <c r="X201" i="16" s="1"/>
  <c r="T201" i="16"/>
  <c r="U201" i="16" s="1"/>
  <c r="L201" i="16"/>
  <c r="T158" i="16"/>
  <c r="U158" i="16" s="1"/>
  <c r="V158" i="16" s="1"/>
  <c r="L158" i="16"/>
  <c r="K158" i="16"/>
  <c r="X158" i="16" s="1"/>
  <c r="T200" i="16"/>
  <c r="U200" i="16" s="1"/>
  <c r="V200" i="16" s="1"/>
  <c r="L200" i="16"/>
  <c r="K200" i="16"/>
  <c r="X200" i="16" s="1"/>
  <c r="L216" i="16"/>
  <c r="K216" i="16"/>
  <c r="X216" i="16" s="1"/>
  <c r="T216" i="16"/>
  <c r="U216" i="16" s="1"/>
  <c r="T51" i="16"/>
  <c r="U51" i="16" s="1"/>
  <c r="T75" i="16"/>
  <c r="U75" i="16" s="1"/>
  <c r="V75" i="16" s="1"/>
  <c r="T17" i="16"/>
  <c r="U17" i="16" s="1"/>
  <c r="L17" i="16"/>
  <c r="K17" i="16"/>
  <c r="X17" i="16" s="1"/>
  <c r="Q156" i="16"/>
  <c r="R156" i="16"/>
  <c r="S156" i="16" s="1"/>
  <c r="Q212" i="16"/>
  <c r="R212" i="16"/>
  <c r="S212" i="16" s="1"/>
  <c r="Q202" i="16"/>
  <c r="R202" i="16"/>
  <c r="Q12" i="16"/>
  <c r="R12" i="16"/>
  <c r="L186" i="16"/>
  <c r="T186" i="16"/>
  <c r="U186" i="16" s="1"/>
  <c r="K186" i="16"/>
  <c r="X186" i="16" s="1"/>
  <c r="T79" i="16"/>
  <c r="U79" i="16" s="1"/>
  <c r="V79" i="16" s="1"/>
  <c r="T15" i="16"/>
  <c r="U15" i="16" s="1"/>
  <c r="V15" i="16" s="1"/>
  <c r="L15" i="16"/>
  <c r="K15" i="16"/>
  <c r="X15" i="16" s="1"/>
  <c r="Q179" i="16"/>
  <c r="R179" i="16"/>
  <c r="S179" i="16" s="1"/>
  <c r="L143" i="16"/>
  <c r="K143" i="16"/>
  <c r="X143" i="16" s="1"/>
  <c r="T143" i="16"/>
  <c r="U143" i="16" s="1"/>
  <c r="V143" i="16" s="1"/>
  <c r="T42" i="16"/>
  <c r="U42" i="16" s="1"/>
  <c r="V42" i="16" s="1"/>
  <c r="Q29" i="16"/>
  <c r="R29" i="16"/>
  <c r="K6" i="16"/>
  <c r="X6" i="16" s="1"/>
  <c r="T6" i="16"/>
  <c r="U6" i="16" s="1"/>
  <c r="L6" i="16"/>
  <c r="S197" i="16"/>
  <c r="Q161" i="16"/>
  <c r="R161" i="16"/>
  <c r="S161" i="16" s="1"/>
  <c r="T80" i="16"/>
  <c r="U80" i="16" s="1"/>
  <c r="V80" i="16" s="1"/>
  <c r="Q200" i="16"/>
  <c r="R200" i="16"/>
  <c r="S200" i="16" s="1"/>
  <c r="T223" i="16"/>
  <c r="U223" i="16" s="1"/>
  <c r="Q18" i="16"/>
  <c r="R18" i="16"/>
  <c r="K24" i="16"/>
  <c r="X24" i="16" s="1"/>
  <c r="L24" i="16"/>
  <c r="T24" i="16"/>
  <c r="U24" i="16" s="1"/>
  <c r="V24" i="16" s="1"/>
  <c r="Z24" i="16" s="1"/>
  <c r="Q7" i="16"/>
  <c r="R7" i="16"/>
  <c r="Q182" i="16"/>
  <c r="R182" i="16"/>
  <c r="S182" i="16" s="1"/>
  <c r="Q174" i="16"/>
  <c r="R174" i="16"/>
  <c r="T211" i="16"/>
  <c r="U211" i="16" s="1"/>
  <c r="K211" i="16"/>
  <c r="X211" i="16" s="1"/>
  <c r="L211" i="16"/>
  <c r="L139" i="16"/>
  <c r="T139" i="16"/>
  <c r="U139" i="16" s="1"/>
  <c r="V139" i="16" s="1"/>
  <c r="K139" i="16"/>
  <c r="X139" i="16" s="1"/>
  <c r="Q159" i="16"/>
  <c r="R159" i="16"/>
  <c r="S159" i="16" s="1"/>
  <c r="Q175" i="16"/>
  <c r="R175" i="16"/>
  <c r="S175" i="16" s="1"/>
  <c r="Q24" i="16"/>
  <c r="R24" i="16"/>
  <c r="S24" i="16" s="1"/>
  <c r="Q216" i="16"/>
  <c r="R216" i="16"/>
  <c r="S216" i="16" s="1"/>
  <c r="T142" i="16"/>
  <c r="U142" i="16" s="1"/>
  <c r="V142" i="16" s="1"/>
  <c r="Z142" i="16" s="1"/>
  <c r="K142" i="16"/>
  <c r="X142" i="16" s="1"/>
  <c r="L142" i="16"/>
  <c r="K174" i="16"/>
  <c r="X174" i="16" s="1"/>
  <c r="L174" i="16"/>
  <c r="T174" i="16"/>
  <c r="U174" i="16" s="1"/>
  <c r="T168" i="16"/>
  <c r="U168" i="16" s="1"/>
  <c r="K168" i="16"/>
  <c r="X168" i="16" s="1"/>
  <c r="L168" i="16"/>
  <c r="L11" i="16"/>
  <c r="T11" i="16"/>
  <c r="U11" i="16" s="1"/>
  <c r="K11" i="16"/>
  <c r="X11" i="16" s="1"/>
  <c r="T65" i="16"/>
  <c r="U65" i="16" s="1"/>
  <c r="G97" i="16"/>
  <c r="Q27" i="16"/>
  <c r="R27" i="16"/>
  <c r="I30" i="16"/>
  <c r="J30" i="16" s="1"/>
  <c r="P30" i="16" s="1"/>
  <c r="Q164" i="16"/>
  <c r="R164" i="16"/>
  <c r="Q172" i="16"/>
  <c r="R172" i="16"/>
  <c r="S172" i="16" s="1"/>
  <c r="Q154" i="16"/>
  <c r="R154" i="16"/>
  <c r="S154" i="16" s="1"/>
  <c r="Q186" i="16"/>
  <c r="R186" i="16"/>
  <c r="S186" i="16" s="1"/>
  <c r="L138" i="16"/>
  <c r="T138" i="16"/>
  <c r="U138" i="16" s="1"/>
  <c r="K138" i="16"/>
  <c r="X138" i="16" s="1"/>
  <c r="Q165" i="16"/>
  <c r="R165" i="16"/>
  <c r="S165" i="16" s="1"/>
  <c r="T7" i="16"/>
  <c r="U7" i="16" s="1"/>
  <c r="V7" i="16" s="1"/>
  <c r="L7" i="16"/>
  <c r="K7" i="16"/>
  <c r="X7" i="16" s="1"/>
  <c r="Q163" i="16"/>
  <c r="Y163" i="16" s="1"/>
  <c r="AG163" i="16" s="1"/>
  <c r="R163" i="16"/>
  <c r="S163" i="16" s="1"/>
  <c r="Q203" i="16"/>
  <c r="Y203" i="16" s="1"/>
  <c r="AG203" i="16" s="1"/>
  <c r="R203" i="16"/>
  <c r="S203" i="16" s="1"/>
  <c r="G215" i="16"/>
  <c r="L159" i="16"/>
  <c r="T159" i="16"/>
  <c r="U159" i="16" s="1"/>
  <c r="K159" i="16"/>
  <c r="X159" i="16" s="1"/>
  <c r="T74" i="16"/>
  <c r="U74" i="16" s="1"/>
  <c r="V74" i="16" s="1"/>
  <c r="L26" i="16"/>
  <c r="K26" i="16"/>
  <c r="X26" i="16" s="1"/>
  <c r="T26" i="16"/>
  <c r="U26" i="16" s="1"/>
  <c r="V26" i="16" s="1"/>
  <c r="K22" i="16"/>
  <c r="X22" i="16" s="1"/>
  <c r="T22" i="16"/>
  <c r="U22" i="16" s="1"/>
  <c r="L22" i="16"/>
  <c r="T46" i="16"/>
  <c r="U46" i="16" s="1"/>
  <c r="V46" i="16" s="1"/>
  <c r="Q177" i="16"/>
  <c r="R177" i="16"/>
  <c r="S177" i="16" s="1"/>
  <c r="Q201" i="16"/>
  <c r="R201" i="16"/>
  <c r="Q214" i="16"/>
  <c r="R214" i="16"/>
  <c r="S214" i="16" s="1"/>
  <c r="K217" i="16"/>
  <c r="X217" i="16" s="1"/>
  <c r="T217" i="16"/>
  <c r="U217" i="16" s="1"/>
  <c r="L217" i="16"/>
  <c r="Q196" i="16"/>
  <c r="R196" i="16"/>
  <c r="S196" i="16" s="1"/>
  <c r="T96" i="16"/>
  <c r="U96" i="16" s="1"/>
  <c r="V96" i="16" s="1"/>
  <c r="Q134" i="16"/>
  <c r="R134" i="16"/>
  <c r="Q166" i="16"/>
  <c r="R166" i="16"/>
  <c r="S166" i="16" s="1"/>
  <c r="K171" i="16"/>
  <c r="X171" i="16" s="1"/>
  <c r="T171" i="16"/>
  <c r="U171" i="16" s="1"/>
  <c r="L171" i="16"/>
  <c r="G227" i="16"/>
  <c r="I223" i="16"/>
  <c r="J223" i="16" s="1"/>
  <c r="P223" i="16" s="1"/>
  <c r="Q160" i="16"/>
  <c r="R160" i="16"/>
  <c r="S160" i="16" s="1"/>
  <c r="T185" i="16"/>
  <c r="U185" i="16" s="1"/>
  <c r="L185" i="16"/>
  <c r="K185" i="16"/>
  <c r="X185" i="16" s="1"/>
  <c r="T137" i="16"/>
  <c r="U137" i="16" s="1"/>
  <c r="V137" i="16" s="1"/>
  <c r="Z137" i="16" s="1"/>
  <c r="K137" i="16"/>
  <c r="X137" i="16" s="1"/>
  <c r="L137" i="16"/>
  <c r="G222" i="16"/>
  <c r="K144" i="16"/>
  <c r="X144" i="16" s="1"/>
  <c r="T144" i="16"/>
  <c r="U144" i="16" s="1"/>
  <c r="L144" i="16"/>
  <c r="T160" i="16"/>
  <c r="U160" i="16" s="1"/>
  <c r="L160" i="16"/>
  <c r="K160" i="16"/>
  <c r="X160" i="16" s="1"/>
  <c r="T73" i="16"/>
  <c r="U73" i="16" s="1"/>
  <c r="Q11" i="16"/>
  <c r="R11" i="16"/>
  <c r="S11" i="16" s="1"/>
  <c r="Q148" i="16"/>
  <c r="R148" i="16"/>
  <c r="S148" i="16" s="1"/>
  <c r="Q138" i="16"/>
  <c r="R138" i="16"/>
  <c r="Q194" i="16"/>
  <c r="R194" i="16"/>
  <c r="S194" i="16" s="1"/>
  <c r="Q28" i="16"/>
  <c r="R28" i="16"/>
  <c r="L146" i="16"/>
  <c r="T146" i="16"/>
  <c r="U146" i="16" s="1"/>
  <c r="K146" i="16"/>
  <c r="X146" i="16" s="1"/>
  <c r="L194" i="16"/>
  <c r="K194" i="16"/>
  <c r="X194" i="16" s="1"/>
  <c r="T194" i="16"/>
  <c r="U194" i="16" s="1"/>
  <c r="Q189" i="16"/>
  <c r="R189" i="16"/>
  <c r="T47" i="16"/>
  <c r="U47" i="16" s="1"/>
  <c r="T31" i="16"/>
  <c r="U31" i="16" s="1"/>
  <c r="V31" i="16" s="1"/>
  <c r="Q139" i="16"/>
  <c r="Y139" i="16" s="1"/>
  <c r="AG139" i="16" s="1"/>
  <c r="R139" i="16"/>
  <c r="S139" i="16" s="1"/>
  <c r="I227" i="16"/>
  <c r="J227" i="16" s="1"/>
  <c r="P227" i="16" s="1"/>
  <c r="K175" i="16"/>
  <c r="X175" i="16" s="1"/>
  <c r="L175" i="16"/>
  <c r="T175" i="16"/>
  <c r="U175" i="16" s="1"/>
  <c r="V175" i="16" s="1"/>
  <c r="G98" i="16"/>
  <c r="T78" i="16"/>
  <c r="U78" i="16" s="1"/>
  <c r="V78" i="16" s="1"/>
  <c r="T62" i="16"/>
  <c r="U62" i="16" s="1"/>
  <c r="V62" i="16" s="1"/>
  <c r="Q25" i="16"/>
  <c r="Y25" i="16" s="1"/>
  <c r="AG25" i="16" s="1"/>
  <c r="R25" i="16"/>
  <c r="Q193" i="16"/>
  <c r="Y193" i="16" s="1"/>
  <c r="AG193" i="16" s="1"/>
  <c r="R193" i="16"/>
  <c r="S193" i="16" s="1"/>
  <c r="Q209" i="16"/>
  <c r="Y209" i="16" s="1"/>
  <c r="AG209" i="16" s="1"/>
  <c r="R209" i="16"/>
  <c r="S209" i="16" s="1"/>
  <c r="T153" i="16"/>
  <c r="U153" i="16" s="1"/>
  <c r="L153" i="16"/>
  <c r="K153" i="16"/>
  <c r="X153" i="16" s="1"/>
  <c r="T33" i="16"/>
  <c r="U33" i="16" s="1"/>
  <c r="Q6" i="16"/>
  <c r="R6" i="16"/>
  <c r="S6" i="16" s="1"/>
  <c r="T8" i="16"/>
  <c r="U8" i="16" s="1"/>
  <c r="V8" i="16" s="1"/>
  <c r="K8" i="16"/>
  <c r="X8" i="16" s="1"/>
  <c r="L8" i="16"/>
  <c r="G141" i="16"/>
  <c r="G197" i="16"/>
  <c r="G205" i="16"/>
  <c r="G221" i="16"/>
  <c r="G165" i="16"/>
  <c r="G149" i="16"/>
  <c r="G173" i="16"/>
  <c r="G133" i="16"/>
  <c r="G181" i="16"/>
  <c r="G189" i="16"/>
  <c r="G213" i="16"/>
  <c r="G157" i="16"/>
  <c r="Q213" i="16"/>
  <c r="R213" i="16"/>
  <c r="S213" i="16" s="1"/>
  <c r="T48" i="16"/>
  <c r="U48" i="16" s="1"/>
  <c r="T40" i="16"/>
  <c r="U40" i="16" s="1"/>
  <c r="V40" i="16" s="1"/>
  <c r="Q23" i="16"/>
  <c r="R23" i="16"/>
  <c r="S23" i="16" s="1"/>
  <c r="Q206" i="16"/>
  <c r="R206" i="16"/>
  <c r="Q143" i="16"/>
  <c r="R143" i="16"/>
  <c r="Q192" i="16"/>
  <c r="R192" i="16"/>
  <c r="S192" i="16" s="1"/>
  <c r="Q208" i="16"/>
  <c r="Y208" i="16" s="1"/>
  <c r="AG208" i="16" s="1"/>
  <c r="R208" i="16"/>
  <c r="S208" i="16" s="1"/>
  <c r="T169" i="16"/>
  <c r="U169" i="16" s="1"/>
  <c r="L169" i="16"/>
  <c r="K169" i="16"/>
  <c r="X169" i="16" s="1"/>
  <c r="L206" i="16"/>
  <c r="K206" i="16"/>
  <c r="X206" i="16" s="1"/>
  <c r="T206" i="16"/>
  <c r="U206" i="16" s="1"/>
  <c r="V206" i="16" s="1"/>
  <c r="T136" i="16"/>
  <c r="U136" i="16" s="1"/>
  <c r="V136" i="16" s="1"/>
  <c r="Z136" i="16" s="1"/>
  <c r="K136" i="16"/>
  <c r="X136" i="16" s="1"/>
  <c r="L136" i="16"/>
  <c r="T59" i="16"/>
  <c r="U59" i="16" s="1"/>
  <c r="K19" i="16"/>
  <c r="X19" i="16" s="1"/>
  <c r="L19" i="16"/>
  <c r="T19" i="16"/>
  <c r="U19" i="16" s="1"/>
  <c r="V19" i="16" s="1"/>
  <c r="Z19" i="16" s="1"/>
  <c r="T89" i="16"/>
  <c r="U89" i="16" s="1"/>
  <c r="V89" i="16" s="1"/>
  <c r="Q210" i="16"/>
  <c r="R210" i="16"/>
  <c r="S210" i="16" s="1"/>
  <c r="T210" i="16"/>
  <c r="U210" i="16" s="1"/>
  <c r="K210" i="16"/>
  <c r="X210" i="16" s="1"/>
  <c r="L210" i="16"/>
  <c r="K202" i="16"/>
  <c r="X202" i="16" s="1"/>
  <c r="L202" i="16"/>
  <c r="T202" i="16"/>
  <c r="U202" i="16" s="1"/>
  <c r="V202" i="16" s="1"/>
  <c r="T55" i="16"/>
  <c r="U55" i="16" s="1"/>
  <c r="Q155" i="16"/>
  <c r="R155" i="16"/>
  <c r="S155" i="16" s="1"/>
  <c r="K191" i="16"/>
  <c r="X191" i="16" s="1"/>
  <c r="T191" i="16"/>
  <c r="U191" i="16" s="1"/>
  <c r="L191" i="16"/>
  <c r="T199" i="16"/>
  <c r="U199" i="16" s="1"/>
  <c r="V199" i="16" s="1"/>
  <c r="Z199" i="16" s="1"/>
  <c r="L199" i="16"/>
  <c r="K199" i="16"/>
  <c r="X199" i="16" s="1"/>
  <c r="T82" i="16"/>
  <c r="U82" i="16" s="1"/>
  <c r="T86" i="16"/>
  <c r="U86" i="16" s="1"/>
  <c r="Q185" i="16"/>
  <c r="R185" i="16"/>
  <c r="Q153" i="16"/>
  <c r="R153" i="16"/>
  <c r="S153" i="16" s="1"/>
  <c r="Q35" i="12"/>
  <c r="G233" i="9" a="1"/>
  <c r="G233" i="9" s="1"/>
  <c r="AL233" i="16" s="1"/>
  <c r="G105" i="9" a="1"/>
  <c r="G105" i="9" s="1"/>
  <c r="AL105" i="16" s="1"/>
  <c r="G235" i="9" a="1"/>
  <c r="G235" i="9" s="1"/>
  <c r="AL235" i="16" s="1"/>
  <c r="G107" i="9" a="1"/>
  <c r="G107" i="9" s="1"/>
  <c r="AL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231" i="16" s="1"/>
  <c r="G103" i="9" a="1"/>
  <c r="G103" i="9" s="1"/>
  <c r="AL103" i="16" s="1"/>
  <c r="G234" i="9" a="1"/>
  <c r="G234" i="9" s="1"/>
  <c r="AL234" i="16" s="1"/>
  <c r="G106" i="9" a="1"/>
  <c r="G106" i="9" s="1"/>
  <c r="AL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104" i="9" a="1"/>
  <c r="G104" i="9" s="1"/>
  <c r="AL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102" i="9" a="1"/>
  <c r="G102" i="9" s="1"/>
  <c r="AL102" i="16" s="1"/>
  <c r="G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G109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I235" i="16" s="1"/>
  <c r="J235" i="16" s="1"/>
  <c r="P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I229" i="16" s="1"/>
  <c r="J229" i="16" s="1"/>
  <c r="P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I236" i="16" s="1"/>
  <c r="J236" i="16" s="1"/>
  <c r="P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I233" i="16" s="1"/>
  <c r="J233" i="16" s="1"/>
  <c r="P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I234" i="16" s="1"/>
  <c r="J234" i="16" s="1"/>
  <c r="P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Z200" i="16" l="1"/>
  <c r="Y23" i="16"/>
  <c r="AG23" i="16" s="1"/>
  <c r="Z175" i="16"/>
  <c r="G237" i="16"/>
  <c r="T237" i="16" s="1"/>
  <c r="U237" i="16" s="1"/>
  <c r="Y182" i="16"/>
  <c r="AG182" i="16" s="1"/>
  <c r="K223" i="16"/>
  <c r="X223" i="16" s="1"/>
  <c r="Y9" i="16"/>
  <c r="AG9" i="16" s="1"/>
  <c r="Z219" i="16"/>
  <c r="Y154" i="16"/>
  <c r="AG154" i="16" s="1"/>
  <c r="Y24" i="16"/>
  <c r="AG24" i="16" s="1"/>
  <c r="Y219" i="16"/>
  <c r="AG219" i="16" s="1"/>
  <c r="G101" i="16"/>
  <c r="T101" i="16" s="1"/>
  <c r="U101" i="16" s="1"/>
  <c r="V101" i="16" s="1"/>
  <c r="Q233" i="16"/>
  <c r="R233" i="16"/>
  <c r="S233" i="16" s="1"/>
  <c r="T231" i="16"/>
  <c r="U231" i="16" s="1"/>
  <c r="T109" i="16"/>
  <c r="U109" i="16" s="1"/>
  <c r="T102" i="16"/>
  <c r="U102" i="16" s="1"/>
  <c r="Q236" i="16"/>
  <c r="R236" i="16"/>
  <c r="Q229" i="16"/>
  <c r="R229" i="16"/>
  <c r="S229" i="16" s="1"/>
  <c r="Q235" i="16"/>
  <c r="R235" i="16"/>
  <c r="S235" i="16" s="1"/>
  <c r="T149" i="16"/>
  <c r="U149" i="16" s="1"/>
  <c r="K149" i="16"/>
  <c r="X149" i="16" s="1"/>
  <c r="L149" i="16"/>
  <c r="Y11" i="16"/>
  <c r="AG11" i="16" s="1"/>
  <c r="V11" i="16"/>
  <c r="Z11" i="16" s="1"/>
  <c r="Y145" i="16"/>
  <c r="AG145" i="16" s="1"/>
  <c r="V145" i="16"/>
  <c r="Z145" i="16" s="1"/>
  <c r="V70" i="16"/>
  <c r="G234" i="16"/>
  <c r="G235" i="16"/>
  <c r="AH199" i="16"/>
  <c r="AI199" i="16" s="1"/>
  <c r="AA199" i="16"/>
  <c r="T157" i="16"/>
  <c r="U157" i="16" s="1"/>
  <c r="K157" i="16"/>
  <c r="X157" i="16" s="1"/>
  <c r="L157" i="16"/>
  <c r="L165" i="16"/>
  <c r="T165" i="16"/>
  <c r="U165" i="16" s="1"/>
  <c r="V165" i="16" s="1"/>
  <c r="Z165" i="16" s="1"/>
  <c r="K165" i="16"/>
  <c r="X165" i="16" s="1"/>
  <c r="S25" i="16"/>
  <c r="Z25" i="16"/>
  <c r="T98" i="16"/>
  <c r="U98" i="16" s="1"/>
  <c r="Y194" i="16"/>
  <c r="AG194" i="16" s="1"/>
  <c r="V194" i="16"/>
  <c r="Z194" i="16" s="1"/>
  <c r="S134" i="16"/>
  <c r="Y217" i="16"/>
  <c r="AG217" i="16" s="1"/>
  <c r="V217" i="16"/>
  <c r="Z217" i="16" s="1"/>
  <c r="Z139" i="16"/>
  <c r="S12" i="16"/>
  <c r="Y201" i="16"/>
  <c r="AG201" i="16" s="1"/>
  <c r="V201" i="16"/>
  <c r="Y190" i="16"/>
  <c r="AG190" i="16" s="1"/>
  <c r="V190" i="16"/>
  <c r="Z190" i="16" s="1"/>
  <c r="V30" i="16"/>
  <c r="AH152" i="16"/>
  <c r="AI152" i="16" s="1"/>
  <c r="AA152" i="16"/>
  <c r="I231" i="16"/>
  <c r="J231" i="16" s="1"/>
  <c r="P231" i="16" s="1"/>
  <c r="S173" i="16"/>
  <c r="V49" i="16"/>
  <c r="Y26" i="16"/>
  <c r="AG26" i="16" s="1"/>
  <c r="Y135" i="16"/>
  <c r="AG135" i="16" s="1"/>
  <c r="V135" i="16"/>
  <c r="Z135" i="16" s="1"/>
  <c r="T99" i="16"/>
  <c r="U99" i="16" s="1"/>
  <c r="T37" i="16"/>
  <c r="U37" i="16" s="1"/>
  <c r="V37" i="16" s="1"/>
  <c r="G233" i="16"/>
  <c r="Q225" i="16"/>
  <c r="R225" i="16"/>
  <c r="S225" i="16" s="1"/>
  <c r="Y10" i="16"/>
  <c r="AG10" i="16" s="1"/>
  <c r="V10" i="16"/>
  <c r="Z10" i="16" s="1"/>
  <c r="Y162" i="16"/>
  <c r="AG162" i="16" s="1"/>
  <c r="V162" i="16"/>
  <c r="Z162" i="16" s="1"/>
  <c r="V35" i="16"/>
  <c r="K29" i="16"/>
  <c r="X29" i="16" s="1"/>
  <c r="T29" i="16"/>
  <c r="U29" i="16" s="1"/>
  <c r="V29" i="16" s="1"/>
  <c r="L29" i="16"/>
  <c r="V86" i="16"/>
  <c r="Z143" i="16"/>
  <c r="S143" i="16"/>
  <c r="G229" i="16"/>
  <c r="T221" i="16"/>
  <c r="U221" i="16" s="1"/>
  <c r="K221" i="16"/>
  <c r="X221" i="16" s="1"/>
  <c r="L221" i="16"/>
  <c r="Q223" i="16"/>
  <c r="Y223" i="16" s="1"/>
  <c r="AG223" i="16" s="1"/>
  <c r="R223" i="16"/>
  <c r="S223" i="16" s="1"/>
  <c r="T97" i="16"/>
  <c r="U97" i="16" s="1"/>
  <c r="Z7" i="16"/>
  <c r="S7" i="16"/>
  <c r="L223" i="16"/>
  <c r="Z29" i="16"/>
  <c r="S29" i="16"/>
  <c r="Z203" i="16"/>
  <c r="G104" i="16"/>
  <c r="K30" i="16"/>
  <c r="X30" i="16" s="1"/>
  <c r="Y150" i="16"/>
  <c r="AG150" i="16" s="1"/>
  <c r="V150" i="16"/>
  <c r="Z150" i="16" s="1"/>
  <c r="S15" i="16"/>
  <c r="Z15" i="16"/>
  <c r="Y207" i="16"/>
  <c r="AG207" i="16" s="1"/>
  <c r="V207" i="16"/>
  <c r="Z207" i="16" s="1"/>
  <c r="V91" i="16"/>
  <c r="Z198" i="16"/>
  <c r="Y147" i="16"/>
  <c r="AG147" i="16" s="1"/>
  <c r="V147" i="16"/>
  <c r="Z147" i="16" s="1"/>
  <c r="Y192" i="16"/>
  <c r="AG192" i="16" s="1"/>
  <c r="V192" i="16"/>
  <c r="Z192" i="16" s="1"/>
  <c r="S17" i="16"/>
  <c r="Z154" i="16"/>
  <c r="Q222" i="16"/>
  <c r="R222" i="16"/>
  <c r="S222" i="16" s="1"/>
  <c r="T77" i="16"/>
  <c r="U77" i="16" s="1"/>
  <c r="V77" i="16" s="1"/>
  <c r="V88" i="16"/>
  <c r="G103" i="16"/>
  <c r="S221" i="16"/>
  <c r="AA218" i="16"/>
  <c r="AH218" i="16"/>
  <c r="AI218" i="16" s="1"/>
  <c r="Y191" i="16"/>
  <c r="AG191" i="16" s="1"/>
  <c r="V191" i="16"/>
  <c r="Z191" i="16" s="1"/>
  <c r="T205" i="16"/>
  <c r="U205" i="16" s="1"/>
  <c r="K205" i="16"/>
  <c r="X205" i="16" s="1"/>
  <c r="L205" i="16"/>
  <c r="Y153" i="16"/>
  <c r="AG153" i="16" s="1"/>
  <c r="V153" i="16"/>
  <c r="Z153" i="16" s="1"/>
  <c r="AA175" i="16"/>
  <c r="AH175" i="16"/>
  <c r="AI175" i="16" s="1"/>
  <c r="S138" i="16"/>
  <c r="Y160" i="16"/>
  <c r="AG160" i="16" s="1"/>
  <c r="V160" i="16"/>
  <c r="Z160" i="16" s="1"/>
  <c r="AA137" i="16"/>
  <c r="AH137" i="16"/>
  <c r="AI137" i="16" s="1"/>
  <c r="K227" i="16"/>
  <c r="X227" i="16" s="1"/>
  <c r="T227" i="16"/>
  <c r="U227" i="16" s="1"/>
  <c r="L227" i="16"/>
  <c r="AH142" i="16"/>
  <c r="AI142" i="16" s="1"/>
  <c r="AA142" i="16"/>
  <c r="Y7" i="16"/>
  <c r="AG7" i="16" s="1"/>
  <c r="Z202" i="16"/>
  <c r="S202" i="16"/>
  <c r="V51" i="16"/>
  <c r="AA200" i="16"/>
  <c r="AH200" i="16"/>
  <c r="AI200" i="16" s="1"/>
  <c r="Z158" i="16"/>
  <c r="S158" i="16"/>
  <c r="Y18" i="16"/>
  <c r="AG18" i="16" s="1"/>
  <c r="V18" i="16"/>
  <c r="Z18" i="16" s="1"/>
  <c r="L30" i="16"/>
  <c r="Z208" i="16"/>
  <c r="Y15" i="16"/>
  <c r="AG15" i="16" s="1"/>
  <c r="V43" i="16"/>
  <c r="Z9" i="16"/>
  <c r="Y136" i="16"/>
  <c r="AG136" i="16" s="1"/>
  <c r="Y151" i="16"/>
  <c r="AG151" i="16" s="1"/>
  <c r="V151" i="16"/>
  <c r="Z151" i="16" s="1"/>
  <c r="Y184" i="16"/>
  <c r="AG184" i="16" s="1"/>
  <c r="V184" i="16"/>
  <c r="Z184" i="16" s="1"/>
  <c r="Y214" i="16"/>
  <c r="AG214" i="16" s="1"/>
  <c r="V214" i="16"/>
  <c r="Z214" i="16" s="1"/>
  <c r="Y177" i="16"/>
  <c r="AG177" i="16" s="1"/>
  <c r="V177" i="16"/>
  <c r="Z177" i="16" s="1"/>
  <c r="Y199" i="16"/>
  <c r="AG199" i="16" s="1"/>
  <c r="T93" i="16"/>
  <c r="U93" i="16" s="1"/>
  <c r="Y187" i="16"/>
  <c r="AG187" i="16" s="1"/>
  <c r="V55" i="16"/>
  <c r="V33" i="16"/>
  <c r="S27" i="16"/>
  <c r="Q234" i="16"/>
  <c r="R234" i="16"/>
  <c r="V59" i="16"/>
  <c r="Y143" i="16"/>
  <c r="AG143" i="16" s="1"/>
  <c r="V82" i="16"/>
  <c r="K189" i="16"/>
  <c r="X189" i="16" s="1"/>
  <c r="T189" i="16"/>
  <c r="U189" i="16" s="1"/>
  <c r="L189" i="16"/>
  <c r="Y138" i="16"/>
  <c r="AG138" i="16" s="1"/>
  <c r="V138" i="16"/>
  <c r="Z138" i="16" s="1"/>
  <c r="S164" i="16"/>
  <c r="AH24" i="16"/>
  <c r="AI24" i="16" s="1"/>
  <c r="AA24" i="16"/>
  <c r="V223" i="16"/>
  <c r="Z223" i="16" s="1"/>
  <c r="Y202" i="16"/>
  <c r="AG202" i="16" s="1"/>
  <c r="Q224" i="16"/>
  <c r="R224" i="16"/>
  <c r="S224" i="16" s="1"/>
  <c r="Y158" i="16"/>
  <c r="AG158" i="16" s="1"/>
  <c r="AA178" i="16"/>
  <c r="AH178" i="16"/>
  <c r="AI178" i="16" s="1"/>
  <c r="Y27" i="16"/>
  <c r="AG27" i="16" s="1"/>
  <c r="V27" i="16"/>
  <c r="Z27" i="16" s="1"/>
  <c r="Y155" i="16"/>
  <c r="AG155" i="16" s="1"/>
  <c r="V155" i="16"/>
  <c r="Z155" i="16" s="1"/>
  <c r="Y14" i="16"/>
  <c r="AG14" i="16" s="1"/>
  <c r="V14" i="16"/>
  <c r="Z14" i="16" s="1"/>
  <c r="V39" i="16"/>
  <c r="S20" i="16"/>
  <c r="S181" i="16"/>
  <c r="AH187" i="16"/>
  <c r="AI187" i="16" s="1"/>
  <c r="AA187" i="16"/>
  <c r="Z226" i="16"/>
  <c r="Y142" i="16"/>
  <c r="AG142" i="16" s="1"/>
  <c r="L21" i="16"/>
  <c r="T21" i="16"/>
  <c r="U21" i="16" s="1"/>
  <c r="K21" i="16"/>
  <c r="X21" i="16" s="1"/>
  <c r="T85" i="16"/>
  <c r="U85" i="16" s="1"/>
  <c r="V85" i="16" s="1"/>
  <c r="G106" i="16"/>
  <c r="I232" i="16"/>
  <c r="J232" i="16" s="1"/>
  <c r="P232" i="16" s="1"/>
  <c r="T141" i="16"/>
  <c r="U141" i="16" s="1"/>
  <c r="L141" i="16"/>
  <c r="K141" i="16"/>
  <c r="X141" i="16" s="1"/>
  <c r="T230" i="16"/>
  <c r="U230" i="16" s="1"/>
  <c r="Y169" i="16"/>
  <c r="AG169" i="16" s="1"/>
  <c r="V169" i="16"/>
  <c r="Z169" i="16" s="1"/>
  <c r="S206" i="16"/>
  <c r="Z206" i="16"/>
  <c r="V48" i="16"/>
  <c r="L181" i="16"/>
  <c r="T181" i="16"/>
  <c r="U181" i="16" s="1"/>
  <c r="K181" i="16"/>
  <c r="X181" i="16" s="1"/>
  <c r="K197" i="16"/>
  <c r="X197" i="16" s="1"/>
  <c r="T197" i="16"/>
  <c r="U197" i="16" s="1"/>
  <c r="L197" i="16"/>
  <c r="V47" i="16"/>
  <c r="Y146" i="16"/>
  <c r="AG146" i="16" s="1"/>
  <c r="V146" i="16"/>
  <c r="Z146" i="16" s="1"/>
  <c r="Y144" i="16"/>
  <c r="AG144" i="16" s="1"/>
  <c r="V144" i="16"/>
  <c r="Z144" i="16" s="1"/>
  <c r="Y171" i="16"/>
  <c r="AG171" i="16" s="1"/>
  <c r="V171" i="16"/>
  <c r="Z171" i="16" s="1"/>
  <c r="Z201" i="16"/>
  <c r="S201" i="16"/>
  <c r="Y22" i="16"/>
  <c r="AG22" i="16" s="1"/>
  <c r="V22" i="16"/>
  <c r="Z22" i="16" s="1"/>
  <c r="V65" i="16"/>
  <c r="Y168" i="16"/>
  <c r="AG168" i="16" s="1"/>
  <c r="V168" i="16"/>
  <c r="Z168" i="16" s="1"/>
  <c r="Y175" i="16"/>
  <c r="AG175" i="16" s="1"/>
  <c r="Y211" i="16"/>
  <c r="AG211" i="16" s="1"/>
  <c r="V211" i="16"/>
  <c r="Z211" i="16" s="1"/>
  <c r="Z23" i="16"/>
  <c r="Q226" i="16"/>
  <c r="Y226" i="16" s="1"/>
  <c r="AG226" i="16" s="1"/>
  <c r="R226" i="16"/>
  <c r="S226" i="16" s="1"/>
  <c r="AA219" i="16"/>
  <c r="AH219" i="16"/>
  <c r="AI219" i="16" s="1"/>
  <c r="Z182" i="16"/>
  <c r="Z209" i="16"/>
  <c r="Y137" i="16"/>
  <c r="AG137" i="16" s="1"/>
  <c r="K226" i="16"/>
  <c r="X226" i="16" s="1"/>
  <c r="Y183" i="16"/>
  <c r="AG183" i="16" s="1"/>
  <c r="V183" i="16"/>
  <c r="Z183" i="16" s="1"/>
  <c r="T95" i="16"/>
  <c r="U95" i="16" s="1"/>
  <c r="Y178" i="16"/>
  <c r="AG178" i="16" s="1"/>
  <c r="Y134" i="16"/>
  <c r="AG134" i="16" s="1"/>
  <c r="V134" i="16"/>
  <c r="Z134" i="16" s="1"/>
  <c r="Y179" i="16"/>
  <c r="AG179" i="16" s="1"/>
  <c r="V179" i="16"/>
  <c r="Z179" i="16" s="1"/>
  <c r="K13" i="16"/>
  <c r="X13" i="16" s="1"/>
  <c r="L13" i="16"/>
  <c r="T13" i="16"/>
  <c r="U13" i="16" s="1"/>
  <c r="T69" i="16"/>
  <c r="U69" i="16" s="1"/>
  <c r="Y218" i="16"/>
  <c r="AG218" i="16" s="1"/>
  <c r="T215" i="16"/>
  <c r="U215" i="16" s="1"/>
  <c r="L215" i="16"/>
  <c r="K215" i="16"/>
  <c r="X215" i="16" s="1"/>
  <c r="S18" i="16"/>
  <c r="T213" i="16"/>
  <c r="U213" i="16" s="1"/>
  <c r="K213" i="16"/>
  <c r="X213" i="16" s="1"/>
  <c r="L213" i="16"/>
  <c r="I31" i="16"/>
  <c r="G12" i="16"/>
  <c r="G20" i="16"/>
  <c r="G28" i="16"/>
  <c r="G36" i="16"/>
  <c r="G44" i="16"/>
  <c r="G52" i="16"/>
  <c r="G92" i="16"/>
  <c r="G76" i="16"/>
  <c r="G100" i="16"/>
  <c r="G84" i="16"/>
  <c r="G60" i="16"/>
  <c r="G68" i="16"/>
  <c r="Y206" i="16"/>
  <c r="AG206" i="16" s="1"/>
  <c r="L133" i="16"/>
  <c r="T133" i="16"/>
  <c r="U133" i="16" s="1"/>
  <c r="K133" i="16"/>
  <c r="X133" i="16" s="1"/>
  <c r="Q227" i="16"/>
  <c r="R227" i="16"/>
  <c r="S227" i="16" s="1"/>
  <c r="V73" i="16"/>
  <c r="Y185" i="16"/>
  <c r="AG185" i="16" s="1"/>
  <c r="V185" i="16"/>
  <c r="Y159" i="16"/>
  <c r="AG159" i="16" s="1"/>
  <c r="V159" i="16"/>
  <c r="Z159" i="16" s="1"/>
  <c r="G107" i="16"/>
  <c r="Y174" i="16"/>
  <c r="AG174" i="16" s="1"/>
  <c r="V174" i="16"/>
  <c r="Z174" i="16" s="1"/>
  <c r="S174" i="16"/>
  <c r="Y200" i="16"/>
  <c r="AG200" i="16" s="1"/>
  <c r="Y17" i="16"/>
  <c r="AG17" i="16" s="1"/>
  <c r="V17" i="16"/>
  <c r="Z17" i="16" s="1"/>
  <c r="Y216" i="16"/>
  <c r="AG216" i="16" s="1"/>
  <c r="V216" i="16"/>
  <c r="Z216" i="16" s="1"/>
  <c r="Z163" i="16"/>
  <c r="V64" i="16"/>
  <c r="T87" i="16"/>
  <c r="U87" i="16" s="1"/>
  <c r="Y161" i="16"/>
  <c r="AG161" i="16" s="1"/>
  <c r="V161" i="16"/>
  <c r="Z161" i="16" s="1"/>
  <c r="S8" i="16"/>
  <c r="Z8" i="16"/>
  <c r="V90" i="16"/>
  <c r="Y167" i="16"/>
  <c r="AG167" i="16" s="1"/>
  <c r="V167" i="16"/>
  <c r="Z167" i="16" s="1"/>
  <c r="V63" i="16"/>
  <c r="L224" i="16"/>
  <c r="K224" i="16"/>
  <c r="X224" i="16" s="1"/>
  <c r="T224" i="16"/>
  <c r="U224" i="16" s="1"/>
  <c r="S215" i="16"/>
  <c r="L226" i="16"/>
  <c r="Y152" i="16"/>
  <c r="AG152" i="16" s="1"/>
  <c r="V54" i="16"/>
  <c r="Z176" i="16"/>
  <c r="Y176" i="16"/>
  <c r="AG176" i="16" s="1"/>
  <c r="T5" i="16"/>
  <c r="U5" i="16" s="1"/>
  <c r="L5" i="16"/>
  <c r="K5" i="16"/>
  <c r="X5" i="16" s="1"/>
  <c r="T45" i="16"/>
  <c r="U45" i="16" s="1"/>
  <c r="G105" i="16"/>
  <c r="G172" i="16"/>
  <c r="G164" i="16"/>
  <c r="G180" i="16"/>
  <c r="G148" i="16"/>
  <c r="G220" i="16"/>
  <c r="G188" i="16"/>
  <c r="G140" i="16"/>
  <c r="G196" i="16"/>
  <c r="G212" i="16"/>
  <c r="G228" i="16"/>
  <c r="G204" i="16"/>
  <c r="G236" i="16"/>
  <c r="G156" i="16"/>
  <c r="S185" i="16"/>
  <c r="Z185" i="16"/>
  <c r="Y210" i="16"/>
  <c r="AG210" i="16" s="1"/>
  <c r="V210" i="16"/>
  <c r="Z210" i="16" s="1"/>
  <c r="AH19" i="16"/>
  <c r="AI19" i="16" s="1"/>
  <c r="AA19" i="16"/>
  <c r="AA136" i="16"/>
  <c r="AH136" i="16"/>
  <c r="AI136" i="16" s="1"/>
  <c r="T173" i="16"/>
  <c r="U173" i="16" s="1"/>
  <c r="V173" i="16" s="1"/>
  <c r="Z173" i="16" s="1"/>
  <c r="K173" i="16"/>
  <c r="X173" i="16" s="1"/>
  <c r="L173" i="16"/>
  <c r="S189" i="16"/>
  <c r="S28" i="16"/>
  <c r="T222" i="16"/>
  <c r="U222" i="16" s="1"/>
  <c r="K222" i="16"/>
  <c r="X222" i="16" s="1"/>
  <c r="L222" i="16"/>
  <c r="Z26" i="16"/>
  <c r="Q30" i="16"/>
  <c r="Y30" i="16" s="1"/>
  <c r="AG30" i="16" s="1"/>
  <c r="R30" i="16"/>
  <c r="S30" i="16" s="1"/>
  <c r="Y6" i="16"/>
  <c r="AG6" i="16" s="1"/>
  <c r="V6" i="16"/>
  <c r="Z6" i="16" s="1"/>
  <c r="Y186" i="16"/>
  <c r="AG186" i="16" s="1"/>
  <c r="V186" i="16"/>
  <c r="Z186" i="16" s="1"/>
  <c r="S16" i="16"/>
  <c r="Z16" i="16"/>
  <c r="Y16" i="16"/>
  <c r="AG16" i="16" s="1"/>
  <c r="V16" i="16"/>
  <c r="AA170" i="16"/>
  <c r="AH170" i="16"/>
  <c r="AI170" i="16" s="1"/>
  <c r="Y170" i="16"/>
  <c r="AG170" i="16" s="1"/>
  <c r="Y166" i="16"/>
  <c r="AG166" i="16" s="1"/>
  <c r="V166" i="16"/>
  <c r="Z166" i="16" s="1"/>
  <c r="Y8" i="16"/>
  <c r="AG8" i="16" s="1"/>
  <c r="S195" i="16"/>
  <c r="Z195" i="16"/>
  <c r="G232" i="16"/>
  <c r="L225" i="16"/>
  <c r="K225" i="16"/>
  <c r="X225" i="16" s="1"/>
  <c r="T225" i="16"/>
  <c r="U225" i="16" s="1"/>
  <c r="I230" i="16"/>
  <c r="J230" i="16" s="1"/>
  <c r="P230" i="16" s="1"/>
  <c r="T94" i="16"/>
  <c r="U94" i="16" s="1"/>
  <c r="S140" i="16"/>
  <c r="Y19" i="16"/>
  <c r="AG19" i="16" s="1"/>
  <c r="Z193" i="16"/>
  <c r="V32" i="16"/>
  <c r="T61" i="16"/>
  <c r="U61" i="16" s="1"/>
  <c r="T53" i="16"/>
  <c r="U53" i="16" s="1"/>
  <c r="G243" i="16"/>
  <c r="S24" i="2"/>
  <c r="S22" i="2"/>
  <c r="G114" i="9" a="1"/>
  <c r="G114" i="9" s="1"/>
  <c r="AL114" i="16" s="1"/>
  <c r="G242" i="9" a="1"/>
  <c r="G242" i="9" s="1"/>
  <c r="AL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241" i="9" a="1"/>
  <c r="G241" i="9" s="1"/>
  <c r="AL241" i="16" s="1"/>
  <c r="R35" i="12"/>
  <c r="R7" i="13"/>
  <c r="R29" i="13" s="1"/>
  <c r="R35" i="13" s="1"/>
  <c r="G244" i="9" s="1" a="1"/>
  <c r="G244" i="9" s="1"/>
  <c r="AL244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245" i="9" a="1"/>
  <c r="G245" i="9" s="1"/>
  <c r="AL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112" i="16" s="1"/>
  <c r="G240" i="9" a="1"/>
  <c r="G240" i="9" s="1"/>
  <c r="AL240" i="16" s="1"/>
  <c r="S19" i="11"/>
  <c r="T6" i="13"/>
  <c r="T28" i="13" s="1"/>
  <c r="G115" i="9" a="1"/>
  <c r="G115" i="9" s="1"/>
  <c r="AL115" i="16" s="1"/>
  <c r="G243" i="9" a="1"/>
  <c r="G243" i="9" s="1"/>
  <c r="AL243" i="16" s="1"/>
  <c r="G108" i="9" a="1"/>
  <c r="G108" i="9" s="1"/>
  <c r="AL108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239" i="9" a="1"/>
  <c r="G239" i="9" s="1"/>
  <c r="AL239" i="16" s="1"/>
  <c r="G239" i="16" s="1"/>
  <c r="G116" i="9" a="1"/>
  <c r="G116" i="9" s="1"/>
  <c r="AL116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I238" i="16" s="1"/>
  <c r="J238" i="16" s="1"/>
  <c r="P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R8" i="6"/>
  <c r="R8" i="4"/>
  <c r="R6" i="2"/>
  <c r="R6" i="8"/>
  <c r="R6" i="7"/>
  <c r="R28" i="7" s="1"/>
  <c r="R28" i="8" s="1"/>
  <c r="R6" i="5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I240" i="16" s="1"/>
  <c r="J240" i="16" s="1"/>
  <c r="P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I241" i="16" s="1"/>
  <c r="J241" i="16" s="1"/>
  <c r="P241" i="16" s="1"/>
  <c r="R10" i="4"/>
  <c r="S21" i="6"/>
  <c r="S17" i="7"/>
  <c r="R17" i="8"/>
  <c r="S23" i="4"/>
  <c r="S17" i="4"/>
  <c r="S24" i="7"/>
  <c r="R24" i="8"/>
  <c r="S24" i="6"/>
  <c r="S17" i="5"/>
  <c r="R28" i="5"/>
  <c r="I237" i="9" s="1" a="1"/>
  <c r="I237" i="9" s="1"/>
  <c r="AN237" i="16" s="1"/>
  <c r="I237" i="16" s="1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Y165" i="16" l="1"/>
  <c r="AG165" i="16" s="1"/>
  <c r="G116" i="16"/>
  <c r="T116" i="16" s="1"/>
  <c r="U116" i="16" s="1"/>
  <c r="AH17" i="16"/>
  <c r="AI17" i="16" s="1"/>
  <c r="AA17" i="16"/>
  <c r="Q241" i="16"/>
  <c r="R241" i="16"/>
  <c r="S241" i="16" s="1"/>
  <c r="AH138" i="16"/>
  <c r="AI138" i="16" s="1"/>
  <c r="AA138" i="16"/>
  <c r="T239" i="16"/>
  <c r="U239" i="16" s="1"/>
  <c r="V239" i="16" s="1"/>
  <c r="T112" i="16"/>
  <c r="U112" i="16" s="1"/>
  <c r="AA174" i="16"/>
  <c r="AH174" i="16"/>
  <c r="AI174" i="16" s="1"/>
  <c r="Q240" i="16"/>
  <c r="R240" i="16"/>
  <c r="I243" i="16"/>
  <c r="J243" i="16" s="1"/>
  <c r="P243" i="16" s="1"/>
  <c r="AA134" i="16"/>
  <c r="AH134" i="16"/>
  <c r="AI134" i="16" s="1"/>
  <c r="AH27" i="16"/>
  <c r="AI27" i="16" s="1"/>
  <c r="AA27" i="16"/>
  <c r="J237" i="16"/>
  <c r="P237" i="16" s="1"/>
  <c r="K237" i="16"/>
  <c r="X237" i="16" s="1"/>
  <c r="L237" i="16"/>
  <c r="AH173" i="16"/>
  <c r="AI173" i="16" s="1"/>
  <c r="AA173" i="16"/>
  <c r="AH18" i="16"/>
  <c r="AI18" i="16" s="1"/>
  <c r="AA18" i="16"/>
  <c r="Q238" i="16"/>
  <c r="R238" i="16"/>
  <c r="S238" i="16" s="1"/>
  <c r="AH167" i="16"/>
  <c r="AI167" i="16" s="1"/>
  <c r="AA167" i="16"/>
  <c r="T68" i="16"/>
  <c r="U68" i="16" s="1"/>
  <c r="V68" i="16" s="1"/>
  <c r="Q232" i="16"/>
  <c r="R232" i="16"/>
  <c r="AH153" i="16"/>
  <c r="AI153" i="16" s="1"/>
  <c r="AA153" i="16"/>
  <c r="I244" i="16"/>
  <c r="J244" i="16" s="1"/>
  <c r="P244" i="16" s="1"/>
  <c r="G117" i="16"/>
  <c r="AA207" i="16"/>
  <c r="AH207" i="16"/>
  <c r="AI207" i="16" s="1"/>
  <c r="T104" i="16"/>
  <c r="U104" i="16" s="1"/>
  <c r="G114" i="16"/>
  <c r="Q231" i="16"/>
  <c r="R231" i="16"/>
  <c r="S231" i="16" s="1"/>
  <c r="L234" i="16"/>
  <c r="K234" i="16"/>
  <c r="X234" i="16" s="1"/>
  <c r="T234" i="16"/>
  <c r="U234" i="16" s="1"/>
  <c r="V102" i="16"/>
  <c r="K236" i="16"/>
  <c r="X236" i="16" s="1"/>
  <c r="T236" i="16"/>
  <c r="U236" i="16" s="1"/>
  <c r="V236" i="16" s="1"/>
  <c r="Z236" i="16" s="1"/>
  <c r="L236" i="16"/>
  <c r="Y5" i="16"/>
  <c r="AG5" i="16" s="1"/>
  <c r="V5" i="16"/>
  <c r="Z5" i="16" s="1"/>
  <c r="AH216" i="16"/>
  <c r="AI216" i="16" s="1"/>
  <c r="AA216" i="16"/>
  <c r="T52" i="16"/>
  <c r="U52" i="16" s="1"/>
  <c r="AA146" i="16"/>
  <c r="AH146" i="16"/>
  <c r="AI146" i="16" s="1"/>
  <c r="Y181" i="16"/>
  <c r="AG181" i="16" s="1"/>
  <c r="V181" i="16"/>
  <c r="Z181" i="16" s="1"/>
  <c r="AA158" i="16"/>
  <c r="AH158" i="16"/>
  <c r="AI158" i="16" s="1"/>
  <c r="L204" i="16"/>
  <c r="K204" i="16"/>
  <c r="X204" i="16" s="1"/>
  <c r="T204" i="16"/>
  <c r="U204" i="16" s="1"/>
  <c r="T220" i="16"/>
  <c r="U220" i="16" s="1"/>
  <c r="L220" i="16"/>
  <c r="K220" i="16"/>
  <c r="X220" i="16" s="1"/>
  <c r="T105" i="16"/>
  <c r="U105" i="16" s="1"/>
  <c r="V105" i="16" s="1"/>
  <c r="T107" i="16"/>
  <c r="U107" i="16" s="1"/>
  <c r="V107" i="16" s="1"/>
  <c r="T60" i="16"/>
  <c r="U60" i="16" s="1"/>
  <c r="T44" i="16"/>
  <c r="U44" i="16" s="1"/>
  <c r="AH201" i="16"/>
  <c r="AI201" i="16" s="1"/>
  <c r="AA201" i="16"/>
  <c r="V230" i="16"/>
  <c r="T106" i="16"/>
  <c r="U106" i="16" s="1"/>
  <c r="V106" i="16" s="1"/>
  <c r="G111" i="16"/>
  <c r="AA177" i="16"/>
  <c r="AH177" i="16"/>
  <c r="AI177" i="16" s="1"/>
  <c r="AH208" i="16"/>
  <c r="AI208" i="16" s="1"/>
  <c r="AA208" i="16"/>
  <c r="G241" i="16"/>
  <c r="Y29" i="16"/>
  <c r="AG29" i="16" s="1"/>
  <c r="AH192" i="16"/>
  <c r="AI192" i="16" s="1"/>
  <c r="AA192" i="16"/>
  <c r="AH203" i="16"/>
  <c r="AI203" i="16" s="1"/>
  <c r="AA203" i="16"/>
  <c r="AA10" i="16"/>
  <c r="AH10" i="16"/>
  <c r="AI10" i="16" s="1"/>
  <c r="AH217" i="16"/>
  <c r="AI217" i="16" s="1"/>
  <c r="AA217" i="16"/>
  <c r="V98" i="16"/>
  <c r="S236" i="16"/>
  <c r="K232" i="16"/>
  <c r="X232" i="16" s="1"/>
  <c r="L232" i="16"/>
  <c r="T232" i="16"/>
  <c r="U232" i="16" s="1"/>
  <c r="AA186" i="16"/>
  <c r="AH186" i="16"/>
  <c r="AI186" i="16" s="1"/>
  <c r="AA210" i="16"/>
  <c r="AH210" i="16"/>
  <c r="AI210" i="16" s="1"/>
  <c r="K228" i="16"/>
  <c r="X228" i="16" s="1"/>
  <c r="T228" i="16"/>
  <c r="U228" i="16" s="1"/>
  <c r="L228" i="16"/>
  <c r="K148" i="16"/>
  <c r="X148" i="16" s="1"/>
  <c r="L148" i="16"/>
  <c r="T148" i="16"/>
  <c r="U148" i="16" s="1"/>
  <c r="G115" i="16"/>
  <c r="AH176" i="16"/>
  <c r="AI176" i="16" s="1"/>
  <c r="AA176" i="16"/>
  <c r="AA159" i="16"/>
  <c r="AH159" i="16"/>
  <c r="AI159" i="16" s="1"/>
  <c r="G245" i="16"/>
  <c r="T84" i="16"/>
  <c r="U84" i="16" s="1"/>
  <c r="V69" i="16"/>
  <c r="AH168" i="16"/>
  <c r="AI168" i="16" s="1"/>
  <c r="AA168" i="16"/>
  <c r="K230" i="16"/>
  <c r="X230" i="16" s="1"/>
  <c r="AH226" i="16"/>
  <c r="AI226" i="16" s="1"/>
  <c r="AA226" i="16"/>
  <c r="I242" i="16"/>
  <c r="J242" i="16" s="1"/>
  <c r="P242" i="16" s="1"/>
  <c r="AA160" i="16"/>
  <c r="AH160" i="16"/>
  <c r="AI160" i="16" s="1"/>
  <c r="G240" i="16"/>
  <c r="Y173" i="16"/>
  <c r="AG173" i="16" s="1"/>
  <c r="V157" i="16"/>
  <c r="Z157" i="16" s="1"/>
  <c r="Y157" i="16"/>
  <c r="AG157" i="16" s="1"/>
  <c r="Y149" i="16"/>
  <c r="AG149" i="16" s="1"/>
  <c r="V149" i="16"/>
  <c r="Z149" i="16" s="1"/>
  <c r="Y236" i="16"/>
  <c r="AG236" i="16" s="1"/>
  <c r="T156" i="16"/>
  <c r="U156" i="16" s="1"/>
  <c r="K156" i="16"/>
  <c r="X156" i="16" s="1"/>
  <c r="L156" i="16"/>
  <c r="AA26" i="16"/>
  <c r="AH26" i="16"/>
  <c r="AI26" i="16" s="1"/>
  <c r="I32" i="16"/>
  <c r="V61" i="16"/>
  <c r="AH195" i="16"/>
  <c r="AI195" i="16" s="1"/>
  <c r="AA195" i="16"/>
  <c r="L212" i="16"/>
  <c r="T212" i="16"/>
  <c r="U212" i="16" s="1"/>
  <c r="K212" i="16"/>
  <c r="X212" i="16" s="1"/>
  <c r="L180" i="16"/>
  <c r="K180" i="16"/>
  <c r="X180" i="16" s="1"/>
  <c r="T180" i="16"/>
  <c r="U180" i="16" s="1"/>
  <c r="V45" i="16"/>
  <c r="Y224" i="16"/>
  <c r="AG224" i="16" s="1"/>
  <c r="V224" i="16"/>
  <c r="Z224" i="16" s="1"/>
  <c r="V87" i="16"/>
  <c r="G108" i="16"/>
  <c r="T36" i="16"/>
  <c r="U36" i="16" s="1"/>
  <c r="Y13" i="16"/>
  <c r="AG13" i="16" s="1"/>
  <c r="V13" i="16"/>
  <c r="Z13" i="16" s="1"/>
  <c r="AH209" i="16"/>
  <c r="AI209" i="16" s="1"/>
  <c r="AA209" i="16"/>
  <c r="AH23" i="16"/>
  <c r="AI23" i="16" s="1"/>
  <c r="AA23" i="16"/>
  <c r="AH171" i="16"/>
  <c r="AI171" i="16" s="1"/>
  <c r="AA171" i="16"/>
  <c r="L230" i="16"/>
  <c r="AA14" i="16"/>
  <c r="AH14" i="16"/>
  <c r="AI14" i="16" s="1"/>
  <c r="AA223" i="16"/>
  <c r="AH223" i="16"/>
  <c r="AI223" i="16" s="1"/>
  <c r="AH214" i="16"/>
  <c r="AI214" i="16" s="1"/>
  <c r="AA214" i="16"/>
  <c r="AH9" i="16"/>
  <c r="AI9" i="16" s="1"/>
  <c r="AA9" i="16"/>
  <c r="AA147" i="16"/>
  <c r="AH147" i="16"/>
  <c r="AI147" i="16" s="1"/>
  <c r="AA15" i="16"/>
  <c r="AH15" i="16"/>
  <c r="AI15" i="16" s="1"/>
  <c r="V97" i="16"/>
  <c r="Y221" i="16"/>
  <c r="AG221" i="16" s="1"/>
  <c r="V221" i="16"/>
  <c r="Z221" i="16" s="1"/>
  <c r="AH25" i="16"/>
  <c r="AI25" i="16" s="1"/>
  <c r="AA25" i="16"/>
  <c r="AH145" i="16"/>
  <c r="AI145" i="16" s="1"/>
  <c r="AA145" i="16"/>
  <c r="V109" i="16"/>
  <c r="V94" i="16"/>
  <c r="AH6" i="16"/>
  <c r="AI6" i="16" s="1"/>
  <c r="AA6" i="16"/>
  <c r="Y222" i="16"/>
  <c r="AG222" i="16" s="1"/>
  <c r="V222" i="16"/>
  <c r="Z222" i="16" s="1"/>
  <c r="AH185" i="16"/>
  <c r="AI185" i="16" s="1"/>
  <c r="AA185" i="16"/>
  <c r="T196" i="16"/>
  <c r="U196" i="16" s="1"/>
  <c r="K196" i="16"/>
  <c r="X196" i="16" s="1"/>
  <c r="L196" i="16"/>
  <c r="T164" i="16"/>
  <c r="U164" i="16" s="1"/>
  <c r="L164" i="16"/>
  <c r="K164" i="16"/>
  <c r="X164" i="16" s="1"/>
  <c r="AA8" i="16"/>
  <c r="AH8" i="16"/>
  <c r="AI8" i="16" s="1"/>
  <c r="V133" i="16"/>
  <c r="Z133" i="16" s="1"/>
  <c r="Y133" i="16"/>
  <c r="AG133" i="16" s="1"/>
  <c r="T28" i="16"/>
  <c r="U28" i="16" s="1"/>
  <c r="L28" i="16"/>
  <c r="K28" i="16"/>
  <c r="X28" i="16" s="1"/>
  <c r="AH206" i="16"/>
  <c r="AI206" i="16" s="1"/>
  <c r="AA206" i="16"/>
  <c r="G242" i="16"/>
  <c r="Y205" i="16"/>
  <c r="AG205" i="16" s="1"/>
  <c r="V205" i="16"/>
  <c r="Z205" i="16" s="1"/>
  <c r="AA29" i="16"/>
  <c r="AH29" i="16"/>
  <c r="AI29" i="16" s="1"/>
  <c r="T229" i="16"/>
  <c r="U229" i="16" s="1"/>
  <c r="V229" i="16" s="1"/>
  <c r="Z229" i="16" s="1"/>
  <c r="L229" i="16"/>
  <c r="K229" i="16"/>
  <c r="X229" i="16" s="1"/>
  <c r="Z30" i="16"/>
  <c r="AA16" i="16"/>
  <c r="AH16" i="16"/>
  <c r="AI16" i="16" s="1"/>
  <c r="G113" i="16"/>
  <c r="K140" i="16"/>
  <c r="X140" i="16" s="1"/>
  <c r="L140" i="16"/>
  <c r="T140" i="16"/>
  <c r="U140" i="16" s="1"/>
  <c r="T172" i="16"/>
  <c r="U172" i="16" s="1"/>
  <c r="L172" i="16"/>
  <c r="K172" i="16"/>
  <c r="X172" i="16" s="1"/>
  <c r="T100" i="16"/>
  <c r="U100" i="16" s="1"/>
  <c r="V100" i="16" s="1"/>
  <c r="T20" i="16"/>
  <c r="U20" i="16" s="1"/>
  <c r="K20" i="16"/>
  <c r="X20" i="16" s="1"/>
  <c r="L20" i="16"/>
  <c r="Y215" i="16"/>
  <c r="AG215" i="16" s="1"/>
  <c r="V215" i="16"/>
  <c r="Z215" i="16" s="1"/>
  <c r="V95" i="16"/>
  <c r="AH182" i="16"/>
  <c r="AI182" i="16" s="1"/>
  <c r="AA182" i="16"/>
  <c r="AH144" i="16"/>
  <c r="AI144" i="16" s="1"/>
  <c r="AA144" i="16"/>
  <c r="Y197" i="16"/>
  <c r="AG197" i="16" s="1"/>
  <c r="V197" i="16"/>
  <c r="Z197" i="16" s="1"/>
  <c r="AH155" i="16"/>
  <c r="AI155" i="16" s="1"/>
  <c r="AA155" i="16"/>
  <c r="AH184" i="16"/>
  <c r="AI184" i="16" s="1"/>
  <c r="AA184" i="16"/>
  <c r="AH191" i="16"/>
  <c r="AI191" i="16" s="1"/>
  <c r="AA191" i="16"/>
  <c r="AH198" i="16"/>
  <c r="AI198" i="16" s="1"/>
  <c r="AA198" i="16"/>
  <c r="AA150" i="16"/>
  <c r="AH150" i="16"/>
  <c r="AI150" i="16" s="1"/>
  <c r="K231" i="16"/>
  <c r="X231" i="16" s="1"/>
  <c r="V237" i="16"/>
  <c r="Y225" i="16"/>
  <c r="AG225" i="16" s="1"/>
  <c r="V225" i="16"/>
  <c r="Z225" i="16" s="1"/>
  <c r="K243" i="16"/>
  <c r="X243" i="16" s="1"/>
  <c r="T243" i="16"/>
  <c r="U243" i="16" s="1"/>
  <c r="L243" i="16"/>
  <c r="V53" i="16"/>
  <c r="AH193" i="16"/>
  <c r="AI193" i="16" s="1"/>
  <c r="AA193" i="16"/>
  <c r="Q230" i="16"/>
  <c r="Y230" i="16" s="1"/>
  <c r="AG230" i="16" s="1"/>
  <c r="R230" i="16"/>
  <c r="S230" i="16" s="1"/>
  <c r="AH166" i="16"/>
  <c r="AI166" i="16" s="1"/>
  <c r="AA166" i="16"/>
  <c r="G244" i="16"/>
  <c r="AA161" i="16"/>
  <c r="AH161" i="16"/>
  <c r="AI161" i="16" s="1"/>
  <c r="T76" i="16"/>
  <c r="U76" i="16" s="1"/>
  <c r="T12" i="16"/>
  <c r="U12" i="16" s="1"/>
  <c r="K12" i="16"/>
  <c r="X12" i="16" s="1"/>
  <c r="L12" i="16"/>
  <c r="AA179" i="16"/>
  <c r="AH179" i="16"/>
  <c r="AI179" i="16" s="1"/>
  <c r="AA22" i="16"/>
  <c r="AH22" i="16"/>
  <c r="AI22" i="16" s="1"/>
  <c r="AA169" i="16"/>
  <c r="AH169" i="16"/>
  <c r="AI169" i="16" s="1"/>
  <c r="V21" i="16"/>
  <c r="Z21" i="16" s="1"/>
  <c r="Y21" i="16"/>
  <c r="AG21" i="16" s="1"/>
  <c r="S234" i="16"/>
  <c r="V93" i="16"/>
  <c r="Y227" i="16"/>
  <c r="AG227" i="16" s="1"/>
  <c r="V227" i="16"/>
  <c r="Z227" i="16" s="1"/>
  <c r="T103" i="16"/>
  <c r="U103" i="16" s="1"/>
  <c r="AH154" i="16"/>
  <c r="AI154" i="16" s="1"/>
  <c r="AA154" i="16"/>
  <c r="AH143" i="16"/>
  <c r="AI143" i="16" s="1"/>
  <c r="AA143" i="16"/>
  <c r="T233" i="16"/>
  <c r="U233" i="16" s="1"/>
  <c r="V233" i="16" s="1"/>
  <c r="Z233" i="16" s="1"/>
  <c r="L233" i="16"/>
  <c r="K233" i="16"/>
  <c r="X233" i="16" s="1"/>
  <c r="V99" i="16"/>
  <c r="AA190" i="16"/>
  <c r="AH190" i="16"/>
  <c r="AI190" i="16" s="1"/>
  <c r="AH139" i="16"/>
  <c r="AI139" i="16" s="1"/>
  <c r="AA139" i="16"/>
  <c r="AH194" i="16"/>
  <c r="AI194" i="16" s="1"/>
  <c r="AA194" i="16"/>
  <c r="AA165" i="16"/>
  <c r="AH165" i="16"/>
  <c r="AI165" i="16" s="1"/>
  <c r="K235" i="16"/>
  <c r="X235" i="16" s="1"/>
  <c r="T235" i="16"/>
  <c r="U235" i="16" s="1"/>
  <c r="V235" i="16" s="1"/>
  <c r="Z235" i="16" s="1"/>
  <c r="L235" i="16"/>
  <c r="AA11" i="16"/>
  <c r="AH11" i="16"/>
  <c r="AI11" i="16" s="1"/>
  <c r="L231" i="16"/>
  <c r="T188" i="16"/>
  <c r="U188" i="16" s="1"/>
  <c r="L188" i="16"/>
  <c r="K188" i="16"/>
  <c r="X188" i="16" s="1"/>
  <c r="AH163" i="16"/>
  <c r="AI163" i="16" s="1"/>
  <c r="AA163" i="16"/>
  <c r="T92" i="16"/>
  <c r="U92" i="16" s="1"/>
  <c r="J31" i="16"/>
  <c r="P31" i="16" s="1"/>
  <c r="K31" i="16"/>
  <c r="X31" i="16" s="1"/>
  <c r="L31" i="16"/>
  <c r="Y213" i="16"/>
  <c r="AG213" i="16" s="1"/>
  <c r="V213" i="16"/>
  <c r="Z213" i="16" s="1"/>
  <c r="AA183" i="16"/>
  <c r="AH183" i="16"/>
  <c r="AI183" i="16" s="1"/>
  <c r="AA211" i="16"/>
  <c r="AH211" i="16"/>
  <c r="AI211" i="16" s="1"/>
  <c r="V141" i="16"/>
  <c r="Z141" i="16" s="1"/>
  <c r="Y141" i="16"/>
  <c r="AG141" i="16" s="1"/>
  <c r="Y189" i="16"/>
  <c r="AG189" i="16" s="1"/>
  <c r="V189" i="16"/>
  <c r="Z189" i="16" s="1"/>
  <c r="AA151" i="16"/>
  <c r="AH151" i="16"/>
  <c r="AI151" i="16" s="1"/>
  <c r="AA202" i="16"/>
  <c r="AH202" i="16"/>
  <c r="AI202" i="16" s="1"/>
  <c r="AA7" i="16"/>
  <c r="AH7" i="16"/>
  <c r="AI7" i="16" s="1"/>
  <c r="AA162" i="16"/>
  <c r="AH162" i="16"/>
  <c r="AI162" i="16" s="1"/>
  <c r="AA135" i="16"/>
  <c r="AH135" i="16"/>
  <c r="AI135" i="16" s="1"/>
  <c r="Y231" i="16"/>
  <c r="AG231" i="16" s="1"/>
  <c r="V231" i="16"/>
  <c r="Z231" i="16" s="1"/>
  <c r="I239" i="16"/>
  <c r="J239" i="16" s="1"/>
  <c r="P239" i="16" s="1"/>
  <c r="T35" i="12"/>
  <c r="G123" i="9" a="1"/>
  <c r="G123" i="9" s="1"/>
  <c r="AL123" i="16" s="1"/>
  <c r="G123" i="16" s="1"/>
  <c r="G251" i="9" a="1"/>
  <c r="G251" i="9" s="1"/>
  <c r="AL251" i="16" s="1"/>
  <c r="G251" i="16" s="1"/>
  <c r="G129" i="9" a="1"/>
  <c r="G129" i="9" s="1"/>
  <c r="AL129" i="16" s="1"/>
  <c r="G257" i="9" a="1"/>
  <c r="G257" i="9" s="1"/>
  <c r="AL257" i="16" s="1"/>
  <c r="G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56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121" i="9" a="1"/>
  <c r="G121" i="9" s="1"/>
  <c r="AL121" i="16" s="1"/>
  <c r="G129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G128" i="16" l="1"/>
  <c r="T128" i="16" s="1"/>
  <c r="U128" i="16" s="1"/>
  <c r="Y235" i="16"/>
  <c r="AG235" i="16" s="1"/>
  <c r="G130" i="16"/>
  <c r="T129" i="16"/>
  <c r="U129" i="16" s="1"/>
  <c r="T257" i="16"/>
  <c r="U257" i="16" s="1"/>
  <c r="Q251" i="16"/>
  <c r="R251" i="16"/>
  <c r="S251" i="16" s="1"/>
  <c r="T120" i="16"/>
  <c r="U120" i="16" s="1"/>
  <c r="V120" i="16" s="1"/>
  <c r="T125" i="16"/>
  <c r="U125" i="16" s="1"/>
  <c r="Q250" i="16"/>
  <c r="R250" i="16"/>
  <c r="S250" i="16" s="1"/>
  <c r="T251" i="16"/>
  <c r="U251" i="16" s="1"/>
  <c r="V251" i="16" s="1"/>
  <c r="Z251" i="16" s="1"/>
  <c r="K251" i="16"/>
  <c r="X251" i="16" s="1"/>
  <c r="L251" i="16"/>
  <c r="T256" i="16"/>
  <c r="U256" i="16" s="1"/>
  <c r="T249" i="16"/>
  <c r="U249" i="16" s="1"/>
  <c r="V249" i="16" s="1"/>
  <c r="K249" i="16"/>
  <c r="X249" i="16" s="1"/>
  <c r="L249" i="16"/>
  <c r="T123" i="16"/>
  <c r="U123" i="16" s="1"/>
  <c r="V123" i="16" s="1"/>
  <c r="Q249" i="16"/>
  <c r="R249" i="16"/>
  <c r="S249" i="16" s="1"/>
  <c r="Q247" i="16"/>
  <c r="R247" i="16"/>
  <c r="S247" i="16" s="1"/>
  <c r="T122" i="16"/>
  <c r="U122" i="16" s="1"/>
  <c r="V122" i="16" s="1"/>
  <c r="T253" i="16"/>
  <c r="U253" i="16" s="1"/>
  <c r="K250" i="16"/>
  <c r="X250" i="16" s="1"/>
  <c r="T250" i="16"/>
  <c r="U250" i="16" s="1"/>
  <c r="V250" i="16" s="1"/>
  <c r="L250" i="16"/>
  <c r="AA213" i="16"/>
  <c r="AH213" i="16"/>
  <c r="AI213" i="16" s="1"/>
  <c r="V103" i="16"/>
  <c r="AA197" i="16"/>
  <c r="AH197" i="16"/>
  <c r="AI197" i="16" s="1"/>
  <c r="AH215" i="16"/>
  <c r="AI215" i="16" s="1"/>
  <c r="AA215" i="16"/>
  <c r="Y164" i="16"/>
  <c r="AG164" i="16" s="1"/>
  <c r="V164" i="16"/>
  <c r="Z164" i="16" s="1"/>
  <c r="T241" i="16"/>
  <c r="U241" i="16" s="1"/>
  <c r="L241" i="16"/>
  <c r="K241" i="16"/>
  <c r="X241" i="16" s="1"/>
  <c r="V44" i="16"/>
  <c r="AA227" i="16"/>
  <c r="AH227" i="16"/>
  <c r="AI227" i="16" s="1"/>
  <c r="AH21" i="16"/>
  <c r="AI21" i="16" s="1"/>
  <c r="AA21" i="16"/>
  <c r="K244" i="16"/>
  <c r="X244" i="16" s="1"/>
  <c r="L244" i="16"/>
  <c r="T244" i="16"/>
  <c r="U244" i="16" s="1"/>
  <c r="V244" i="16" s="1"/>
  <c r="AH13" i="16"/>
  <c r="AI13" i="16" s="1"/>
  <c r="AA13" i="16"/>
  <c r="AA224" i="16"/>
  <c r="AH224" i="16"/>
  <c r="AI224" i="16" s="1"/>
  <c r="T115" i="16"/>
  <c r="U115" i="16" s="1"/>
  <c r="V115" i="16" s="1"/>
  <c r="S232" i="16"/>
  <c r="G248" i="16"/>
  <c r="G259" i="16"/>
  <c r="AA157" i="16"/>
  <c r="AH157" i="16"/>
  <c r="AI157" i="16" s="1"/>
  <c r="AH236" i="16"/>
  <c r="AI236" i="16" s="1"/>
  <c r="AA236" i="16"/>
  <c r="AL259" i="16"/>
  <c r="AL258" i="16"/>
  <c r="G258" i="16" s="1"/>
  <c r="AH235" i="16"/>
  <c r="AI235" i="16" s="1"/>
  <c r="AA235" i="16"/>
  <c r="V12" i="16"/>
  <c r="Z12" i="16" s="1"/>
  <c r="Y12" i="16"/>
  <c r="AG12" i="16" s="1"/>
  <c r="AH133" i="16"/>
  <c r="AI133" i="16" s="1"/>
  <c r="AA133" i="16"/>
  <c r="V212" i="16"/>
  <c r="Z212" i="16" s="1"/>
  <c r="Y212" i="16"/>
  <c r="AG212" i="16" s="1"/>
  <c r="J32" i="16"/>
  <c r="P32" i="16" s="1"/>
  <c r="K32" i="16"/>
  <c r="X32" i="16" s="1"/>
  <c r="L32" i="16"/>
  <c r="V156" i="16"/>
  <c r="Z156" i="16" s="1"/>
  <c r="Y156" i="16"/>
  <c r="AG156" i="16" s="1"/>
  <c r="V84" i="16"/>
  <c r="V148" i="16"/>
  <c r="Z148" i="16" s="1"/>
  <c r="Y148" i="16"/>
  <c r="AG148" i="16" s="1"/>
  <c r="V60" i="16"/>
  <c r="V52" i="16"/>
  <c r="Q237" i="16"/>
  <c r="Y237" i="16" s="1"/>
  <c r="AG237" i="16" s="1"/>
  <c r="R237" i="16"/>
  <c r="S237" i="16" s="1"/>
  <c r="L239" i="16"/>
  <c r="I33" i="16"/>
  <c r="AA189" i="16"/>
  <c r="AH189" i="16"/>
  <c r="AI189" i="16" s="1"/>
  <c r="AA233" i="16"/>
  <c r="AH233" i="16"/>
  <c r="AI233" i="16" s="1"/>
  <c r="AH229" i="16"/>
  <c r="AI229" i="16" s="1"/>
  <c r="AA229" i="16"/>
  <c r="Y172" i="16"/>
  <c r="AG172" i="16" s="1"/>
  <c r="V172" i="16"/>
  <c r="Z172" i="16" s="1"/>
  <c r="T240" i="16"/>
  <c r="U240" i="16" s="1"/>
  <c r="K240" i="16"/>
  <c r="X240" i="16" s="1"/>
  <c r="L240" i="16"/>
  <c r="T245" i="16"/>
  <c r="U245" i="16" s="1"/>
  <c r="L245" i="16"/>
  <c r="K245" i="16"/>
  <c r="X245" i="16" s="1"/>
  <c r="Z230" i="16"/>
  <c r="G131" i="16"/>
  <c r="V116" i="16"/>
  <c r="K239" i="16"/>
  <c r="X239" i="16" s="1"/>
  <c r="Q239" i="16"/>
  <c r="Y239" i="16" s="1"/>
  <c r="AG239" i="16" s="1"/>
  <c r="R239" i="16"/>
  <c r="V76" i="16"/>
  <c r="V243" i="16"/>
  <c r="I248" i="16"/>
  <c r="J248" i="16" s="1"/>
  <c r="P248" i="16" s="1"/>
  <c r="AA205" i="16"/>
  <c r="AH205" i="16"/>
  <c r="AI205" i="16" s="1"/>
  <c r="V196" i="16"/>
  <c r="Z196" i="16" s="1"/>
  <c r="Y196" i="16"/>
  <c r="AG196" i="16" s="1"/>
  <c r="T29" i="5"/>
  <c r="I254" i="9" s="1" a="1"/>
  <c r="I254" i="9" s="1"/>
  <c r="AN254" i="16" s="1"/>
  <c r="Q252" i="16"/>
  <c r="R252" i="16"/>
  <c r="G110" i="16"/>
  <c r="G126" i="16"/>
  <c r="G118" i="16"/>
  <c r="AA231" i="16"/>
  <c r="AH231" i="16"/>
  <c r="AI231" i="16" s="1"/>
  <c r="Q31" i="16"/>
  <c r="Y31" i="16" s="1"/>
  <c r="AG31" i="16" s="1"/>
  <c r="R31" i="16"/>
  <c r="V188" i="16"/>
  <c r="Z188" i="16" s="1"/>
  <c r="Y188" i="16"/>
  <c r="AG188" i="16" s="1"/>
  <c r="V20" i="16"/>
  <c r="Z20" i="16" s="1"/>
  <c r="Y20" i="16"/>
  <c r="AG20" i="16" s="1"/>
  <c r="Y140" i="16"/>
  <c r="AG140" i="16" s="1"/>
  <c r="V140" i="16"/>
  <c r="Z140" i="16" s="1"/>
  <c r="Y232" i="16"/>
  <c r="AG232" i="16" s="1"/>
  <c r="V232" i="16"/>
  <c r="Z232" i="16" s="1"/>
  <c r="T117" i="16"/>
  <c r="U117" i="16" s="1"/>
  <c r="G238" i="16"/>
  <c r="G246" i="16"/>
  <c r="G254" i="16"/>
  <c r="AH141" i="16"/>
  <c r="AI141" i="16" s="1"/>
  <c r="AA141" i="16"/>
  <c r="I254" i="16"/>
  <c r="J254" i="16" s="1"/>
  <c r="P254" i="16" s="1"/>
  <c r="AH225" i="16"/>
  <c r="AI225" i="16" s="1"/>
  <c r="AA225" i="16"/>
  <c r="AH30" i="16"/>
  <c r="AI30" i="16" s="1"/>
  <c r="AA30" i="16"/>
  <c r="AH221" i="16"/>
  <c r="AI221" i="16" s="1"/>
  <c r="AA221" i="16"/>
  <c r="V36" i="16"/>
  <c r="AA149" i="16"/>
  <c r="AH149" i="16"/>
  <c r="AI149" i="16" s="1"/>
  <c r="T111" i="16"/>
  <c r="U111" i="16" s="1"/>
  <c r="V220" i="16"/>
  <c r="Z220" i="16" s="1"/>
  <c r="Y220" i="16"/>
  <c r="AG220" i="16" s="1"/>
  <c r="AA181" i="16"/>
  <c r="AH181" i="16"/>
  <c r="AI181" i="16" s="1"/>
  <c r="T114" i="16"/>
  <c r="U114" i="16" s="1"/>
  <c r="V114" i="16" s="1"/>
  <c r="Q244" i="16"/>
  <c r="Y244" i="16" s="1"/>
  <c r="AG244" i="16" s="1"/>
  <c r="R244" i="16"/>
  <c r="S244" i="16" s="1"/>
  <c r="Q243" i="16"/>
  <c r="Y243" i="16" s="1"/>
  <c r="AG243" i="16" s="1"/>
  <c r="R243" i="16"/>
  <c r="S243" i="16" s="1"/>
  <c r="V112" i="16"/>
  <c r="G121" i="16"/>
  <c r="Q245" i="16"/>
  <c r="R245" i="16"/>
  <c r="Y229" i="16"/>
  <c r="AG229" i="16" s="1"/>
  <c r="K242" i="16"/>
  <c r="X242" i="16" s="1"/>
  <c r="L242" i="16"/>
  <c r="T242" i="16"/>
  <c r="U242" i="16" s="1"/>
  <c r="V242" i="16" s="1"/>
  <c r="Z242" i="16" s="1"/>
  <c r="AA222" i="16"/>
  <c r="AH222" i="16"/>
  <c r="AI222" i="16" s="1"/>
  <c r="T108" i="16"/>
  <c r="U108" i="16" s="1"/>
  <c r="Y180" i="16"/>
  <c r="AG180" i="16" s="1"/>
  <c r="V180" i="16"/>
  <c r="Z180" i="16" s="1"/>
  <c r="Q242" i="16"/>
  <c r="R242" i="16"/>
  <c r="S242" i="16" s="1"/>
  <c r="V228" i="16"/>
  <c r="Z228" i="16" s="1"/>
  <c r="Y228" i="16"/>
  <c r="AG228" i="16" s="1"/>
  <c r="V204" i="16"/>
  <c r="Z204" i="16" s="1"/>
  <c r="Y204" i="16"/>
  <c r="AG204" i="16" s="1"/>
  <c r="V92" i="16"/>
  <c r="Z237" i="16"/>
  <c r="T113" i="16"/>
  <c r="U113" i="16" s="1"/>
  <c r="V28" i="16"/>
  <c r="Z28" i="16" s="1"/>
  <c r="Y28" i="16"/>
  <c r="AG28" i="16" s="1"/>
  <c r="T130" i="16"/>
  <c r="U130" i="16" s="1"/>
  <c r="Y233" i="16"/>
  <c r="AG233" i="16" s="1"/>
  <c r="AA5" i="16"/>
  <c r="AH5" i="16"/>
  <c r="AI5" i="16" s="1"/>
  <c r="Y234" i="16"/>
  <c r="AG234" i="16" s="1"/>
  <c r="V234" i="16"/>
  <c r="Z234" i="16" s="1"/>
  <c r="V104" i="16"/>
  <c r="S240" i="16"/>
  <c r="I246" i="16"/>
  <c r="J246" i="16" s="1"/>
  <c r="P246" i="16" s="1"/>
  <c r="G132" i="9" a="1"/>
  <c r="G132" i="9" s="1"/>
  <c r="AL132" i="16" s="1"/>
  <c r="G260" i="9" a="1"/>
  <c r="G260" i="9" s="1"/>
  <c r="AL260" i="16" s="1"/>
  <c r="G252" i="9" a="1"/>
  <c r="G252" i="9" s="1"/>
  <c r="AL252" i="16" s="1"/>
  <c r="G124" i="9" a="1"/>
  <c r="G124" i="9" s="1"/>
  <c r="AL124" i="16" s="1"/>
  <c r="T31" i="5"/>
  <c r="I256" i="9" s="1" a="1"/>
  <c r="I256" i="9" s="1"/>
  <c r="AN256" i="16" s="1"/>
  <c r="I256" i="16" s="1"/>
  <c r="G247" i="9" a="1"/>
  <c r="G247" i="9" s="1"/>
  <c r="AL247" i="16" s="1"/>
  <c r="G119" i="9" a="1"/>
  <c r="G119" i="9" s="1"/>
  <c r="AL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J257" i="16" s="1"/>
  <c r="P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Y242" i="16" l="1"/>
  <c r="AG242" i="16" s="1"/>
  <c r="Y250" i="16"/>
  <c r="AG250" i="16" s="1"/>
  <c r="J256" i="16"/>
  <c r="P256" i="16" s="1"/>
  <c r="K256" i="16"/>
  <c r="X256" i="16" s="1"/>
  <c r="L256" i="16"/>
  <c r="AA232" i="16"/>
  <c r="AH232" i="16"/>
  <c r="AI232" i="16" s="1"/>
  <c r="Q255" i="16"/>
  <c r="R255" i="16"/>
  <c r="G132" i="16"/>
  <c r="G124" i="16"/>
  <c r="AH237" i="16"/>
  <c r="AI237" i="16" s="1"/>
  <c r="AA237" i="16"/>
  <c r="V117" i="16"/>
  <c r="V130" i="16"/>
  <c r="H420" i="17" a="1"/>
  <c r="H420" i="17" s="1"/>
  <c r="H419" i="17" a="1"/>
  <c r="H419" i="17" s="1"/>
  <c r="H418" i="17" a="1"/>
  <c r="H418" i="17" s="1"/>
  <c r="AH180" i="16"/>
  <c r="AI180" i="16" s="1"/>
  <c r="AA180" i="16"/>
  <c r="AN259" i="16"/>
  <c r="I259" i="16" s="1"/>
  <c r="J259" i="16" s="1"/>
  <c r="P259" i="16" s="1"/>
  <c r="AN258" i="16"/>
  <c r="I258" i="16" s="1"/>
  <c r="J258" i="16" s="1"/>
  <c r="P258" i="16" s="1"/>
  <c r="Q260" i="16"/>
  <c r="R260" i="16"/>
  <c r="AA20" i="16"/>
  <c r="AH20" i="16"/>
  <c r="AI20" i="16" s="1"/>
  <c r="T126" i="16"/>
  <c r="U126" i="16" s="1"/>
  <c r="Q32" i="16"/>
  <c r="Y32" i="16" s="1"/>
  <c r="AG32" i="16" s="1"/>
  <c r="R32" i="16"/>
  <c r="AH12" i="16"/>
  <c r="AI12" i="16" s="1"/>
  <c r="AA12" i="16"/>
  <c r="AA164" i="16"/>
  <c r="AH164" i="16"/>
  <c r="AI164" i="16" s="1"/>
  <c r="K253" i="16"/>
  <c r="X253" i="16" s="1"/>
  <c r="Y249" i="16"/>
  <c r="AG249" i="16" s="1"/>
  <c r="T110" i="16"/>
  <c r="U110" i="16" s="1"/>
  <c r="V110" i="16" s="1"/>
  <c r="Q248" i="16"/>
  <c r="R248" i="16"/>
  <c r="S248" i="16" s="1"/>
  <c r="AH148" i="16"/>
  <c r="AI148" i="16" s="1"/>
  <c r="AA148" i="16"/>
  <c r="T259" i="16"/>
  <c r="U259" i="16" s="1"/>
  <c r="L253" i="16"/>
  <c r="Z249" i="16"/>
  <c r="Y251" i="16"/>
  <c r="AG251" i="16" s="1"/>
  <c r="I34" i="16"/>
  <c r="T254" i="16"/>
  <c r="U254" i="16" s="1"/>
  <c r="L254" i="16"/>
  <c r="K254" i="16"/>
  <c r="X254" i="16" s="1"/>
  <c r="AH188" i="16"/>
  <c r="AI188" i="16" s="1"/>
  <c r="AA188" i="16"/>
  <c r="S252" i="16"/>
  <c r="Z243" i="16"/>
  <c r="Y240" i="16"/>
  <c r="AG240" i="16" s="1"/>
  <c r="V240" i="16"/>
  <c r="Z240" i="16" s="1"/>
  <c r="AH212" i="16"/>
  <c r="AI212" i="16" s="1"/>
  <c r="AA212" i="16"/>
  <c r="T248" i="16"/>
  <c r="U248" i="16" s="1"/>
  <c r="V248" i="16" s="1"/>
  <c r="Z248" i="16" s="1"/>
  <c r="L248" i="16"/>
  <c r="K248" i="16"/>
  <c r="X248" i="16" s="1"/>
  <c r="K257" i="16"/>
  <c r="X257" i="16" s="1"/>
  <c r="T121" i="16"/>
  <c r="U121" i="16" s="1"/>
  <c r="V121" i="16" s="1"/>
  <c r="T131" i="16"/>
  <c r="U131" i="16" s="1"/>
  <c r="AA172" i="16"/>
  <c r="AH172" i="16"/>
  <c r="AI172" i="16" s="1"/>
  <c r="T258" i="16"/>
  <c r="U258" i="16" s="1"/>
  <c r="V256" i="16"/>
  <c r="H434" i="17" a="1"/>
  <c r="H434" i="17" s="1"/>
  <c r="H432" i="17" a="1"/>
  <c r="H432" i="17" s="1"/>
  <c r="H435" i="17" a="1"/>
  <c r="H435" i="17" s="1"/>
  <c r="H433" i="17" a="1"/>
  <c r="H433" i="17" s="1"/>
  <c r="H431" i="17" a="1"/>
  <c r="H431" i="17" s="1"/>
  <c r="L257" i="16"/>
  <c r="K246" i="16"/>
  <c r="X246" i="16" s="1"/>
  <c r="T246" i="16"/>
  <c r="U246" i="16" s="1"/>
  <c r="L246" i="16"/>
  <c r="Z31" i="16"/>
  <c r="S31" i="16"/>
  <c r="K238" i="16"/>
  <c r="X238" i="16" s="1"/>
  <c r="T238" i="16"/>
  <c r="U238" i="16" s="1"/>
  <c r="L238" i="16"/>
  <c r="AA230" i="16"/>
  <c r="AH230" i="16"/>
  <c r="AI230" i="16" s="1"/>
  <c r="Z244" i="16"/>
  <c r="V125" i="16"/>
  <c r="H445" i="17" s="1" a="1"/>
  <c r="H445" i="17" s="1"/>
  <c r="V5" i="17" s="1"/>
  <c r="V27" i="17" s="1"/>
  <c r="H585" i="17" s="1" a="1"/>
  <c r="H585" i="17" s="1"/>
  <c r="H401" i="17" a="1"/>
  <c r="H401" i="17" s="1"/>
  <c r="V257" i="16"/>
  <c r="H439" i="17" a="1"/>
  <c r="H439" i="17" s="1"/>
  <c r="H437" i="17" a="1"/>
  <c r="H437" i="17" s="1"/>
  <c r="H436" i="17" a="1"/>
  <c r="H436" i="17" s="1"/>
  <c r="H438" i="17" a="1"/>
  <c r="H438" i="17" s="1"/>
  <c r="Q257" i="16"/>
  <c r="Y257" i="16" s="1"/>
  <c r="R257" i="16"/>
  <c r="G260" i="16"/>
  <c r="G252" i="16"/>
  <c r="AH234" i="16"/>
  <c r="AI234" i="16" s="1"/>
  <c r="AA234" i="16"/>
  <c r="Q246" i="16"/>
  <c r="R246" i="16"/>
  <c r="S246" i="16" s="1"/>
  <c r="AH28" i="16"/>
  <c r="AI28" i="16" s="1"/>
  <c r="AA28" i="16"/>
  <c r="AH204" i="16"/>
  <c r="AI204" i="16" s="1"/>
  <c r="AA204" i="16"/>
  <c r="V108" i="16"/>
  <c r="AH140" i="16"/>
  <c r="AI140" i="16" s="1"/>
  <c r="AA140" i="16"/>
  <c r="AH156" i="16"/>
  <c r="AI156" i="16" s="1"/>
  <c r="AA156" i="16"/>
  <c r="Z250" i="16"/>
  <c r="Q254" i="16"/>
  <c r="R254" i="16"/>
  <c r="AA196" i="16"/>
  <c r="AH196" i="16"/>
  <c r="AI196" i="16" s="1"/>
  <c r="Z239" i="16"/>
  <c r="S239" i="16"/>
  <c r="V128" i="16"/>
  <c r="H412" i="17" a="1"/>
  <c r="H412" i="17" s="1"/>
  <c r="H410" i="17" a="1"/>
  <c r="H410" i="17" s="1"/>
  <c r="H411" i="17" a="1"/>
  <c r="H411" i="17" s="1"/>
  <c r="H413" i="17" a="1"/>
  <c r="H413" i="17" s="1"/>
  <c r="H409" i="17" a="1"/>
  <c r="H409" i="17" s="1"/>
  <c r="Q253" i="16"/>
  <c r="H27" i="17" s="1" a="1"/>
  <c r="H27" i="17" s="1"/>
  <c r="R253" i="16"/>
  <c r="V111" i="16"/>
  <c r="AH242" i="16"/>
  <c r="AI242" i="16" s="1"/>
  <c r="AA242" i="16"/>
  <c r="G127" i="16"/>
  <c r="G119" i="16"/>
  <c r="V113" i="16"/>
  <c r="AA220" i="16"/>
  <c r="AH220" i="16"/>
  <c r="AI220" i="16" s="1"/>
  <c r="G255" i="16"/>
  <c r="G247" i="16"/>
  <c r="AH228" i="16"/>
  <c r="AI228" i="16" s="1"/>
  <c r="AA228" i="16"/>
  <c r="Z245" i="16"/>
  <c r="S245" i="16"/>
  <c r="T118" i="16"/>
  <c r="U118" i="16" s="1"/>
  <c r="Y245" i="16"/>
  <c r="AG245" i="16" s="1"/>
  <c r="V245" i="16"/>
  <c r="J33" i="16"/>
  <c r="P33" i="16" s="1"/>
  <c r="L33" i="16"/>
  <c r="K33" i="16"/>
  <c r="X33" i="16" s="1"/>
  <c r="Y241" i="16"/>
  <c r="AG241" i="16" s="1"/>
  <c r="V241" i="16"/>
  <c r="Z241" i="16" s="1"/>
  <c r="V253" i="16"/>
  <c r="H423" i="17" a="1"/>
  <c r="H423" i="17" s="1"/>
  <c r="AH251" i="16"/>
  <c r="AI251" i="16" s="1"/>
  <c r="AA251" i="16"/>
  <c r="V129" i="16"/>
  <c r="H415" i="17" a="1"/>
  <c r="H415" i="17" s="1"/>
  <c r="H417" i="17" a="1"/>
  <c r="H417" i="17" s="1"/>
  <c r="H414" i="17" a="1"/>
  <c r="H414" i="17" s="1"/>
  <c r="H416" i="17" a="1"/>
  <c r="H416" i="17" s="1"/>
  <c r="L87" i="9"/>
  <c r="I87" i="9" s="1" a="1"/>
  <c r="I87" i="9" s="1"/>
  <c r="AN87" i="16" s="1"/>
  <c r="E88" i="9"/>
  <c r="E36" i="9"/>
  <c r="L35" i="9"/>
  <c r="I35" i="9" s="1" a="1"/>
  <c r="I35" i="9" s="1"/>
  <c r="AN35" i="16" s="1"/>
  <c r="K258" i="16" l="1"/>
  <c r="X258" i="16" s="1"/>
  <c r="L259" i="16"/>
  <c r="AG257" i="16"/>
  <c r="H174" i="17" a="1"/>
  <c r="H174" i="17" s="1"/>
  <c r="H172" i="17" a="1"/>
  <c r="H172" i="17" s="1"/>
  <c r="H173" i="17" a="1"/>
  <c r="H173" i="17" s="1"/>
  <c r="H175" i="17" a="1"/>
  <c r="H175" i="17" s="1"/>
  <c r="T127" i="16"/>
  <c r="U127" i="16" s="1"/>
  <c r="AH241" i="16"/>
  <c r="AI241" i="16" s="1"/>
  <c r="AA241" i="16"/>
  <c r="I35" i="16"/>
  <c r="H458" i="17" a="1"/>
  <c r="H458" i="17" s="1"/>
  <c r="V9" i="17" s="1"/>
  <c r="V31" i="17" s="1"/>
  <c r="H589" i="17" s="1" a="1"/>
  <c r="H589" i="17" s="1"/>
  <c r="H461" i="17" a="1"/>
  <c r="H461" i="17" s="1"/>
  <c r="H459" i="17" a="1"/>
  <c r="H459" i="17" s="1"/>
  <c r="H460" i="17" a="1"/>
  <c r="H460" i="17" s="1"/>
  <c r="V118" i="16"/>
  <c r="H455" i="17" a="1"/>
  <c r="H455" i="17" s="1"/>
  <c r="H456" i="17" a="1"/>
  <c r="H456" i="17" s="1"/>
  <c r="H457" i="17" a="1"/>
  <c r="H457" i="17" s="1"/>
  <c r="H454" i="17" a="1"/>
  <c r="H454" i="17" s="1"/>
  <c r="H453" i="17" a="1"/>
  <c r="H453" i="17" s="1"/>
  <c r="K259" i="16"/>
  <c r="X259" i="16" s="1"/>
  <c r="H48" i="17" a="1"/>
  <c r="H48" i="17" s="1"/>
  <c r="T132" i="16"/>
  <c r="U132" i="16" s="1"/>
  <c r="L252" i="16"/>
  <c r="T252" i="16"/>
  <c r="U252" i="16" s="1"/>
  <c r="K252" i="16"/>
  <c r="X252" i="16" s="1"/>
  <c r="Z257" i="16"/>
  <c r="H481" i="17" a="1"/>
  <c r="H481" i="17" s="1"/>
  <c r="H482" i="17" a="1"/>
  <c r="H482" i="17" s="1"/>
  <c r="H483" i="17" a="1"/>
  <c r="H483" i="17" s="1"/>
  <c r="H480" i="17" a="1"/>
  <c r="H480" i="17" s="1"/>
  <c r="AC9" i="17" s="1"/>
  <c r="AC31" i="17" s="1"/>
  <c r="H629" i="17" s="1" a="1"/>
  <c r="H629" i="17" s="1"/>
  <c r="AH248" i="16"/>
  <c r="AI248" i="16" s="1"/>
  <c r="AA248" i="16"/>
  <c r="Q258" i="16"/>
  <c r="R258" i="16"/>
  <c r="H77" i="17" a="1"/>
  <c r="H77" i="17" s="1"/>
  <c r="H78" i="17" a="1"/>
  <c r="H78" i="17" s="1"/>
  <c r="H75" i="17" a="1"/>
  <c r="H75" i="17" s="1"/>
  <c r="H76" i="17" a="1"/>
  <c r="H76" i="17" s="1"/>
  <c r="S255" i="16"/>
  <c r="AH245" i="16"/>
  <c r="AI245" i="16" s="1"/>
  <c r="AA245" i="16"/>
  <c r="Y238" i="16"/>
  <c r="AG238" i="16" s="1"/>
  <c r="V238" i="16"/>
  <c r="Z238" i="16" s="1"/>
  <c r="Q259" i="16"/>
  <c r="H47" i="17" s="1" a="1"/>
  <c r="H47" i="17" s="1"/>
  <c r="R259" i="16"/>
  <c r="H464" i="17" a="1"/>
  <c r="H464" i="17" s="1"/>
  <c r="H463" i="17" a="1"/>
  <c r="H463" i="17" s="1"/>
  <c r="H462" i="17" a="1"/>
  <c r="H462" i="17" s="1"/>
  <c r="H31" i="17" a="1"/>
  <c r="H31" i="17" s="1"/>
  <c r="H34" i="17" a="1"/>
  <c r="H34" i="17" s="1"/>
  <c r="H32" i="17" a="1"/>
  <c r="H32" i="17" s="1"/>
  <c r="H33" i="17" a="1"/>
  <c r="H33" i="17" s="1"/>
  <c r="T260" i="16"/>
  <c r="U260" i="16" s="1"/>
  <c r="Y260" i="16" s="1"/>
  <c r="L260" i="16"/>
  <c r="K260" i="16"/>
  <c r="X260" i="16" s="1"/>
  <c r="Q33" i="16"/>
  <c r="Y33" i="16" s="1"/>
  <c r="AG33" i="16" s="1"/>
  <c r="R33" i="16"/>
  <c r="T119" i="16"/>
  <c r="U119" i="16" s="1"/>
  <c r="AH239" i="16"/>
  <c r="AI239" i="16" s="1"/>
  <c r="AA239" i="16"/>
  <c r="H86" i="17" a="1"/>
  <c r="H86" i="17" s="1"/>
  <c r="H84" i="17" a="1"/>
  <c r="H84" i="17" s="1"/>
  <c r="H87" i="17" a="1"/>
  <c r="H87" i="17" s="1"/>
  <c r="S257" i="16"/>
  <c r="H85" i="17" a="1"/>
  <c r="H85" i="17" s="1"/>
  <c r="L258" i="16"/>
  <c r="J34" i="16"/>
  <c r="P34" i="16" s="1"/>
  <c r="L34" i="16"/>
  <c r="K34" i="16"/>
  <c r="X34" i="16" s="1"/>
  <c r="V126" i="16"/>
  <c r="H403" i="17" a="1"/>
  <c r="H403" i="17" s="1"/>
  <c r="H402" i="17" a="1"/>
  <c r="H402" i="17" s="1"/>
  <c r="H404" i="17" a="1"/>
  <c r="H404" i="17" s="1"/>
  <c r="V258" i="16"/>
  <c r="H441" i="17" a="1"/>
  <c r="H441" i="17" s="1"/>
  <c r="H440" i="17" a="1"/>
  <c r="H440" i="17" s="1"/>
  <c r="H442" i="17" a="1"/>
  <c r="H442" i="17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K247" i="16"/>
  <c r="X247" i="16" s="1"/>
  <c r="T247" i="16"/>
  <c r="U247" i="16" s="1"/>
  <c r="L247" i="16"/>
  <c r="AH31" i="16"/>
  <c r="AI31" i="16" s="1"/>
  <c r="AA31" i="16"/>
  <c r="AH240" i="16"/>
  <c r="AI240" i="16" s="1"/>
  <c r="AA240" i="16"/>
  <c r="AH249" i="16"/>
  <c r="AI249" i="16" s="1"/>
  <c r="AA249" i="16"/>
  <c r="Y248" i="16"/>
  <c r="AG248" i="16" s="1"/>
  <c r="T255" i="16"/>
  <c r="U255" i="16" s="1"/>
  <c r="L255" i="16"/>
  <c r="K255" i="16"/>
  <c r="X255" i="16" s="1"/>
  <c r="H73" i="17" a="1"/>
  <c r="H73" i="17" s="1"/>
  <c r="S254" i="16"/>
  <c r="H74" i="17" a="1"/>
  <c r="H74" i="17" s="1"/>
  <c r="H72" i="17" a="1"/>
  <c r="H72" i="17" s="1"/>
  <c r="AH244" i="16"/>
  <c r="AI244" i="16" s="1"/>
  <c r="AA244" i="16"/>
  <c r="Y254" i="16"/>
  <c r="V254" i="16"/>
  <c r="H426" i="17" a="1"/>
  <c r="H426" i="17" s="1"/>
  <c r="H425" i="17" a="1"/>
  <c r="H425" i="17" s="1"/>
  <c r="H424" i="17" a="1"/>
  <c r="H424" i="17" s="1"/>
  <c r="AH250" i="16"/>
  <c r="AI250" i="16" s="1"/>
  <c r="AA250" i="16"/>
  <c r="Z253" i="16"/>
  <c r="H467" i="17" a="1"/>
  <c r="H467" i="17" s="1"/>
  <c r="AC5" i="17" s="1"/>
  <c r="AC27" i="17" s="1"/>
  <c r="H625" i="17" s="1" a="1"/>
  <c r="H625" i="17" s="1"/>
  <c r="H40" i="17" a="1"/>
  <c r="H40" i="17" s="1"/>
  <c r="H41" i="17" a="1"/>
  <c r="H41" i="17" s="1"/>
  <c r="H43" i="17" a="1"/>
  <c r="H43" i="17" s="1"/>
  <c r="H42" i="17" a="1"/>
  <c r="H42" i="17" s="1"/>
  <c r="Y253" i="16"/>
  <c r="H28" i="17" a="1"/>
  <c r="H28" i="17" s="1"/>
  <c r="H30" i="17" a="1"/>
  <c r="H30" i="17" s="1"/>
  <c r="H29" i="17" a="1"/>
  <c r="H29" i="17" s="1"/>
  <c r="Y246" i="16"/>
  <c r="AG246" i="16" s="1"/>
  <c r="V246" i="16"/>
  <c r="Z246" i="16" s="1"/>
  <c r="H476" i="17" a="1"/>
  <c r="H476" i="17" s="1"/>
  <c r="H477" i="17" a="1"/>
  <c r="H477" i="17" s="1"/>
  <c r="H475" i="17" a="1"/>
  <c r="H475" i="17" s="1"/>
  <c r="AC8" i="17" s="1"/>
  <c r="AC30" i="17" s="1"/>
  <c r="H628" i="17" s="1" a="1"/>
  <c r="H628" i="17" s="1"/>
  <c r="H478" i="17" a="1"/>
  <c r="H478" i="17" s="1"/>
  <c r="H479" i="17" a="1"/>
  <c r="H479" i="17" s="1"/>
  <c r="V131" i="16"/>
  <c r="H421" i="17" a="1"/>
  <c r="H421" i="17" s="1"/>
  <c r="AA243" i="16"/>
  <c r="AH243" i="16"/>
  <c r="AI243" i="16" s="1"/>
  <c r="V259" i="16"/>
  <c r="H487" i="17" s="1" a="1"/>
  <c r="H487" i="17" s="1"/>
  <c r="AC11" i="17" s="1"/>
  <c r="AC33" i="17" s="1"/>
  <c r="H631" i="17" s="1" a="1"/>
  <c r="H631" i="17" s="1"/>
  <c r="H443" i="17" a="1"/>
  <c r="H443" i="17" s="1"/>
  <c r="S32" i="16"/>
  <c r="Z32" i="16"/>
  <c r="H92" i="17" a="1"/>
  <c r="H92" i="17" s="1"/>
  <c r="AB12" i="17" s="1"/>
  <c r="AB34" i="17" s="1"/>
  <c r="H624" i="17" s="1" a="1"/>
  <c r="H624" i="17" s="1"/>
  <c r="S260" i="16"/>
  <c r="H136" i="17" s="1" a="1"/>
  <c r="H136" i="17" s="1"/>
  <c r="T124" i="16"/>
  <c r="U124" i="16" s="1"/>
  <c r="V124" i="16" s="1"/>
  <c r="Q256" i="16"/>
  <c r="R256" i="16"/>
  <c r="Z256" i="16" s="1"/>
  <c r="E89" i="9"/>
  <c r="L88" i="9"/>
  <c r="I88" i="9" s="1" a="1"/>
  <c r="I88" i="9" s="1"/>
  <c r="AN88" i="16" s="1"/>
  <c r="L36" i="9"/>
  <c r="I36" i="9" s="1" a="1"/>
  <c r="I36" i="9" s="1"/>
  <c r="AN36" i="16" s="1"/>
  <c r="AB6" i="17" l="1"/>
  <c r="AB28" i="17" s="1"/>
  <c r="H618" i="17" s="1" a="1"/>
  <c r="H618" i="17" s="1"/>
  <c r="V10" i="17"/>
  <c r="V32" i="17" s="1"/>
  <c r="H590" i="17" s="1" a="1"/>
  <c r="H590" i="17" s="1"/>
  <c r="V8" i="17"/>
  <c r="V30" i="17" s="1"/>
  <c r="H588" i="17" s="1" a="1"/>
  <c r="H588" i="17" s="1"/>
  <c r="AA256" i="16"/>
  <c r="AH256" i="16"/>
  <c r="H213" i="17" a="1"/>
  <c r="H213" i="17" s="1"/>
  <c r="H211" i="17" a="1"/>
  <c r="H211" i="17" s="1"/>
  <c r="H212" i="17" a="1"/>
  <c r="H212" i="17" s="1"/>
  <c r="H215" i="17" a="1"/>
  <c r="H215" i="17" s="1"/>
  <c r="H214" i="17" a="1"/>
  <c r="H214" i="17" s="1"/>
  <c r="AB7" i="17"/>
  <c r="AB29" i="17" s="1"/>
  <c r="H619" i="17" s="1" a="1"/>
  <c r="H619" i="17" s="1"/>
  <c r="AA246" i="16"/>
  <c r="AH246" i="16"/>
  <c r="AI246" i="16" s="1"/>
  <c r="H116" i="17" a="1"/>
  <c r="H116" i="17" s="1"/>
  <c r="H118" i="17" a="1"/>
  <c r="H118" i="17" s="1"/>
  <c r="H117" i="17" a="1"/>
  <c r="H117" i="17" s="1"/>
  <c r="V119" i="16"/>
  <c r="AH238" i="16"/>
  <c r="AI238" i="16" s="1"/>
  <c r="AA238" i="16"/>
  <c r="V132" i="16"/>
  <c r="H422" i="17" a="1"/>
  <c r="H422" i="17" s="1"/>
  <c r="AG253" i="16"/>
  <c r="H291" i="17" s="1" a="1"/>
  <c r="H291" i="17" s="1"/>
  <c r="H159" i="17" a="1"/>
  <c r="H159" i="17" s="1"/>
  <c r="I36" i="16"/>
  <c r="H130" i="17" a="1"/>
  <c r="H130" i="17" s="1"/>
  <c r="H129" i="17" a="1"/>
  <c r="H129" i="17" s="1"/>
  <c r="H131" i="17" a="1"/>
  <c r="H131" i="17" s="1"/>
  <c r="H128" i="17" a="1"/>
  <c r="H128" i="17" s="1"/>
  <c r="AA32" i="16"/>
  <c r="AH32" i="16"/>
  <c r="AI32" i="16" s="1"/>
  <c r="H465" i="17" a="1"/>
  <c r="H465" i="17" s="1"/>
  <c r="V11" i="17" s="1"/>
  <c r="V33" i="17" s="1"/>
  <c r="H591" i="17" s="1" a="1"/>
  <c r="H591" i="17" s="1"/>
  <c r="S33" i="16"/>
  <c r="Z33" i="16"/>
  <c r="AG260" i="16"/>
  <c r="H312" i="17" s="1" a="1"/>
  <c r="H312" i="17" s="1"/>
  <c r="H180" i="17" a="1"/>
  <c r="H180" i="17" s="1"/>
  <c r="V127" i="16"/>
  <c r="H408" i="17" a="1"/>
  <c r="H408" i="17" s="1"/>
  <c r="H405" i="17" a="1"/>
  <c r="H405" i="17" s="1"/>
  <c r="H407" i="17" a="1"/>
  <c r="H407" i="17" s="1"/>
  <c r="H406" i="17" a="1"/>
  <c r="H406" i="17" s="1"/>
  <c r="H83" i="17" a="1"/>
  <c r="H83" i="17" s="1"/>
  <c r="H79" i="17" a="1"/>
  <c r="H79" i="17" s="1"/>
  <c r="S256" i="16"/>
  <c r="H80" i="17" a="1"/>
  <c r="H80" i="17" s="1"/>
  <c r="H82" i="17" a="1"/>
  <c r="H82" i="17" s="1"/>
  <c r="H81" i="17" a="1"/>
  <c r="H81" i="17" s="1"/>
  <c r="Z254" i="16"/>
  <c r="H470" i="17" a="1"/>
  <c r="H470" i="17" s="1"/>
  <c r="H468" i="17" a="1"/>
  <c r="H468" i="17" s="1"/>
  <c r="H469" i="17" a="1"/>
  <c r="H469" i="17" s="1"/>
  <c r="H447" i="17" a="1"/>
  <c r="H447" i="17" s="1"/>
  <c r="H446" i="17" a="1"/>
  <c r="H446" i="17" s="1"/>
  <c r="H448" i="17" a="1"/>
  <c r="H448" i="17" s="1"/>
  <c r="AB9" i="17"/>
  <c r="AB31" i="17" s="1"/>
  <c r="H621" i="17" s="1" a="1"/>
  <c r="H621" i="17" s="1"/>
  <c r="H90" i="17" a="1"/>
  <c r="H90" i="17" s="1"/>
  <c r="H89" i="17" a="1"/>
  <c r="H89" i="17" s="1"/>
  <c r="H88" i="17" a="1"/>
  <c r="H88" i="17" s="1"/>
  <c r="S258" i="16"/>
  <c r="AH257" i="16"/>
  <c r="AA257" i="16"/>
  <c r="H218" i="17" a="1"/>
  <c r="H218" i="17" s="1"/>
  <c r="H219" i="17" a="1"/>
  <c r="H219" i="17" s="1"/>
  <c r="H217" i="17" a="1"/>
  <c r="H217" i="17" s="1"/>
  <c r="H216" i="17" a="1"/>
  <c r="H216" i="17" s="1"/>
  <c r="J35" i="16"/>
  <c r="P35" i="16" s="1"/>
  <c r="L35" i="16"/>
  <c r="K35" i="16"/>
  <c r="X35" i="16" s="1"/>
  <c r="H36" i="17" a="1"/>
  <c r="H36" i="17" s="1"/>
  <c r="H35" i="17" a="1"/>
  <c r="H35" i="17" s="1"/>
  <c r="H38" i="17" a="1"/>
  <c r="H38" i="17" s="1"/>
  <c r="H39" i="17" a="1"/>
  <c r="H39" i="17" s="1"/>
  <c r="H37" i="17" a="1"/>
  <c r="H37" i="17" s="1"/>
  <c r="Y256" i="16"/>
  <c r="AG254" i="16"/>
  <c r="H161" i="17" a="1"/>
  <c r="H161" i="17" s="1"/>
  <c r="H162" i="17" a="1"/>
  <c r="H162" i="17" s="1"/>
  <c r="H160" i="17" a="1"/>
  <c r="H160" i="17" s="1"/>
  <c r="H45" i="17" a="1"/>
  <c r="H45" i="17" s="1"/>
  <c r="H46" i="17" a="1"/>
  <c r="H46" i="17" s="1"/>
  <c r="H44" i="17" a="1"/>
  <c r="H44" i="17" s="1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Y255" i="16"/>
  <c r="V255" i="16"/>
  <c r="H427" i="17" a="1"/>
  <c r="H427" i="17" s="1"/>
  <c r="H429" i="17" a="1"/>
  <c r="H429" i="17" s="1"/>
  <c r="H430" i="17" a="1"/>
  <c r="H430" i="17" s="1"/>
  <c r="H428" i="17" a="1"/>
  <c r="H428" i="17" s="1"/>
  <c r="Z258" i="16"/>
  <c r="H486" i="17" a="1"/>
  <c r="H486" i="17" s="1"/>
  <c r="H484" i="17" a="1"/>
  <c r="H484" i="17" s="1"/>
  <c r="H485" i="17" a="1"/>
  <c r="H485" i="17" s="1"/>
  <c r="Y252" i="16"/>
  <c r="AG252" i="16" s="1"/>
  <c r="V252" i="16"/>
  <c r="Z252" i="16" s="1"/>
  <c r="Y259" i="16"/>
  <c r="Y247" i="16"/>
  <c r="AG247" i="16" s="1"/>
  <c r="V247" i="16"/>
  <c r="Z247" i="16" s="1"/>
  <c r="Y258" i="16"/>
  <c r="Q34" i="16"/>
  <c r="Y34" i="16" s="1"/>
  <c r="AG34" i="16" s="1"/>
  <c r="R34" i="16"/>
  <c r="V260" i="16"/>
  <c r="H444" i="17" a="1"/>
  <c r="H444" i="17" s="1"/>
  <c r="H119" i="17" a="1"/>
  <c r="H119" i="17" s="1"/>
  <c r="H122" i="17" a="1"/>
  <c r="H122" i="17" s="1"/>
  <c r="H121" i="17" a="1"/>
  <c r="H121" i="17" s="1"/>
  <c r="H120" i="17" a="1"/>
  <c r="H120" i="17" s="1"/>
  <c r="H91" i="17" a="1"/>
  <c r="H91" i="17" s="1"/>
  <c r="AB11" i="17" s="1"/>
  <c r="AB33" i="17" s="1"/>
  <c r="H623" i="17" s="1" a="1"/>
  <c r="H623" i="17" s="1"/>
  <c r="Z259" i="16"/>
  <c r="S259" i="16"/>
  <c r="H135" i="17" s="1" a="1"/>
  <c r="H135" i="17" s="1"/>
  <c r="AB22" i="17" s="1"/>
  <c r="H304" i="17" a="1"/>
  <c r="H304" i="17" s="1"/>
  <c r="H305" i="17" a="1"/>
  <c r="H305" i="17" s="1"/>
  <c r="H307" i="17" a="1"/>
  <c r="H307" i="17" s="1"/>
  <c r="H306" i="17" a="1"/>
  <c r="H306" i="17" s="1"/>
  <c r="L89" i="9"/>
  <c r="I89" i="9" s="1" a="1"/>
  <c r="I89" i="9" s="1"/>
  <c r="AN89" i="16" s="1"/>
  <c r="E90" i="9"/>
  <c r="L37" i="9"/>
  <c r="I37" i="9" s="1" a="1"/>
  <c r="I37" i="9" s="1"/>
  <c r="AN37" i="16" s="1"/>
  <c r="E38" i="9"/>
  <c r="AC6" i="17" l="1"/>
  <c r="AC28" i="17" s="1"/>
  <c r="H626" i="17" s="1" a="1"/>
  <c r="H626" i="17" s="1"/>
  <c r="AD8" i="17"/>
  <c r="AD30" i="17" s="1"/>
  <c r="H636" i="17" s="1" a="1"/>
  <c r="H636" i="17" s="1"/>
  <c r="AB20" i="17"/>
  <c r="AB10" i="17"/>
  <c r="AB32" i="17" s="1"/>
  <c r="H622" i="17" s="1" a="1"/>
  <c r="H622" i="17" s="1"/>
  <c r="AB18" i="17"/>
  <c r="AC10" i="17"/>
  <c r="AC32" i="17" s="1"/>
  <c r="H630" i="17" s="1" a="1"/>
  <c r="H630" i="17" s="1"/>
  <c r="AA258" i="16"/>
  <c r="AH258" i="16"/>
  <c r="H222" i="17" a="1"/>
  <c r="H222" i="17" s="1"/>
  <c r="H221" i="17" a="1"/>
  <c r="H221" i="17" s="1"/>
  <c r="H220" i="17" a="1"/>
  <c r="H220" i="17" s="1"/>
  <c r="AG255" i="16"/>
  <c r="H164" i="17" a="1"/>
  <c r="H164" i="17" s="1"/>
  <c r="H165" i="17" a="1"/>
  <c r="H165" i="17" s="1"/>
  <c r="H166" i="17" a="1"/>
  <c r="H166" i="17" s="1"/>
  <c r="H163" i="17" a="1"/>
  <c r="H163" i="17" s="1"/>
  <c r="H260" i="17" a="1"/>
  <c r="H260" i="17" s="1"/>
  <c r="H261" i="17" a="1"/>
  <c r="H261" i="17" s="1"/>
  <c r="H263" i="17" a="1"/>
  <c r="H263" i="17" s="1"/>
  <c r="H262" i="17" a="1"/>
  <c r="H262" i="17" s="1"/>
  <c r="V6" i="17"/>
  <c r="V28" i="17" s="1"/>
  <c r="H586" i="17" s="1" a="1"/>
  <c r="H586" i="17" s="1"/>
  <c r="H451" i="17" a="1"/>
  <c r="H451" i="17" s="1"/>
  <c r="H452" i="17" a="1"/>
  <c r="H452" i="17" s="1"/>
  <c r="H450" i="17" a="1"/>
  <c r="H450" i="17" s="1"/>
  <c r="H449" i="17" a="1"/>
  <c r="H449" i="17" s="1"/>
  <c r="AG259" i="16"/>
  <c r="H311" i="17" s="1" a="1"/>
  <c r="H311" i="17" s="1"/>
  <c r="H179" i="17" a="1"/>
  <c r="H179" i="17" s="1"/>
  <c r="AI253" i="16"/>
  <c r="H379" i="17" s="1" a="1"/>
  <c r="H379" i="17" s="1"/>
  <c r="AF16" i="17" s="1"/>
  <c r="H335" i="17" a="1"/>
  <c r="H335" i="17" s="1"/>
  <c r="AF5" i="17" s="1"/>
  <c r="AG256" i="16"/>
  <c r="H168" i="17" a="1"/>
  <c r="H168" i="17" s="1"/>
  <c r="H170" i="17" a="1"/>
  <c r="H170" i="17" s="1"/>
  <c r="H169" i="17" a="1"/>
  <c r="H169" i="17" s="1"/>
  <c r="H171" i="17" a="1"/>
  <c r="H171" i="17" s="1"/>
  <c r="H167" i="17" a="1"/>
  <c r="H167" i="17" s="1"/>
  <c r="Q35" i="16"/>
  <c r="Y35" i="16" s="1"/>
  <c r="AG35" i="16" s="1"/>
  <c r="R35" i="16"/>
  <c r="I37" i="16"/>
  <c r="AA259" i="16"/>
  <c r="H267" i="17" s="1" a="1"/>
  <c r="H267" i="17" s="1"/>
  <c r="AD22" i="17" s="1"/>
  <c r="AH259" i="16"/>
  <c r="H223" i="17" a="1"/>
  <c r="H223" i="17" s="1"/>
  <c r="AD11" i="17" s="1"/>
  <c r="AD33" i="17" s="1"/>
  <c r="H639" i="17" s="1" a="1"/>
  <c r="H639" i="17" s="1"/>
  <c r="S34" i="16"/>
  <c r="Z34" i="16"/>
  <c r="H473" i="17" a="1"/>
  <c r="H473" i="17" s="1"/>
  <c r="H471" i="17" a="1"/>
  <c r="H471" i="17" s="1"/>
  <c r="AC7" i="17" s="1"/>
  <c r="AC29" i="17" s="1"/>
  <c r="H627" i="17" s="1" a="1"/>
  <c r="H627" i="17" s="1"/>
  <c r="H474" i="17" a="1"/>
  <c r="H474" i="17" s="1"/>
  <c r="H472" i="17" a="1"/>
  <c r="H472" i="17" s="1"/>
  <c r="Z255" i="16"/>
  <c r="AG258" i="16"/>
  <c r="H177" i="17" a="1"/>
  <c r="H177" i="17" s="1"/>
  <c r="H176" i="17" a="1"/>
  <c r="H176" i="17" s="1"/>
  <c r="H178" i="17" a="1"/>
  <c r="H178" i="17" s="1"/>
  <c r="AA247" i="16"/>
  <c r="AH247" i="16"/>
  <c r="AI247" i="16" s="1"/>
  <c r="AI257" i="16"/>
  <c r="H350" i="17" a="1"/>
  <c r="H350" i="17" s="1"/>
  <c r="H351" i="17" a="1"/>
  <c r="H351" i="17" s="1"/>
  <c r="H348" i="17" a="1"/>
  <c r="H348" i="17" s="1"/>
  <c r="H349" i="17" a="1"/>
  <c r="H349" i="17" s="1"/>
  <c r="H125" i="17" a="1"/>
  <c r="H125" i="17" s="1"/>
  <c r="H127" i="17" a="1"/>
  <c r="H127" i="17" s="1"/>
  <c r="H126" i="17" a="1"/>
  <c r="H126" i="17" s="1"/>
  <c r="H123" i="17" a="1"/>
  <c r="H123" i="17" s="1"/>
  <c r="H124" i="17" a="1"/>
  <c r="H124" i="17" s="1"/>
  <c r="H293" i="17" a="1"/>
  <c r="H293" i="17" s="1"/>
  <c r="H292" i="17" a="1"/>
  <c r="H292" i="17" s="1"/>
  <c r="H294" i="17" a="1"/>
  <c r="H294" i="17" s="1"/>
  <c r="H134" i="17" a="1"/>
  <c r="H134" i="17" s="1"/>
  <c r="H132" i="17" a="1"/>
  <c r="H132" i="17" s="1"/>
  <c r="AB21" i="17" s="1"/>
  <c r="H133" i="17" a="1"/>
  <c r="H133" i="17" s="1"/>
  <c r="AB8" i="17"/>
  <c r="AB30" i="17" s="1"/>
  <c r="H620" i="17" s="1" a="1"/>
  <c r="H620" i="17" s="1"/>
  <c r="AH33" i="16"/>
  <c r="AI33" i="16" s="1"/>
  <c r="AA33" i="16"/>
  <c r="AD9" i="17"/>
  <c r="AD31" i="17" s="1"/>
  <c r="H637" i="17" s="1" a="1"/>
  <c r="H637" i="17" s="1"/>
  <c r="J36" i="16"/>
  <c r="P36" i="16" s="1"/>
  <c r="L36" i="16"/>
  <c r="K36" i="16"/>
  <c r="X36" i="16" s="1"/>
  <c r="AB17" i="17"/>
  <c r="Z260" i="16"/>
  <c r="H488" i="17" a="1"/>
  <c r="H488" i="17" s="1"/>
  <c r="AC12" i="17" s="1"/>
  <c r="AC34" i="17" s="1"/>
  <c r="H632" i="17" s="1" a="1"/>
  <c r="H632" i="17" s="1"/>
  <c r="AH252" i="16"/>
  <c r="AI252" i="16" s="1"/>
  <c r="AA252" i="16"/>
  <c r="AA254" i="16"/>
  <c r="AH254" i="16"/>
  <c r="H206" i="17" a="1"/>
  <c r="H206" i="17" s="1"/>
  <c r="H205" i="17" a="1"/>
  <c r="H205" i="17" s="1"/>
  <c r="H204" i="17" a="1"/>
  <c r="H204" i="17" s="1"/>
  <c r="AD6" i="17" s="1"/>
  <c r="AD28" i="17" s="1"/>
  <c r="H634" i="17" s="1" a="1"/>
  <c r="H634" i="17" s="1"/>
  <c r="H466" i="17" a="1"/>
  <c r="H466" i="17" s="1"/>
  <c r="V12" i="17" s="1"/>
  <c r="V34" i="17" s="1"/>
  <c r="H592" i="17" s="1" a="1"/>
  <c r="H592" i="17" s="1"/>
  <c r="AI256" i="16"/>
  <c r="H343" i="17" a="1"/>
  <c r="H343" i="17" s="1"/>
  <c r="H346" i="17" a="1"/>
  <c r="H346" i="17" s="1"/>
  <c r="H347" i="17" a="1"/>
  <c r="H347" i="17" s="1"/>
  <c r="H344" i="17" a="1"/>
  <c r="H344" i="17" s="1"/>
  <c r="H345" i="17" a="1"/>
  <c r="H345" i="17" s="1"/>
  <c r="H257" i="17" a="1"/>
  <c r="H257" i="17" s="1"/>
  <c r="H256" i="17" a="1"/>
  <c r="H256" i="17" s="1"/>
  <c r="H255" i="17" a="1"/>
  <c r="H255" i="17" s="1"/>
  <c r="H258" i="17" a="1"/>
  <c r="H258" i="17" s="1"/>
  <c r="H259" i="17" a="1"/>
  <c r="H259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AD19" i="17" l="1"/>
  <c r="V7" i="17"/>
  <c r="V29" i="17" s="1"/>
  <c r="H587" i="17" s="1" a="1"/>
  <c r="H587" i="17" s="1"/>
  <c r="AD20" i="17"/>
  <c r="AB19" i="17"/>
  <c r="AF9" i="17"/>
  <c r="AF31" i="17" s="1"/>
  <c r="H653" i="17" s="1" a="1"/>
  <c r="H653" i="17" s="1"/>
  <c r="J37" i="16"/>
  <c r="P37" i="16" s="1"/>
  <c r="K37" i="16"/>
  <c r="X37" i="16" s="1"/>
  <c r="L37" i="16"/>
  <c r="S35" i="16"/>
  <c r="Z35" i="16"/>
  <c r="AF27" i="17"/>
  <c r="H649" i="17" s="1" a="1"/>
  <c r="H649" i="17" s="1"/>
  <c r="AA255" i="16"/>
  <c r="AH255" i="16"/>
  <c r="H210" i="17" a="1"/>
  <c r="H210" i="17" s="1"/>
  <c r="H207" i="17" a="1"/>
  <c r="H207" i="17" s="1"/>
  <c r="H208" i="17" a="1"/>
  <c r="H208" i="17" s="1"/>
  <c r="H209" i="17" a="1"/>
  <c r="H209" i="17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H296" i="17" a="1"/>
  <c r="H296" i="17" s="1"/>
  <c r="H298" i="17" a="1"/>
  <c r="H298" i="17" s="1"/>
  <c r="H295" i="17" a="1"/>
  <c r="H295" i="17" s="1"/>
  <c r="H297" i="17" a="1"/>
  <c r="H297" i="17" s="1"/>
  <c r="H389" i="17" a="1"/>
  <c r="H389" i="17" s="1"/>
  <c r="H391" i="17" a="1"/>
  <c r="H391" i="17" s="1"/>
  <c r="H388" i="17" a="1"/>
  <c r="H388" i="17" s="1"/>
  <c r="H387" i="17" a="1"/>
  <c r="H387" i="17" s="1"/>
  <c r="AF19" i="17" s="1"/>
  <c r="H390" i="17" a="1"/>
  <c r="H390" i="17" s="1"/>
  <c r="H395" i="17" a="1"/>
  <c r="H395" i="17" s="1"/>
  <c r="H394" i="17" a="1"/>
  <c r="H394" i="17" s="1"/>
  <c r="H392" i="17" a="1"/>
  <c r="H392" i="17" s="1"/>
  <c r="H393" i="17" a="1"/>
  <c r="H393" i="17" s="1"/>
  <c r="AD10" i="17"/>
  <c r="AD32" i="17" s="1"/>
  <c r="H638" i="17" s="1" a="1"/>
  <c r="H638" i="17" s="1"/>
  <c r="AI254" i="16"/>
  <c r="H337" i="17" a="1"/>
  <c r="H337" i="17" s="1"/>
  <c r="H336" i="17" a="1"/>
  <c r="H336" i="17" s="1"/>
  <c r="H338" i="17" a="1"/>
  <c r="H338" i="17" s="1"/>
  <c r="AI258" i="16"/>
  <c r="H353" i="17" a="1"/>
  <c r="H353" i="17" s="1"/>
  <c r="H352" i="17" a="1"/>
  <c r="H352" i="17" s="1"/>
  <c r="H354" i="17" a="1"/>
  <c r="H354" i="17" s="1"/>
  <c r="H308" i="17" a="1"/>
  <c r="H308" i="17" s="1"/>
  <c r="H310" i="17" a="1"/>
  <c r="H310" i="17" s="1"/>
  <c r="H309" i="17" a="1"/>
  <c r="H309" i="17" s="1"/>
  <c r="I38" i="16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AF8" i="17"/>
  <c r="AF30" i="17" s="1"/>
  <c r="H652" i="17" s="1" a="1"/>
  <c r="H652" i="17" s="1"/>
  <c r="H249" i="17" a="1"/>
  <c r="H249" i="17" s="1"/>
  <c r="H248" i="17" a="1"/>
  <c r="H248" i="17" s="1"/>
  <c r="H250" i="17" a="1"/>
  <c r="H250" i="17" s="1"/>
  <c r="Q36" i="16"/>
  <c r="Y36" i="16" s="1"/>
  <c r="AG36" i="16" s="1"/>
  <c r="R36" i="16"/>
  <c r="AH34" i="16"/>
  <c r="AI34" i="16" s="1"/>
  <c r="AA34" i="16"/>
  <c r="H299" i="17" a="1"/>
  <c r="H299" i="17" s="1"/>
  <c r="H303" i="17" a="1"/>
  <c r="H303" i="17" s="1"/>
  <c r="H301" i="17" a="1"/>
  <c r="H301" i="17" s="1"/>
  <c r="H300" i="17" a="1"/>
  <c r="H300" i="17" s="1"/>
  <c r="H302" i="17" a="1"/>
  <c r="H302" i="17" s="1"/>
  <c r="H266" i="17" a="1"/>
  <c r="H266" i="17" s="1"/>
  <c r="H265" i="17" a="1"/>
  <c r="H265" i="17" s="1"/>
  <c r="H264" i="17" a="1"/>
  <c r="H264" i="17" s="1"/>
  <c r="AD21" i="17" s="1"/>
  <c r="L91" i="9"/>
  <c r="I91" i="9" s="1" a="1"/>
  <c r="I91" i="9" s="1"/>
  <c r="AN91" i="16" s="1"/>
  <c r="E92" i="9"/>
  <c r="E40" i="9"/>
  <c r="L39" i="9"/>
  <c r="I39" i="9" s="1" a="1"/>
  <c r="I39" i="9" s="1"/>
  <c r="AN39" i="16" s="1"/>
  <c r="AD7" i="17" l="1"/>
  <c r="AD29" i="17" s="1"/>
  <c r="H635" i="17" s="1" a="1"/>
  <c r="H635" i="17" s="1"/>
  <c r="AF6" i="17"/>
  <c r="AF28" i="17" s="1"/>
  <c r="H650" i="17" s="1" a="1"/>
  <c r="H650" i="17" s="1"/>
  <c r="AF20" i="17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H380" i="17" a="1"/>
  <c r="H380" i="17" s="1"/>
  <c r="AF17" i="17" s="1"/>
  <c r="H382" i="17" a="1"/>
  <c r="H382" i="17" s="1"/>
  <c r="H381" i="17" a="1"/>
  <c r="H381" i="17" s="1"/>
  <c r="H254" i="17" a="1"/>
  <c r="H254" i="17" s="1"/>
  <c r="H252" i="17" a="1"/>
  <c r="H252" i="17" s="1"/>
  <c r="H253" i="17" a="1"/>
  <c r="H253" i="17" s="1"/>
  <c r="H251" i="17" a="1"/>
  <c r="H251" i="17" s="1"/>
  <c r="AD18" i="17" s="1"/>
  <c r="AA35" i="16"/>
  <c r="AH35" i="16"/>
  <c r="AI35" i="16" s="1"/>
  <c r="Z36" i="16"/>
  <c r="S36" i="16"/>
  <c r="J38" i="16"/>
  <c r="P38" i="16" s="1"/>
  <c r="K38" i="16"/>
  <c r="X38" i="16" s="1"/>
  <c r="L38" i="16"/>
  <c r="AF10" i="17"/>
  <c r="AF32" i="17" s="1"/>
  <c r="H654" i="17" s="1" a="1"/>
  <c r="H654" i="17" s="1"/>
  <c r="AD17" i="17"/>
  <c r="H396" i="17" a="1"/>
  <c r="H396" i="17" s="1"/>
  <c r="AF21" i="17" s="1"/>
  <c r="H397" i="17" a="1"/>
  <c r="H397" i="17" s="1"/>
  <c r="H398" i="17" a="1"/>
  <c r="H398" i="17" s="1"/>
  <c r="I39" i="16"/>
  <c r="AI255" i="16"/>
  <c r="H342" i="17" a="1"/>
  <c r="H342" i="17" s="1"/>
  <c r="H340" i="17" a="1"/>
  <c r="H340" i="17" s="1"/>
  <c r="H341" i="17" a="1"/>
  <c r="H341" i="17" s="1"/>
  <c r="H339" i="17" a="1"/>
  <c r="H339" i="17" s="1"/>
  <c r="Q37" i="16"/>
  <c r="Y37" i="16" s="1"/>
  <c r="AG37" i="16" s="1"/>
  <c r="R37" i="16"/>
  <c r="L92" i="9"/>
  <c r="I92" i="9" s="1" a="1"/>
  <c r="I92" i="9" s="1"/>
  <c r="AN92" i="16" s="1"/>
  <c r="E41" i="9"/>
  <c r="L40" i="9"/>
  <c r="I40" i="9" s="1" a="1"/>
  <c r="I40" i="9" s="1"/>
  <c r="AN40" i="16" s="1"/>
  <c r="S37" i="16" l="1"/>
  <c r="Z37" i="16"/>
  <c r="Q38" i="16"/>
  <c r="Y38" i="16" s="1"/>
  <c r="AG38" i="16" s="1"/>
  <c r="R38" i="16"/>
  <c r="AF7" i="17"/>
  <c r="J39" i="16"/>
  <c r="P39" i="16" s="1"/>
  <c r="L39" i="16"/>
  <c r="K39" i="16"/>
  <c r="X39" i="16" s="1"/>
  <c r="H384" i="17" a="1"/>
  <c r="H384" i="17" s="1"/>
  <c r="H385" i="17" a="1"/>
  <c r="H385" i="17" s="1"/>
  <c r="H383" i="17" a="1"/>
  <c r="H383" i="17" s="1"/>
  <c r="AF18" i="17" s="1"/>
  <c r="H386" i="17" a="1"/>
  <c r="H386" i="17" s="1"/>
  <c r="AA36" i="16"/>
  <c r="AH36" i="16"/>
  <c r="AI36" i="16" s="1"/>
  <c r="I40" i="16"/>
  <c r="L93" i="9"/>
  <c r="I93" i="9" s="1" a="1"/>
  <c r="I93" i="9" s="1"/>
  <c r="AN93" i="16" s="1"/>
  <c r="E94" i="9"/>
  <c r="L41" i="9"/>
  <c r="I41" i="9" s="1" a="1"/>
  <c r="I41" i="9" s="1"/>
  <c r="AN41" i="16" s="1"/>
  <c r="E42" i="9"/>
  <c r="AH37" i="16" l="1"/>
  <c r="AI37" i="16" s="1"/>
  <c r="AA37" i="16"/>
  <c r="J40" i="16"/>
  <c r="P40" i="16" s="1"/>
  <c r="L40" i="16"/>
  <c r="K40" i="16"/>
  <c r="X40" i="16" s="1"/>
  <c r="Q39" i="16"/>
  <c r="Y39" i="16" s="1"/>
  <c r="AG39" i="16" s="1"/>
  <c r="R39" i="16"/>
  <c r="I41" i="16"/>
  <c r="AF29" i="17"/>
  <c r="H651" i="17" s="1" a="1"/>
  <c r="H651" i="17" s="1"/>
  <c r="AF2" i="17"/>
  <c r="S38" i="16"/>
  <c r="Z38" i="16"/>
  <c r="E95" i="9"/>
  <c r="L94" i="9"/>
  <c r="I94" i="9" s="1" a="1"/>
  <c r="I94" i="9" s="1"/>
  <c r="AN94" i="16" s="1"/>
  <c r="L42" i="9"/>
  <c r="I42" i="9" s="1" a="1"/>
  <c r="I42" i="9" s="1"/>
  <c r="AN42" i="16" s="1"/>
  <c r="E43" i="9"/>
  <c r="AA38" i="16" l="1"/>
  <c r="AH38" i="16"/>
  <c r="AI38" i="16" s="1"/>
  <c r="S39" i="16"/>
  <c r="Z39" i="16"/>
  <c r="J41" i="16"/>
  <c r="P41" i="16" s="1"/>
  <c r="L41" i="16"/>
  <c r="K41" i="16"/>
  <c r="X41" i="16" s="1"/>
  <c r="Q40" i="16"/>
  <c r="Y40" i="16" s="1"/>
  <c r="AG40" i="16" s="1"/>
  <c r="R40" i="16"/>
  <c r="I42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I43" i="16" l="1"/>
  <c r="J42" i="16"/>
  <c r="P42" i="16" s="1"/>
  <c r="K42" i="16"/>
  <c r="X42" i="16" s="1"/>
  <c r="L42" i="16"/>
  <c r="Z40" i="16"/>
  <c r="S40" i="16"/>
  <c r="Q41" i="16"/>
  <c r="Y41" i="16" s="1"/>
  <c r="AG41" i="16" s="1"/>
  <c r="R41" i="16"/>
  <c r="AA39" i="16"/>
  <c r="AH39" i="16"/>
  <c r="AI39" i="16" s="1"/>
  <c r="E97" i="9"/>
  <c r="L96" i="9"/>
  <c r="I96" i="9" s="1" a="1"/>
  <c r="I96" i="9" s="1"/>
  <c r="AN96" i="16" s="1"/>
  <c r="L44" i="9"/>
  <c r="I44" i="9" s="1" a="1"/>
  <c r="I44" i="9" s="1"/>
  <c r="AN44" i="16" s="1"/>
  <c r="I44" i="16" l="1"/>
  <c r="AH40" i="16"/>
  <c r="AI40" i="16" s="1"/>
  <c r="AA40" i="16"/>
  <c r="S41" i="16"/>
  <c r="Z41" i="16"/>
  <c r="Q42" i="16"/>
  <c r="Y42" i="16" s="1"/>
  <c r="AG42" i="16" s="1"/>
  <c r="R42" i="16"/>
  <c r="J43" i="16"/>
  <c r="P43" i="16" s="1"/>
  <c r="K43" i="16"/>
  <c r="X43" i="16" s="1"/>
  <c r="L43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I45" i="16" l="1"/>
  <c r="AA41" i="16"/>
  <c r="AH41" i="16"/>
  <c r="AI41" i="16" s="1"/>
  <c r="Q43" i="16"/>
  <c r="Y43" i="16" s="1"/>
  <c r="AG43" i="16" s="1"/>
  <c r="R43" i="16"/>
  <c r="J44" i="16"/>
  <c r="P44" i="16" s="1"/>
  <c r="L44" i="16"/>
  <c r="K44" i="16"/>
  <c r="X44" i="16" s="1"/>
  <c r="S42" i="16"/>
  <c r="Z42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Q44" i="16" l="1"/>
  <c r="Y44" i="16" s="1"/>
  <c r="AG44" i="16" s="1"/>
  <c r="R44" i="16"/>
  <c r="I46" i="16"/>
  <c r="S43" i="16"/>
  <c r="Z43" i="16"/>
  <c r="AH42" i="16"/>
  <c r="AI42" i="16" s="1"/>
  <c r="AA42" i="16"/>
  <c r="J45" i="16"/>
  <c r="P45" i="16" s="1"/>
  <c r="K45" i="16"/>
  <c r="X45" i="16" s="1"/>
  <c r="L45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I47" i="16" l="1"/>
  <c r="AA43" i="16"/>
  <c r="AH43" i="16"/>
  <c r="AI43" i="16" s="1"/>
  <c r="J46" i="16"/>
  <c r="P46" i="16" s="1"/>
  <c r="K46" i="16"/>
  <c r="X46" i="16" s="1"/>
  <c r="L46" i="16"/>
  <c r="Q45" i="16"/>
  <c r="Y45" i="16" s="1"/>
  <c r="AG45" i="16" s="1"/>
  <c r="R45" i="16"/>
  <c r="S44" i="16"/>
  <c r="Z44" i="16"/>
  <c r="L100" i="9"/>
  <c r="I100" i="9" s="1" a="1"/>
  <c r="I100" i="9" s="1"/>
  <c r="AN100" i="16" s="1"/>
  <c r="E49" i="9"/>
  <c r="L48" i="9"/>
  <c r="I48" i="9" s="1" a="1"/>
  <c r="I48" i="9" s="1"/>
  <c r="AN48" i="16" s="1"/>
  <c r="I48" i="16" l="1"/>
  <c r="Q46" i="16"/>
  <c r="Y46" i="16" s="1"/>
  <c r="AG46" i="16" s="1"/>
  <c r="R46" i="16"/>
  <c r="S45" i="16"/>
  <c r="Z45" i="16"/>
  <c r="AA44" i="16"/>
  <c r="AH44" i="16"/>
  <c r="AI44" i="16" s="1"/>
  <c r="J47" i="16"/>
  <c r="P47" i="16" s="1"/>
  <c r="L47" i="16"/>
  <c r="K47" i="16"/>
  <c r="X47" i="16" s="1"/>
  <c r="L101" i="9"/>
  <c r="I101" i="9" s="1" a="1"/>
  <c r="I101" i="9" s="1"/>
  <c r="AN101" i="16" s="1"/>
  <c r="E102" i="9"/>
  <c r="L49" i="9"/>
  <c r="I49" i="9" s="1" a="1"/>
  <c r="I49" i="9" s="1"/>
  <c r="AN49" i="16" s="1"/>
  <c r="E50" i="9"/>
  <c r="Q47" i="16" l="1"/>
  <c r="Y47" i="16" s="1"/>
  <c r="AG47" i="16" s="1"/>
  <c r="R47" i="16"/>
  <c r="AH45" i="16"/>
  <c r="AI45" i="16" s="1"/>
  <c r="AA45" i="16"/>
  <c r="I49" i="16"/>
  <c r="S46" i="16"/>
  <c r="Z46" i="16"/>
  <c r="J48" i="16"/>
  <c r="P48" i="16" s="1"/>
  <c r="K48" i="16"/>
  <c r="X48" i="16" s="1"/>
  <c r="L48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AH46" i="16" l="1"/>
  <c r="AI46" i="16" s="1"/>
  <c r="AA46" i="16"/>
  <c r="J49" i="16"/>
  <c r="P49" i="16" s="1"/>
  <c r="L49" i="16"/>
  <c r="K49" i="16"/>
  <c r="X49" i="16" s="1"/>
  <c r="I50" i="16"/>
  <c r="Q48" i="16"/>
  <c r="Y48" i="16" s="1"/>
  <c r="AG48" i="16" s="1"/>
  <c r="R48" i="16"/>
  <c r="S47" i="16"/>
  <c r="Z47" i="16"/>
  <c r="E104" i="9"/>
  <c r="L103" i="9"/>
  <c r="I103" i="9" s="1" a="1"/>
  <c r="I103" i="9" s="1"/>
  <c r="AN103" i="16" s="1"/>
  <c r="E52" i="9"/>
  <c r="L51" i="9"/>
  <c r="I51" i="9" s="1" a="1"/>
  <c r="I51" i="9" s="1"/>
  <c r="AN51" i="16" s="1"/>
  <c r="AA47" i="16" l="1"/>
  <c r="AH47" i="16"/>
  <c r="AI47" i="16" s="1"/>
  <c r="Q49" i="16"/>
  <c r="Y49" i="16" s="1"/>
  <c r="AG49" i="16" s="1"/>
  <c r="R49" i="16"/>
  <c r="I51" i="16"/>
  <c r="Z48" i="16"/>
  <c r="S48" i="16"/>
  <c r="J50" i="16"/>
  <c r="P50" i="16" s="1"/>
  <c r="K50" i="16"/>
  <c r="X50" i="16" s="1"/>
  <c r="L50" i="16"/>
  <c r="E105" i="9"/>
  <c r="L104" i="9"/>
  <c r="I104" i="9" s="1" a="1"/>
  <c r="I104" i="9" s="1"/>
  <c r="AN104" i="16" s="1"/>
  <c r="L52" i="9"/>
  <c r="I52" i="9" s="1" a="1"/>
  <c r="I52" i="9" s="1"/>
  <c r="AN52" i="16" s="1"/>
  <c r="AA48" i="16" l="1"/>
  <c r="AH48" i="16"/>
  <c r="AI48" i="16" s="1"/>
  <c r="I52" i="16"/>
  <c r="S49" i="16"/>
  <c r="Z49" i="16"/>
  <c r="Q50" i="16"/>
  <c r="Y50" i="16" s="1"/>
  <c r="AG50" i="16" s="1"/>
  <c r="R50" i="16"/>
  <c r="J51" i="16"/>
  <c r="P51" i="16" s="1"/>
  <c r="L51" i="16"/>
  <c r="K51" i="16"/>
  <c r="X51" i="16" s="1"/>
  <c r="L105" i="9"/>
  <c r="I105" i="9" s="1" a="1"/>
  <c r="I105" i="9" s="1"/>
  <c r="AN105" i="16" s="1"/>
  <c r="E106" i="9"/>
  <c r="L53" i="9"/>
  <c r="I53" i="9" s="1" a="1"/>
  <c r="I53" i="9" s="1"/>
  <c r="AN53" i="16" s="1"/>
  <c r="E54" i="9"/>
  <c r="J52" i="16" l="1"/>
  <c r="P52" i="16" s="1"/>
  <c r="L52" i="16"/>
  <c r="K52" i="16"/>
  <c r="X52" i="16" s="1"/>
  <c r="AH49" i="16"/>
  <c r="AI49" i="16" s="1"/>
  <c r="AA49" i="16"/>
  <c r="I53" i="16"/>
  <c r="Q51" i="16"/>
  <c r="Y51" i="16" s="1"/>
  <c r="AG51" i="16" s="1"/>
  <c r="R51" i="16"/>
  <c r="Z50" i="16"/>
  <c r="S50" i="16"/>
  <c r="E107" i="9"/>
  <c r="L106" i="9"/>
  <c r="I106" i="9" s="1" a="1"/>
  <c r="I106" i="9" s="1"/>
  <c r="AN106" i="16" s="1"/>
  <c r="L54" i="9"/>
  <c r="I54" i="9" s="1" a="1"/>
  <c r="I54" i="9" s="1"/>
  <c r="AN54" i="16" s="1"/>
  <c r="E55" i="9"/>
  <c r="I54" i="16" l="1"/>
  <c r="J53" i="16"/>
  <c r="P53" i="16" s="1"/>
  <c r="K53" i="16"/>
  <c r="X53" i="16" s="1"/>
  <c r="L53" i="16"/>
  <c r="S51" i="16"/>
  <c r="Z51" i="16"/>
  <c r="AH50" i="16"/>
  <c r="AI50" i="16" s="1"/>
  <c r="AA50" i="16"/>
  <c r="Q52" i="16"/>
  <c r="Y52" i="16" s="1"/>
  <c r="AG52" i="16" s="1"/>
  <c r="R52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AA51" i="16" l="1"/>
  <c r="AH51" i="16"/>
  <c r="AI51" i="16" s="1"/>
  <c r="J54" i="16"/>
  <c r="P54" i="16" s="1"/>
  <c r="L54" i="16"/>
  <c r="K54" i="16"/>
  <c r="X54" i="16" s="1"/>
  <c r="I55" i="16"/>
  <c r="S52" i="16"/>
  <c r="Z52" i="16"/>
  <c r="Q53" i="16"/>
  <c r="Y53" i="16" s="1"/>
  <c r="AG53" i="16" s="1"/>
  <c r="R53" i="16"/>
  <c r="L108" i="9"/>
  <c r="I108" i="9" s="1" a="1"/>
  <c r="I108" i="9" s="1"/>
  <c r="AN108" i="16" s="1"/>
  <c r="E57" i="9"/>
  <c r="L56" i="9"/>
  <c r="I56" i="9" s="1" a="1"/>
  <c r="I56" i="9" s="1"/>
  <c r="AN56" i="16" s="1"/>
  <c r="S53" i="16" l="1"/>
  <c r="Z53" i="16"/>
  <c r="AA52" i="16"/>
  <c r="AH52" i="16"/>
  <c r="AI52" i="16" s="1"/>
  <c r="J55" i="16"/>
  <c r="P55" i="16" s="1"/>
  <c r="K55" i="16"/>
  <c r="X55" i="16" s="1"/>
  <c r="L55" i="16"/>
  <c r="I56" i="16"/>
  <c r="Q54" i="16"/>
  <c r="Y54" i="16" s="1"/>
  <c r="AG54" i="16" s="1"/>
  <c r="R54" i="16"/>
  <c r="L109" i="9"/>
  <c r="I109" i="9" s="1" a="1"/>
  <c r="I109" i="9" s="1"/>
  <c r="AN109" i="16" s="1"/>
  <c r="E110" i="9"/>
  <c r="L57" i="9"/>
  <c r="I57" i="9" s="1" a="1"/>
  <c r="I57" i="9" s="1"/>
  <c r="AN57" i="16" s="1"/>
  <c r="E58" i="9"/>
  <c r="I57" i="16" l="1"/>
  <c r="J56" i="16"/>
  <c r="P56" i="16" s="1"/>
  <c r="K56" i="16"/>
  <c r="X56" i="16" s="1"/>
  <c r="L56" i="16"/>
  <c r="Q55" i="16"/>
  <c r="Y55" i="16" s="1"/>
  <c r="AG55" i="16" s="1"/>
  <c r="R55" i="16"/>
  <c r="S54" i="16"/>
  <c r="Z54" i="16"/>
  <c r="AH53" i="16"/>
  <c r="AI53" i="16" s="1"/>
  <c r="AA53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AA54" i="16" l="1"/>
  <c r="AH54" i="16"/>
  <c r="AI54" i="16" s="1"/>
  <c r="S55" i="16"/>
  <c r="Z55" i="16"/>
  <c r="I58" i="16"/>
  <c r="Q56" i="16"/>
  <c r="Y56" i="16" s="1"/>
  <c r="AG56" i="16" s="1"/>
  <c r="R56" i="16"/>
  <c r="J57" i="16"/>
  <c r="P57" i="16" s="1"/>
  <c r="L57" i="16"/>
  <c r="K57" i="16"/>
  <c r="X57" i="16" s="1"/>
  <c r="E112" i="9"/>
  <c r="L111" i="9"/>
  <c r="I111" i="9" s="1" a="1"/>
  <c r="I111" i="9" s="1"/>
  <c r="AN111" i="16" s="1"/>
  <c r="E60" i="9"/>
  <c r="L59" i="9"/>
  <c r="I59" i="9" s="1" a="1"/>
  <c r="I59" i="9" s="1"/>
  <c r="AN59" i="16" s="1"/>
  <c r="S56" i="16" l="1"/>
  <c r="Z56" i="16"/>
  <c r="AA55" i="16"/>
  <c r="AH55" i="16"/>
  <c r="AI55" i="16" s="1"/>
  <c r="I59" i="16"/>
  <c r="Q57" i="16"/>
  <c r="Y57" i="16" s="1"/>
  <c r="AG57" i="16" s="1"/>
  <c r="R57" i="16"/>
  <c r="J58" i="16"/>
  <c r="P58" i="16" s="1"/>
  <c r="K58" i="16"/>
  <c r="X58" i="16" s="1"/>
  <c r="L58" i="16"/>
  <c r="E113" i="9"/>
  <c r="L112" i="9"/>
  <c r="I112" i="9" s="1" a="1"/>
  <c r="I112" i="9" s="1"/>
  <c r="AN112" i="16" s="1"/>
  <c r="L60" i="9"/>
  <c r="I60" i="9" s="1" a="1"/>
  <c r="I60" i="9" s="1"/>
  <c r="AN60" i="16" s="1"/>
  <c r="J59" i="16" l="1"/>
  <c r="P59" i="16" s="1"/>
  <c r="K59" i="16"/>
  <c r="X59" i="16" s="1"/>
  <c r="L59" i="16"/>
  <c r="I60" i="16"/>
  <c r="Q58" i="16"/>
  <c r="Y58" i="16" s="1"/>
  <c r="AG58" i="16" s="1"/>
  <c r="R58" i="16"/>
  <c r="AH56" i="16"/>
  <c r="AI56" i="16" s="1"/>
  <c r="AA56" i="16"/>
  <c r="S57" i="16"/>
  <c r="Z57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S58" i="16" l="1"/>
  <c r="Z58" i="16"/>
  <c r="AA57" i="16"/>
  <c r="AH57" i="16"/>
  <c r="AI57" i="16" s="1"/>
  <c r="J60" i="16"/>
  <c r="P60" i="16" s="1"/>
  <c r="L60" i="16"/>
  <c r="K60" i="16"/>
  <c r="X60" i="16" s="1"/>
  <c r="I61" i="16"/>
  <c r="I109" i="16"/>
  <c r="Q59" i="16"/>
  <c r="Y59" i="16" s="1"/>
  <c r="AG59" i="16" s="1"/>
  <c r="R59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Q60" i="16" l="1"/>
  <c r="Y60" i="16" s="1"/>
  <c r="AG60" i="16" s="1"/>
  <c r="R60" i="16"/>
  <c r="I62" i="16"/>
  <c r="I110" i="16"/>
  <c r="S59" i="16"/>
  <c r="Z59" i="16"/>
  <c r="J109" i="16"/>
  <c r="P109" i="16" s="1"/>
  <c r="L109" i="16"/>
  <c r="K109" i="16"/>
  <c r="X109" i="16" s="1"/>
  <c r="AH58" i="16"/>
  <c r="AI58" i="16" s="1"/>
  <c r="AA58" i="16"/>
  <c r="J61" i="16"/>
  <c r="P61" i="16" s="1"/>
  <c r="L61" i="16"/>
  <c r="K61" i="16"/>
  <c r="X61" i="16" s="1"/>
  <c r="E116" i="9"/>
  <c r="L115" i="9"/>
  <c r="I115" i="9" s="1" a="1"/>
  <c r="I115" i="9" s="1"/>
  <c r="AN115" i="16" s="1"/>
  <c r="E64" i="9"/>
  <c r="L63" i="9"/>
  <c r="I63" i="9" s="1" a="1"/>
  <c r="I63" i="9" s="1"/>
  <c r="AN63" i="16" s="1"/>
  <c r="Q109" i="16" l="1"/>
  <c r="Y109" i="16" s="1"/>
  <c r="AG109" i="16" s="1"/>
  <c r="R109" i="16"/>
  <c r="AA59" i="16"/>
  <c r="AH59" i="16"/>
  <c r="AI59" i="16" s="1"/>
  <c r="Q61" i="16"/>
  <c r="Y61" i="16" s="1"/>
  <c r="AG61" i="16" s="1"/>
  <c r="R61" i="16"/>
  <c r="J110" i="16"/>
  <c r="P110" i="16" s="1"/>
  <c r="K110" i="16"/>
  <c r="X110" i="16" s="1"/>
  <c r="L110" i="16"/>
  <c r="J62" i="16"/>
  <c r="P62" i="16" s="1"/>
  <c r="L62" i="16"/>
  <c r="K62" i="16"/>
  <c r="X62" i="16" s="1"/>
  <c r="I63" i="16"/>
  <c r="I111" i="16"/>
  <c r="S60" i="16"/>
  <c r="Z60" i="16"/>
  <c r="L116" i="9"/>
  <c r="I116" i="9" s="1" a="1"/>
  <c r="I116" i="9" s="1"/>
  <c r="AN116" i="16" s="1"/>
  <c r="E65" i="9"/>
  <c r="L64" i="9"/>
  <c r="I64" i="9" s="1" a="1"/>
  <c r="I64" i="9" s="1"/>
  <c r="AN64" i="16" s="1"/>
  <c r="AA60" i="16" l="1"/>
  <c r="AH60" i="16"/>
  <c r="AI60" i="16" s="1"/>
  <c r="Q110" i="16"/>
  <c r="Y110" i="16" s="1"/>
  <c r="AG110" i="16" s="1"/>
  <c r="R110" i="16"/>
  <c r="S61" i="16"/>
  <c r="Z61" i="16"/>
  <c r="J63" i="16"/>
  <c r="P63" i="16" s="1"/>
  <c r="K63" i="16"/>
  <c r="X63" i="16" s="1"/>
  <c r="L63" i="16"/>
  <c r="J111" i="16"/>
  <c r="P111" i="16" s="1"/>
  <c r="L111" i="16"/>
  <c r="K111" i="16"/>
  <c r="X111" i="16" s="1"/>
  <c r="I64" i="16"/>
  <c r="I112" i="16"/>
  <c r="Q62" i="16"/>
  <c r="Y62" i="16" s="1"/>
  <c r="AG62" i="16" s="1"/>
  <c r="R62" i="16"/>
  <c r="S109" i="16"/>
  <c r="Z109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Q63" i="16" l="1"/>
  <c r="Y63" i="16" s="1"/>
  <c r="AG63" i="16" s="1"/>
  <c r="R63" i="16"/>
  <c r="S62" i="16"/>
  <c r="Z62" i="16"/>
  <c r="AA61" i="16"/>
  <c r="AH61" i="16"/>
  <c r="AI61" i="16" s="1"/>
  <c r="I65" i="16"/>
  <c r="I113" i="16"/>
  <c r="J112" i="16"/>
  <c r="P112" i="16" s="1"/>
  <c r="K112" i="16"/>
  <c r="X112" i="16" s="1"/>
  <c r="L112" i="16"/>
  <c r="Z110" i="16"/>
  <c r="S110" i="16"/>
  <c r="J117" i="16"/>
  <c r="P117" i="16" s="1"/>
  <c r="L117" i="16"/>
  <c r="K117" i="16"/>
  <c r="X117" i="16" s="1"/>
  <c r="Q111" i="16"/>
  <c r="Y111" i="16" s="1"/>
  <c r="AG111" i="16" s="1"/>
  <c r="R111" i="16"/>
  <c r="J64" i="16"/>
  <c r="P64" i="16" s="1"/>
  <c r="K64" i="16"/>
  <c r="X64" i="16" s="1"/>
  <c r="L64" i="16"/>
  <c r="AH109" i="16"/>
  <c r="AI109" i="16" s="1"/>
  <c r="AA109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J113" i="16" l="1"/>
  <c r="P113" i="16" s="1"/>
  <c r="K113" i="16"/>
  <c r="X113" i="16" s="1"/>
  <c r="L113" i="16"/>
  <c r="J65" i="16"/>
  <c r="P65" i="16" s="1"/>
  <c r="K65" i="16"/>
  <c r="X65" i="16" s="1"/>
  <c r="L65" i="16"/>
  <c r="I66" i="16"/>
  <c r="I114" i="16"/>
  <c r="Q117" i="16"/>
  <c r="Y117" i="16" s="1"/>
  <c r="AG117" i="16" s="1"/>
  <c r="R117" i="16"/>
  <c r="AH110" i="16"/>
  <c r="AI110" i="16" s="1"/>
  <c r="AA110" i="16"/>
  <c r="AH62" i="16"/>
  <c r="AI62" i="16" s="1"/>
  <c r="AA62" i="16"/>
  <c r="Q112" i="16"/>
  <c r="Y112" i="16" s="1"/>
  <c r="AG112" i="16" s="1"/>
  <c r="R112" i="16"/>
  <c r="Q64" i="16"/>
  <c r="Y64" i="16" s="1"/>
  <c r="AG64" i="16" s="1"/>
  <c r="R64" i="16"/>
  <c r="J118" i="16"/>
  <c r="P118" i="16" s="1"/>
  <c r="K118" i="16"/>
  <c r="X118" i="16" s="1"/>
  <c r="L118" i="16"/>
  <c r="S111" i="16"/>
  <c r="Z111" i="16"/>
  <c r="Z63" i="16"/>
  <c r="S63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114" i="16" l="1"/>
  <c r="P114" i="16" s="1"/>
  <c r="K114" i="16"/>
  <c r="X114" i="16" s="1"/>
  <c r="L114" i="16"/>
  <c r="J66" i="16"/>
  <c r="P66" i="16" s="1"/>
  <c r="L66" i="16"/>
  <c r="K66" i="16"/>
  <c r="X66" i="16" s="1"/>
  <c r="AA63" i="16"/>
  <c r="AH63" i="16"/>
  <c r="AI63" i="16" s="1"/>
  <c r="S112" i="16"/>
  <c r="Z112" i="16"/>
  <c r="AH111" i="16"/>
  <c r="AI111" i="16" s="1"/>
  <c r="AA111" i="16"/>
  <c r="I67" i="16"/>
  <c r="I115" i="16"/>
  <c r="Q65" i="16"/>
  <c r="Y65" i="16" s="1"/>
  <c r="AG65" i="16" s="1"/>
  <c r="R65" i="16"/>
  <c r="I70" i="16"/>
  <c r="I85" i="16"/>
  <c r="I69" i="16"/>
  <c r="I101" i="16"/>
  <c r="I77" i="16"/>
  <c r="I93" i="16"/>
  <c r="I102" i="16"/>
  <c r="I86" i="16"/>
  <c r="I94" i="16"/>
  <c r="I78" i="16"/>
  <c r="I103" i="16"/>
  <c r="I71" i="16"/>
  <c r="I87" i="16"/>
  <c r="I79" i="16"/>
  <c r="I95" i="16"/>
  <c r="I72" i="16"/>
  <c r="I88" i="16"/>
  <c r="I104" i="16"/>
  <c r="I80" i="16"/>
  <c r="I96" i="16"/>
  <c r="I105" i="16"/>
  <c r="I89" i="16"/>
  <c r="I81" i="16"/>
  <c r="I73" i="16"/>
  <c r="I97" i="16"/>
  <c r="I74" i="16"/>
  <c r="I98" i="16"/>
  <c r="I82" i="16"/>
  <c r="I106" i="16"/>
  <c r="I90" i="16"/>
  <c r="I107" i="16"/>
  <c r="I91" i="16"/>
  <c r="I75" i="16"/>
  <c r="I83" i="16"/>
  <c r="I99" i="16"/>
  <c r="I92" i="16"/>
  <c r="I76" i="16"/>
  <c r="I84" i="16"/>
  <c r="I100" i="16"/>
  <c r="I108" i="16"/>
  <c r="I68" i="16"/>
  <c r="I116" i="16"/>
  <c r="Q118" i="16"/>
  <c r="Y118" i="16" s="1"/>
  <c r="AG118" i="16" s="1"/>
  <c r="R118" i="16"/>
  <c r="J119" i="16"/>
  <c r="P119" i="16" s="1"/>
  <c r="K119" i="16"/>
  <c r="X119" i="16" s="1"/>
  <c r="L119" i="16"/>
  <c r="S64" i="16"/>
  <c r="Z64" i="16"/>
  <c r="S117" i="16"/>
  <c r="Z117" i="16"/>
  <c r="Q113" i="16"/>
  <c r="Y113" i="16" s="1"/>
  <c r="AG113" i="16" s="1"/>
  <c r="R113" i="16"/>
  <c r="E121" i="9"/>
  <c r="L120" i="9"/>
  <c r="I120" i="9" s="1" a="1"/>
  <c r="I120" i="9" s="1"/>
  <c r="AN120" i="16" s="1"/>
  <c r="I120" i="16" s="1"/>
  <c r="J68" i="16" l="1"/>
  <c r="P68" i="16" s="1"/>
  <c r="K68" i="16"/>
  <c r="X68" i="16" s="1"/>
  <c r="L68" i="16"/>
  <c r="J108" i="16"/>
  <c r="P108" i="16" s="1"/>
  <c r="L108" i="16"/>
  <c r="K108" i="16"/>
  <c r="X108" i="16" s="1"/>
  <c r="J91" i="16"/>
  <c r="P91" i="16" s="1"/>
  <c r="K91" i="16"/>
  <c r="X91" i="16" s="1"/>
  <c r="L91" i="16"/>
  <c r="J73" i="16"/>
  <c r="P73" i="16" s="1"/>
  <c r="K73" i="16"/>
  <c r="X73" i="16" s="1"/>
  <c r="L73" i="16"/>
  <c r="J72" i="16"/>
  <c r="P72" i="16" s="1"/>
  <c r="K72" i="16"/>
  <c r="X72" i="16" s="1"/>
  <c r="L72" i="16"/>
  <c r="J86" i="16"/>
  <c r="P86" i="16" s="1"/>
  <c r="L86" i="16"/>
  <c r="K86" i="16"/>
  <c r="X86" i="16" s="1"/>
  <c r="S65" i="16"/>
  <c r="Z65" i="16"/>
  <c r="J100" i="16"/>
  <c r="P100" i="16" s="1"/>
  <c r="K100" i="16"/>
  <c r="X100" i="16" s="1"/>
  <c r="L100" i="16"/>
  <c r="J107" i="16"/>
  <c r="P107" i="16" s="1"/>
  <c r="K107" i="16"/>
  <c r="X107" i="16" s="1"/>
  <c r="L107" i="16"/>
  <c r="J81" i="16"/>
  <c r="P81" i="16" s="1"/>
  <c r="L81" i="16"/>
  <c r="K81" i="16"/>
  <c r="X81" i="16" s="1"/>
  <c r="J95" i="16"/>
  <c r="P95" i="16" s="1"/>
  <c r="K95" i="16"/>
  <c r="X95" i="16" s="1"/>
  <c r="L95" i="16"/>
  <c r="J102" i="16"/>
  <c r="P102" i="16" s="1"/>
  <c r="K102" i="16"/>
  <c r="X102" i="16" s="1"/>
  <c r="L102" i="16"/>
  <c r="J90" i="16"/>
  <c r="P90" i="16" s="1"/>
  <c r="K90" i="16"/>
  <c r="X90" i="16" s="1"/>
  <c r="L90" i="16"/>
  <c r="J89" i="16"/>
  <c r="P89" i="16" s="1"/>
  <c r="K89" i="16"/>
  <c r="X89" i="16" s="1"/>
  <c r="L89" i="16"/>
  <c r="J79" i="16"/>
  <c r="P79" i="16" s="1"/>
  <c r="L79" i="16"/>
  <c r="K79" i="16"/>
  <c r="X79" i="16" s="1"/>
  <c r="J93" i="16"/>
  <c r="P93" i="16" s="1"/>
  <c r="K93" i="16"/>
  <c r="X93" i="16" s="1"/>
  <c r="L93" i="16"/>
  <c r="J115" i="16"/>
  <c r="P115" i="16" s="1"/>
  <c r="K115" i="16"/>
  <c r="X115" i="16" s="1"/>
  <c r="L115" i="16"/>
  <c r="J76" i="16"/>
  <c r="P76" i="16" s="1"/>
  <c r="K76" i="16"/>
  <c r="X76" i="16" s="1"/>
  <c r="L76" i="16"/>
  <c r="J106" i="16"/>
  <c r="P106" i="16" s="1"/>
  <c r="K106" i="16"/>
  <c r="X106" i="16" s="1"/>
  <c r="L106" i="16"/>
  <c r="J105" i="16"/>
  <c r="P105" i="16" s="1"/>
  <c r="K105" i="16"/>
  <c r="X105" i="16" s="1"/>
  <c r="L105" i="16"/>
  <c r="J87" i="16"/>
  <c r="P87" i="16" s="1"/>
  <c r="L87" i="16"/>
  <c r="K87" i="16"/>
  <c r="X87" i="16" s="1"/>
  <c r="J77" i="16"/>
  <c r="P77" i="16" s="1"/>
  <c r="L77" i="16"/>
  <c r="K77" i="16"/>
  <c r="X77" i="16" s="1"/>
  <c r="J67" i="16"/>
  <c r="P67" i="16" s="1"/>
  <c r="L67" i="16"/>
  <c r="K67" i="16"/>
  <c r="X67" i="16" s="1"/>
  <c r="J120" i="16"/>
  <c r="P120" i="16" s="1"/>
  <c r="K120" i="16"/>
  <c r="X120" i="16" s="1"/>
  <c r="L120" i="16"/>
  <c r="S118" i="16"/>
  <c r="Z118" i="16"/>
  <c r="J92" i="16"/>
  <c r="P92" i="16" s="1"/>
  <c r="K92" i="16"/>
  <c r="X92" i="16" s="1"/>
  <c r="L92" i="16"/>
  <c r="J82" i="16"/>
  <c r="P82" i="16" s="1"/>
  <c r="K82" i="16"/>
  <c r="X82" i="16" s="1"/>
  <c r="L82" i="16"/>
  <c r="J96" i="16"/>
  <c r="P96" i="16" s="1"/>
  <c r="K96" i="16"/>
  <c r="X96" i="16" s="1"/>
  <c r="L96" i="16"/>
  <c r="J71" i="16"/>
  <c r="P71" i="16" s="1"/>
  <c r="L71" i="16"/>
  <c r="K71" i="16"/>
  <c r="X71" i="16" s="1"/>
  <c r="J101" i="16"/>
  <c r="P101" i="16" s="1"/>
  <c r="L101" i="16"/>
  <c r="K101" i="16"/>
  <c r="X101" i="16" s="1"/>
  <c r="Q66" i="16"/>
  <c r="Y66" i="16" s="1"/>
  <c r="AG66" i="16" s="1"/>
  <c r="R66" i="16"/>
  <c r="J84" i="16"/>
  <c r="P84" i="16" s="1"/>
  <c r="L84" i="16"/>
  <c r="K84" i="16"/>
  <c r="X84" i="16" s="1"/>
  <c r="Z113" i="16"/>
  <c r="S113" i="16"/>
  <c r="Q119" i="16"/>
  <c r="Y119" i="16" s="1"/>
  <c r="AG119" i="16" s="1"/>
  <c r="R119" i="16"/>
  <c r="AH117" i="16"/>
  <c r="AI117" i="16" s="1"/>
  <c r="AA117" i="16"/>
  <c r="J99" i="16"/>
  <c r="P99" i="16" s="1"/>
  <c r="K99" i="16"/>
  <c r="X99" i="16" s="1"/>
  <c r="L99" i="16"/>
  <c r="J98" i="16"/>
  <c r="P98" i="16" s="1"/>
  <c r="L98" i="16"/>
  <c r="K98" i="16"/>
  <c r="X98" i="16" s="1"/>
  <c r="J80" i="16"/>
  <c r="P80" i="16" s="1"/>
  <c r="L80" i="16"/>
  <c r="K80" i="16"/>
  <c r="X80" i="16" s="1"/>
  <c r="J103" i="16"/>
  <c r="P103" i="16" s="1"/>
  <c r="K103" i="16"/>
  <c r="X103" i="16" s="1"/>
  <c r="L103" i="16"/>
  <c r="J69" i="16"/>
  <c r="P69" i="16" s="1"/>
  <c r="L69" i="16"/>
  <c r="K69" i="16"/>
  <c r="X69" i="16" s="1"/>
  <c r="J116" i="16"/>
  <c r="P116" i="16" s="1"/>
  <c r="K116" i="16"/>
  <c r="X116" i="16" s="1"/>
  <c r="L116" i="16"/>
  <c r="J83" i="16"/>
  <c r="P83" i="16" s="1"/>
  <c r="K83" i="16"/>
  <c r="X83" i="16" s="1"/>
  <c r="L83" i="16"/>
  <c r="J74" i="16"/>
  <c r="P74" i="16" s="1"/>
  <c r="L74" i="16"/>
  <c r="K74" i="16"/>
  <c r="X74" i="16" s="1"/>
  <c r="J104" i="16"/>
  <c r="P104" i="16" s="1"/>
  <c r="K104" i="16"/>
  <c r="X104" i="16" s="1"/>
  <c r="L104" i="16"/>
  <c r="J78" i="16"/>
  <c r="P78" i="16" s="1"/>
  <c r="L78" i="16"/>
  <c r="K78" i="16"/>
  <c r="X78" i="16" s="1"/>
  <c r="J85" i="16"/>
  <c r="P85" i="16" s="1"/>
  <c r="L85" i="16"/>
  <c r="K85" i="16"/>
  <c r="X85" i="16" s="1"/>
  <c r="AA112" i="16"/>
  <c r="AH112" i="16"/>
  <c r="AI112" i="16" s="1"/>
  <c r="AA64" i="16"/>
  <c r="AH64" i="16"/>
  <c r="AI64" i="16" s="1"/>
  <c r="J75" i="16"/>
  <c r="P75" i="16" s="1"/>
  <c r="L75" i="16"/>
  <c r="K75" i="16"/>
  <c r="X75" i="16" s="1"/>
  <c r="J97" i="16"/>
  <c r="P97" i="16" s="1"/>
  <c r="K97" i="16"/>
  <c r="X97" i="16" s="1"/>
  <c r="L97" i="16"/>
  <c r="J88" i="16"/>
  <c r="P88" i="16" s="1"/>
  <c r="L88" i="16"/>
  <c r="K88" i="16"/>
  <c r="X88" i="16" s="1"/>
  <c r="J94" i="16"/>
  <c r="P94" i="16" s="1"/>
  <c r="L94" i="16"/>
  <c r="K94" i="16"/>
  <c r="X94" i="16" s="1"/>
  <c r="J70" i="16"/>
  <c r="P70" i="16" s="1"/>
  <c r="K70" i="16"/>
  <c r="X70" i="16" s="1"/>
  <c r="L70" i="16"/>
  <c r="Q114" i="16"/>
  <c r="Y114" i="16" s="1"/>
  <c r="AG114" i="16" s="1"/>
  <c r="R114" i="16"/>
  <c r="L121" i="9"/>
  <c r="I121" i="9" s="1" a="1"/>
  <c r="I121" i="9" s="1"/>
  <c r="AN121" i="16" s="1"/>
  <c r="I121" i="16" s="1"/>
  <c r="E122" i="9"/>
  <c r="Q96" i="16" l="1"/>
  <c r="Y96" i="16" s="1"/>
  <c r="AG96" i="16" s="1"/>
  <c r="R96" i="16"/>
  <c r="Q115" i="16"/>
  <c r="Y115" i="16" s="1"/>
  <c r="AG115" i="16" s="1"/>
  <c r="R115" i="16"/>
  <c r="Q107" i="16"/>
  <c r="Y107" i="16" s="1"/>
  <c r="AG107" i="16" s="1"/>
  <c r="R107" i="16"/>
  <c r="Q86" i="16"/>
  <c r="Y86" i="16" s="1"/>
  <c r="AG86" i="16" s="1"/>
  <c r="R86" i="16"/>
  <c r="Q75" i="16"/>
  <c r="Y75" i="16" s="1"/>
  <c r="AG75" i="16" s="1"/>
  <c r="R75" i="16"/>
  <c r="Q78" i="16"/>
  <c r="Y78" i="16" s="1"/>
  <c r="AG78" i="16" s="1"/>
  <c r="R78" i="16"/>
  <c r="Q98" i="16"/>
  <c r="Y98" i="16" s="1"/>
  <c r="AG98" i="16" s="1"/>
  <c r="R98" i="16"/>
  <c r="Q77" i="16"/>
  <c r="Y77" i="16" s="1"/>
  <c r="AG77" i="16" s="1"/>
  <c r="R77" i="16"/>
  <c r="Q89" i="16"/>
  <c r="Y89" i="16" s="1"/>
  <c r="AG89" i="16" s="1"/>
  <c r="R89" i="16"/>
  <c r="Q91" i="16"/>
  <c r="Y91" i="16" s="1"/>
  <c r="AG91" i="16" s="1"/>
  <c r="R91" i="16"/>
  <c r="Q69" i="16"/>
  <c r="Y69" i="16" s="1"/>
  <c r="AG69" i="16" s="1"/>
  <c r="R69" i="16"/>
  <c r="Q83" i="16"/>
  <c r="Y83" i="16" s="1"/>
  <c r="AG83" i="16" s="1"/>
  <c r="R83" i="16"/>
  <c r="AH113" i="16"/>
  <c r="AI113" i="16" s="1"/>
  <c r="AA113" i="16"/>
  <c r="Q101" i="16"/>
  <c r="Y101" i="16" s="1"/>
  <c r="AG101" i="16" s="1"/>
  <c r="R101" i="16"/>
  <c r="Q106" i="16"/>
  <c r="Y106" i="16" s="1"/>
  <c r="AG106" i="16" s="1"/>
  <c r="R106" i="16"/>
  <c r="Q95" i="16"/>
  <c r="Y95" i="16" s="1"/>
  <c r="AG95" i="16" s="1"/>
  <c r="R95" i="16"/>
  <c r="Q74" i="16"/>
  <c r="Y74" i="16" s="1"/>
  <c r="AG74" i="16" s="1"/>
  <c r="R74" i="16"/>
  <c r="Q88" i="16"/>
  <c r="Y88" i="16" s="1"/>
  <c r="AG88" i="16" s="1"/>
  <c r="R88" i="16"/>
  <c r="Q103" i="16"/>
  <c r="Y103" i="16" s="1"/>
  <c r="AG103" i="16" s="1"/>
  <c r="R103" i="16"/>
  <c r="Q82" i="16"/>
  <c r="Y82" i="16" s="1"/>
  <c r="AG82" i="16" s="1"/>
  <c r="R82" i="16"/>
  <c r="Q120" i="16"/>
  <c r="Y120" i="16" s="1"/>
  <c r="AG120" i="16" s="1"/>
  <c r="R120" i="16"/>
  <c r="Q93" i="16"/>
  <c r="Y93" i="16" s="1"/>
  <c r="AG93" i="16" s="1"/>
  <c r="R93" i="16"/>
  <c r="Q100" i="16"/>
  <c r="Y100" i="16" s="1"/>
  <c r="AG100" i="16" s="1"/>
  <c r="R100" i="16"/>
  <c r="Q72" i="16"/>
  <c r="Y72" i="16" s="1"/>
  <c r="AG72" i="16" s="1"/>
  <c r="R72" i="16"/>
  <c r="Q70" i="16"/>
  <c r="Y70" i="16" s="1"/>
  <c r="AG70" i="16" s="1"/>
  <c r="R70" i="16"/>
  <c r="Q97" i="16"/>
  <c r="Y97" i="16" s="1"/>
  <c r="AG97" i="16" s="1"/>
  <c r="R97" i="16"/>
  <c r="Q104" i="16"/>
  <c r="Y104" i="16" s="1"/>
  <c r="AG104" i="16" s="1"/>
  <c r="R104" i="16"/>
  <c r="Q99" i="16"/>
  <c r="Y99" i="16" s="1"/>
  <c r="AG99" i="16" s="1"/>
  <c r="R99" i="16"/>
  <c r="Q87" i="16"/>
  <c r="Y87" i="16" s="1"/>
  <c r="AG87" i="16" s="1"/>
  <c r="R87" i="16"/>
  <c r="Q90" i="16"/>
  <c r="Y90" i="16" s="1"/>
  <c r="AG90" i="16" s="1"/>
  <c r="R90" i="16"/>
  <c r="AH65" i="16"/>
  <c r="AI65" i="16" s="1"/>
  <c r="AA65" i="16"/>
  <c r="Q108" i="16"/>
  <c r="Y108" i="16" s="1"/>
  <c r="AG108" i="16" s="1"/>
  <c r="R108" i="16"/>
  <c r="S114" i="16"/>
  <c r="Z114" i="16"/>
  <c r="Q116" i="16"/>
  <c r="Y116" i="16" s="1"/>
  <c r="AG116" i="16" s="1"/>
  <c r="R116" i="16"/>
  <c r="Q84" i="16"/>
  <c r="Y84" i="16" s="1"/>
  <c r="AG84" i="16" s="1"/>
  <c r="R84" i="16"/>
  <c r="Q71" i="16"/>
  <c r="Y71" i="16" s="1"/>
  <c r="AG71" i="16" s="1"/>
  <c r="R71" i="16"/>
  <c r="Q76" i="16"/>
  <c r="Y76" i="16" s="1"/>
  <c r="AG76" i="16" s="1"/>
  <c r="R76" i="16"/>
  <c r="Q81" i="16"/>
  <c r="Y81" i="16" s="1"/>
  <c r="AG81" i="16" s="1"/>
  <c r="R81" i="16"/>
  <c r="J121" i="16"/>
  <c r="P121" i="16" s="1"/>
  <c r="L121" i="16"/>
  <c r="K121" i="16"/>
  <c r="X121" i="16" s="1"/>
  <c r="Q94" i="16"/>
  <c r="Y94" i="16" s="1"/>
  <c r="AG94" i="16" s="1"/>
  <c r="R94" i="16"/>
  <c r="Q85" i="16"/>
  <c r="Y85" i="16" s="1"/>
  <c r="AG85" i="16" s="1"/>
  <c r="R85" i="16"/>
  <c r="Q80" i="16"/>
  <c r="Y80" i="16" s="1"/>
  <c r="AG80" i="16" s="1"/>
  <c r="R80" i="16"/>
  <c r="S66" i="16"/>
  <c r="Z66" i="16"/>
  <c r="Q92" i="16"/>
  <c r="Y92" i="16" s="1"/>
  <c r="AG92" i="16" s="1"/>
  <c r="R92" i="16"/>
  <c r="Q67" i="16"/>
  <c r="Y67" i="16" s="1"/>
  <c r="AG67" i="16" s="1"/>
  <c r="R67" i="16"/>
  <c r="Q79" i="16"/>
  <c r="Y79" i="16" s="1"/>
  <c r="AG79" i="16" s="1"/>
  <c r="R79" i="16"/>
  <c r="Q73" i="16"/>
  <c r="Y73" i="16" s="1"/>
  <c r="AG73" i="16" s="1"/>
  <c r="R73" i="16"/>
  <c r="S119" i="16"/>
  <c r="Z119" i="16"/>
  <c r="AH118" i="16"/>
  <c r="AI118" i="16" s="1"/>
  <c r="AA118" i="16"/>
  <c r="Q105" i="16"/>
  <c r="Y105" i="16" s="1"/>
  <c r="AG105" i="16" s="1"/>
  <c r="R105" i="16"/>
  <c r="Q102" i="16"/>
  <c r="Y102" i="16" s="1"/>
  <c r="AG102" i="16" s="1"/>
  <c r="R102" i="16"/>
  <c r="Q68" i="16"/>
  <c r="Y68" i="16" s="1"/>
  <c r="AG68" i="16" s="1"/>
  <c r="R68" i="16"/>
  <c r="L122" i="9"/>
  <c r="I122" i="9" s="1" a="1"/>
  <c r="I122" i="9" s="1"/>
  <c r="AN122" i="16" s="1"/>
  <c r="I122" i="16" s="1"/>
  <c r="E123" i="9"/>
  <c r="Z71" i="16" l="1"/>
  <c r="S71" i="16"/>
  <c r="S108" i="16"/>
  <c r="Z108" i="16"/>
  <c r="S99" i="16"/>
  <c r="Z99" i="16"/>
  <c r="S72" i="16"/>
  <c r="Z72" i="16"/>
  <c r="S82" i="16"/>
  <c r="Z82" i="16"/>
  <c r="S95" i="16"/>
  <c r="Z95" i="16"/>
  <c r="S83" i="16"/>
  <c r="Z83" i="16"/>
  <c r="S77" i="16"/>
  <c r="Z77" i="16"/>
  <c r="S86" i="16"/>
  <c r="Z86" i="16"/>
  <c r="S85" i="16"/>
  <c r="Z85" i="16"/>
  <c r="Z102" i="16"/>
  <c r="S102" i="16"/>
  <c r="S73" i="16"/>
  <c r="Z73" i="16"/>
  <c r="AH66" i="16"/>
  <c r="AI66" i="16" s="1"/>
  <c r="AA66" i="16"/>
  <c r="S84" i="16"/>
  <c r="Z84" i="16"/>
  <c r="S104" i="16"/>
  <c r="Z104" i="16"/>
  <c r="S100" i="16"/>
  <c r="Z100" i="16"/>
  <c r="S103" i="16"/>
  <c r="Z103" i="16"/>
  <c r="S106" i="16"/>
  <c r="Z106" i="16"/>
  <c r="S69" i="16"/>
  <c r="Z69" i="16"/>
  <c r="S98" i="16"/>
  <c r="Z98" i="16"/>
  <c r="S107" i="16"/>
  <c r="Z107" i="16"/>
  <c r="S79" i="16"/>
  <c r="Z79" i="16"/>
  <c r="S67" i="16"/>
  <c r="Z67" i="16"/>
  <c r="S105" i="16"/>
  <c r="Z105" i="16"/>
  <c r="S80" i="16"/>
  <c r="Z80" i="16"/>
  <c r="Q121" i="16"/>
  <c r="Y121" i="16" s="1"/>
  <c r="AG121" i="16" s="1"/>
  <c r="R121" i="16"/>
  <c r="S81" i="16"/>
  <c r="Z81" i="16"/>
  <c r="S116" i="16"/>
  <c r="Z116" i="16"/>
  <c r="S90" i="16"/>
  <c r="Z90" i="16"/>
  <c r="S97" i="16"/>
  <c r="Z97" i="16"/>
  <c r="S93" i="16"/>
  <c r="Z93" i="16"/>
  <c r="S88" i="16"/>
  <c r="Z88" i="16"/>
  <c r="S101" i="16"/>
  <c r="Z101" i="16"/>
  <c r="S91" i="16"/>
  <c r="Z91" i="16"/>
  <c r="Z78" i="16"/>
  <c r="S78" i="16"/>
  <c r="Z115" i="16"/>
  <c r="S115" i="16"/>
  <c r="J122" i="16"/>
  <c r="P122" i="16" s="1"/>
  <c r="K122" i="16"/>
  <c r="X122" i="16" s="1"/>
  <c r="L122" i="16"/>
  <c r="S76" i="16"/>
  <c r="Z76" i="16"/>
  <c r="AH114" i="16"/>
  <c r="AI114" i="16" s="1"/>
  <c r="AA114" i="16"/>
  <c r="Z87" i="16"/>
  <c r="S87" i="16"/>
  <c r="S70" i="16"/>
  <c r="Z70" i="16"/>
  <c r="S120" i="16"/>
  <c r="Z120" i="16"/>
  <c r="S74" i="16"/>
  <c r="Z74" i="16"/>
  <c r="Z89" i="16"/>
  <c r="S89" i="16"/>
  <c r="S75" i="16"/>
  <c r="Z75" i="16"/>
  <c r="S96" i="16"/>
  <c r="Z96" i="16"/>
  <c r="S68" i="16"/>
  <c r="Z68" i="16"/>
  <c r="AH119" i="16"/>
  <c r="AI119" i="16" s="1"/>
  <c r="AA119" i="16"/>
  <c r="S92" i="16"/>
  <c r="Z92" i="16"/>
  <c r="S94" i="16"/>
  <c r="Z94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H89" i="16" l="1"/>
  <c r="AI89" i="16" s="1"/>
  <c r="AA89" i="16"/>
  <c r="AH87" i="16"/>
  <c r="AI87" i="16" s="1"/>
  <c r="AA87" i="16"/>
  <c r="AH88" i="16"/>
  <c r="AI88" i="16" s="1"/>
  <c r="AA88" i="16"/>
  <c r="AA116" i="16"/>
  <c r="AH116" i="16"/>
  <c r="AI116" i="16" s="1"/>
  <c r="AA105" i="16"/>
  <c r="AH105" i="16"/>
  <c r="AI105" i="16" s="1"/>
  <c r="AH98" i="16"/>
  <c r="AI98" i="16" s="1"/>
  <c r="AA98" i="16"/>
  <c r="AH100" i="16"/>
  <c r="AI100" i="16" s="1"/>
  <c r="AA100" i="16"/>
  <c r="AH73" i="16"/>
  <c r="AI73" i="16" s="1"/>
  <c r="AA73" i="16"/>
  <c r="AH77" i="16"/>
  <c r="AI77" i="16" s="1"/>
  <c r="AA77" i="16"/>
  <c r="AH72" i="16"/>
  <c r="AI72" i="16" s="1"/>
  <c r="AA72" i="16"/>
  <c r="AA68" i="16"/>
  <c r="AH68" i="16"/>
  <c r="AI68" i="16" s="1"/>
  <c r="AH115" i="16"/>
  <c r="AI115" i="16" s="1"/>
  <c r="AA115" i="16"/>
  <c r="J123" i="16"/>
  <c r="P123" i="16" s="1"/>
  <c r="L123" i="16"/>
  <c r="K123" i="16"/>
  <c r="X123" i="16" s="1"/>
  <c r="AA93" i="16"/>
  <c r="AH93" i="16"/>
  <c r="AI93" i="16" s="1"/>
  <c r="AA81" i="16"/>
  <c r="AH81" i="16"/>
  <c r="AI81" i="16" s="1"/>
  <c r="AH67" i="16"/>
  <c r="AI67" i="16" s="1"/>
  <c r="AA67" i="16"/>
  <c r="AA69" i="16"/>
  <c r="AH69" i="16"/>
  <c r="AI69" i="16" s="1"/>
  <c r="AH104" i="16"/>
  <c r="AI104" i="16" s="1"/>
  <c r="AA104" i="16"/>
  <c r="AA83" i="16"/>
  <c r="AH83" i="16"/>
  <c r="AI83" i="16" s="1"/>
  <c r="AA99" i="16"/>
  <c r="AH99" i="16"/>
  <c r="AI99" i="16" s="1"/>
  <c r="AH92" i="16"/>
  <c r="AI92" i="16" s="1"/>
  <c r="AA92" i="16"/>
  <c r="AA94" i="16"/>
  <c r="AH94" i="16"/>
  <c r="AI94" i="16" s="1"/>
  <c r="AA96" i="16"/>
  <c r="AH96" i="16"/>
  <c r="AI96" i="16" s="1"/>
  <c r="AH120" i="16"/>
  <c r="AI120" i="16" s="1"/>
  <c r="AA120" i="16"/>
  <c r="AH76" i="16"/>
  <c r="AI76" i="16" s="1"/>
  <c r="AA76" i="16"/>
  <c r="AA78" i="16"/>
  <c r="AH78" i="16"/>
  <c r="AI78" i="16" s="1"/>
  <c r="AA102" i="16"/>
  <c r="AH102" i="16"/>
  <c r="AI102" i="16" s="1"/>
  <c r="I125" i="16"/>
  <c r="I126" i="16"/>
  <c r="I127" i="16"/>
  <c r="I128" i="16"/>
  <c r="I129" i="16"/>
  <c r="I130" i="16"/>
  <c r="I131" i="16"/>
  <c r="I132" i="16"/>
  <c r="I124" i="16"/>
  <c r="AA74" i="16"/>
  <c r="AH74" i="16"/>
  <c r="AI74" i="16" s="1"/>
  <c r="AA91" i="16"/>
  <c r="AH91" i="16"/>
  <c r="AI91" i="16" s="1"/>
  <c r="AA97" i="16"/>
  <c r="AH97" i="16"/>
  <c r="AI97" i="16" s="1"/>
  <c r="S121" i="16"/>
  <c r="Z121" i="16"/>
  <c r="AA79" i="16"/>
  <c r="AH79" i="16"/>
  <c r="AI79" i="16" s="1"/>
  <c r="AA106" i="16"/>
  <c r="AH106" i="16"/>
  <c r="AI106" i="16" s="1"/>
  <c r="AH84" i="16"/>
  <c r="AI84" i="16" s="1"/>
  <c r="AA84" i="16"/>
  <c r="AH85" i="16"/>
  <c r="AI85" i="16" s="1"/>
  <c r="AA85" i="16"/>
  <c r="AH95" i="16"/>
  <c r="AI95" i="16" s="1"/>
  <c r="AA95" i="16"/>
  <c r="AA108" i="16"/>
  <c r="AH108" i="16"/>
  <c r="AI108" i="16" s="1"/>
  <c r="AH70" i="16"/>
  <c r="AI70" i="16" s="1"/>
  <c r="AA70" i="16"/>
  <c r="AA101" i="16"/>
  <c r="AH101" i="16"/>
  <c r="AI101" i="16" s="1"/>
  <c r="AA90" i="16"/>
  <c r="AH90" i="16"/>
  <c r="AI90" i="16" s="1"/>
  <c r="AH80" i="16"/>
  <c r="AI80" i="16" s="1"/>
  <c r="AA80" i="16"/>
  <c r="AH107" i="16"/>
  <c r="AI107" i="16" s="1"/>
  <c r="AA107" i="16"/>
  <c r="AA103" i="16"/>
  <c r="AH103" i="16"/>
  <c r="AI103" i="16" s="1"/>
  <c r="AH86" i="16"/>
  <c r="AI86" i="16" s="1"/>
  <c r="AA86" i="16"/>
  <c r="AH82" i="16"/>
  <c r="AI82" i="16" s="1"/>
  <c r="AA82" i="16"/>
  <c r="AH75" i="16"/>
  <c r="AI75" i="16" s="1"/>
  <c r="AA75" i="16"/>
  <c r="Q122" i="16"/>
  <c r="Y122" i="16" s="1"/>
  <c r="AG122" i="16" s="1"/>
  <c r="R122" i="16"/>
  <c r="AA71" i="16"/>
  <c r="AH71" i="16"/>
  <c r="AI71" i="16" s="1"/>
  <c r="AA121" i="16" l="1"/>
  <c r="AH121" i="16"/>
  <c r="AI121" i="16" s="1"/>
  <c r="J125" i="16"/>
  <c r="P125" i="16" s="1"/>
  <c r="K125" i="16"/>
  <c r="X125" i="16" s="1"/>
  <c r="L125" i="16"/>
  <c r="J132" i="16"/>
  <c r="P132" i="16" s="1"/>
  <c r="L132" i="16"/>
  <c r="K132" i="16"/>
  <c r="X132" i="16" s="1"/>
  <c r="J124" i="16"/>
  <c r="P124" i="16" s="1"/>
  <c r="K124" i="16"/>
  <c r="X124" i="16" s="1"/>
  <c r="L124" i="16"/>
  <c r="J131" i="16"/>
  <c r="P131" i="16" s="1"/>
  <c r="L131" i="16"/>
  <c r="K131" i="16"/>
  <c r="X131" i="16" s="1"/>
  <c r="S122" i="16"/>
  <c r="Z122" i="16"/>
  <c r="J130" i="16"/>
  <c r="P130" i="16" s="1"/>
  <c r="K130" i="16"/>
  <c r="X130" i="16" s="1"/>
  <c r="L130" i="16"/>
  <c r="J129" i="16"/>
  <c r="P129" i="16" s="1"/>
  <c r="L129" i="16"/>
  <c r="K129" i="16"/>
  <c r="X129" i="16" s="1"/>
  <c r="J128" i="16"/>
  <c r="P128" i="16" s="1"/>
  <c r="L128" i="16"/>
  <c r="K128" i="16"/>
  <c r="X128" i="16" s="1"/>
  <c r="J127" i="16"/>
  <c r="P127" i="16" s="1"/>
  <c r="K127" i="16"/>
  <c r="X127" i="16" s="1"/>
  <c r="L127" i="16"/>
  <c r="J126" i="16"/>
  <c r="P126" i="16" s="1"/>
  <c r="L126" i="16"/>
  <c r="K126" i="16"/>
  <c r="X126" i="16" s="1"/>
  <c r="Q123" i="16"/>
  <c r="Y123" i="16" s="1"/>
  <c r="AG123" i="16" s="1"/>
  <c r="R123" i="16"/>
  <c r="AA122" i="16" l="1"/>
  <c r="AH122" i="16"/>
  <c r="AI122" i="16" s="1"/>
  <c r="Q128" i="16"/>
  <c r="R128" i="16"/>
  <c r="Q132" i="16"/>
  <c r="R132" i="16"/>
  <c r="Q129" i="16"/>
  <c r="R129" i="16"/>
  <c r="Q131" i="16"/>
  <c r="R131" i="16"/>
  <c r="Q125" i="16"/>
  <c r="R125" i="16"/>
  <c r="Q127" i="16"/>
  <c r="R127" i="16"/>
  <c r="Q126" i="16"/>
  <c r="R126" i="16"/>
  <c r="S123" i="16"/>
  <c r="Z123" i="16"/>
  <c r="Q130" i="16"/>
  <c r="R130" i="16"/>
  <c r="Q124" i="16"/>
  <c r="Y124" i="16" s="1"/>
  <c r="AG124" i="16" s="1"/>
  <c r="R124" i="16"/>
  <c r="H24" i="17" l="1" a="1"/>
  <c r="H24" i="17" s="1"/>
  <c r="H22" i="17" a="1"/>
  <c r="H22" i="17" s="1"/>
  <c r="H23" i="17" a="1"/>
  <c r="H23" i="17" s="1"/>
  <c r="Y130" i="16"/>
  <c r="H52" i="17" a="1"/>
  <c r="H52" i="17" s="1"/>
  <c r="H51" i="17" a="1"/>
  <c r="H51" i="17" s="1"/>
  <c r="H50" i="17" a="1"/>
  <c r="H50" i="17" s="1"/>
  <c r="U6" i="17" s="1"/>
  <c r="U28" i="17" s="1"/>
  <c r="H578" i="17" s="1" a="1"/>
  <c r="H578" i="17" s="1"/>
  <c r="S126" i="16"/>
  <c r="Z126" i="16"/>
  <c r="H65" i="17" a="1"/>
  <c r="H65" i="17" s="1"/>
  <c r="H62" i="17" a="1"/>
  <c r="H62" i="17" s="1"/>
  <c r="U9" i="17" s="1"/>
  <c r="U31" i="17" s="1"/>
  <c r="H581" i="17" s="1" a="1"/>
  <c r="H581" i="17" s="1"/>
  <c r="H64" i="17" a="1"/>
  <c r="H64" i="17" s="1"/>
  <c r="H63" i="17" a="1"/>
  <c r="H63" i="17" s="1"/>
  <c r="S129" i="16"/>
  <c r="Z129" i="16"/>
  <c r="H20" i="17" a="1"/>
  <c r="H20" i="17" s="1"/>
  <c r="H21" i="17" a="1"/>
  <c r="H21" i="17" s="1"/>
  <c r="H19" i="17" a="1"/>
  <c r="H19" i="17" s="1"/>
  <c r="H18" i="17" a="1"/>
  <c r="H18" i="17" s="1"/>
  <c r="Y129" i="16"/>
  <c r="H8" i="17" a="1"/>
  <c r="H8" i="17" s="1"/>
  <c r="H7" i="17" a="1"/>
  <c r="H7" i="17" s="1"/>
  <c r="H6" i="17" a="1"/>
  <c r="H6" i="17" s="1"/>
  <c r="Y126" i="16"/>
  <c r="S124" i="16"/>
  <c r="Z124" i="16"/>
  <c r="H53" i="17" a="1"/>
  <c r="H53" i="17" s="1"/>
  <c r="U7" i="17" s="1"/>
  <c r="U29" i="17" s="1"/>
  <c r="H579" i="17" s="1" a="1"/>
  <c r="H579" i="17" s="1"/>
  <c r="H56" i="17" a="1"/>
  <c r="H56" i="17" s="1"/>
  <c r="S127" i="16"/>
  <c r="H55" i="17" a="1"/>
  <c r="H55" i="17" s="1"/>
  <c r="H54" i="17" a="1"/>
  <c r="H54" i="17" s="1"/>
  <c r="Z127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H26" i="17" a="1"/>
  <c r="H26" i="17" s="1"/>
  <c r="Y132" i="16"/>
  <c r="H12" i="17" a="1"/>
  <c r="H12" i="17" s="1"/>
  <c r="H11" i="17" a="1"/>
  <c r="H11" i="17" s="1"/>
  <c r="H10" i="17" a="1"/>
  <c r="H10" i="17" s="1"/>
  <c r="H9" i="17" a="1"/>
  <c r="H9" i="17" s="1"/>
  <c r="Y127" i="16"/>
  <c r="H68" i="17" a="1"/>
  <c r="H68" i="17" s="1"/>
  <c r="H66" i="17" a="1"/>
  <c r="H66" i="17" s="1"/>
  <c r="H67" i="17" a="1"/>
  <c r="H67" i="17" s="1"/>
  <c r="S130" i="16"/>
  <c r="Z130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60" i="17" a="1"/>
  <c r="H60" i="17" s="1"/>
  <c r="H58" i="17" a="1"/>
  <c r="H58" i="17" s="1"/>
  <c r="H61" i="17" a="1"/>
  <c r="H61" i="17" s="1"/>
  <c r="H59" i="17" a="1"/>
  <c r="H59" i="17" s="1"/>
  <c r="S128" i="16"/>
  <c r="H57" i="17" a="1"/>
  <c r="H57" i="17" s="1"/>
  <c r="Z128" i="16"/>
  <c r="H16" i="17" a="1"/>
  <c r="H16" i="17" s="1"/>
  <c r="H13" i="17" a="1"/>
  <c r="H13" i="17" s="1"/>
  <c r="H15" i="17" a="1"/>
  <c r="H15" i="17" s="1"/>
  <c r="H14" i="17" a="1"/>
  <c r="H14" i="17" s="1"/>
  <c r="H17" i="17" a="1"/>
  <c r="H17" i="17" s="1"/>
  <c r="Y128" i="16"/>
  <c r="H5" i="17" a="1"/>
  <c r="H5" i="17" s="1"/>
  <c r="Y125" i="16"/>
  <c r="AH123" i="16"/>
  <c r="AI123" i="16" s="1"/>
  <c r="AA123" i="16"/>
  <c r="H69" i="17" a="1"/>
  <c r="H69" i="17" s="1"/>
  <c r="U11" i="17" s="1"/>
  <c r="U33" i="17" s="1"/>
  <c r="H583" i="17" s="1" a="1"/>
  <c r="H583" i="17" s="1"/>
  <c r="S131" i="16"/>
  <c r="H113" i="17" s="1" a="1"/>
  <c r="H113" i="17" s="1"/>
  <c r="U22" i="17" s="1"/>
  <c r="Z131" i="16"/>
  <c r="H25" i="17" a="1"/>
  <c r="H25" i="17" s="1"/>
  <c r="Y131" i="16"/>
  <c r="AA127" i="16" l="1"/>
  <c r="AH127" i="16"/>
  <c r="H186" i="17" a="1"/>
  <c r="H186" i="17" s="1"/>
  <c r="H187" i="17" a="1"/>
  <c r="H187" i="17" s="1"/>
  <c r="H185" i="17" a="1"/>
  <c r="H185" i="17" s="1"/>
  <c r="W7" i="17" s="1"/>
  <c r="W29" i="17" s="1"/>
  <c r="H595" i="17" s="1" a="1"/>
  <c r="H595" i="17" s="1"/>
  <c r="H188" i="17" a="1"/>
  <c r="H188" i="17" s="1"/>
  <c r="AG126" i="16"/>
  <c r="H139" i="17" a="1"/>
  <c r="H139" i="17" s="1"/>
  <c r="H140" i="17" a="1"/>
  <c r="H140" i="17" s="1"/>
  <c r="H138" i="17" a="1"/>
  <c r="H138" i="17" s="1"/>
  <c r="H95" i="17" a="1"/>
  <c r="H95" i="17" s="1"/>
  <c r="H94" i="17" a="1"/>
  <c r="H94" i="17" s="1"/>
  <c r="H96" i="17" a="1"/>
  <c r="H96" i="17" s="1"/>
  <c r="AG131" i="16"/>
  <c r="H289" i="17" s="1" a="1"/>
  <c r="H289" i="17" s="1"/>
  <c r="H157" i="17" a="1"/>
  <c r="H157" i="17" s="1"/>
  <c r="U8" i="17"/>
  <c r="U30" i="17" s="1"/>
  <c r="H580" i="17" s="1" a="1"/>
  <c r="H580" i="17" s="1"/>
  <c r="AG128" i="16"/>
  <c r="H146" i="17" a="1"/>
  <c r="H146" i="17" s="1"/>
  <c r="H149" i="17" a="1"/>
  <c r="H149" i="17" s="1"/>
  <c r="H147" i="17" a="1"/>
  <c r="H147" i="17" s="1"/>
  <c r="H148" i="17" a="1"/>
  <c r="H148" i="17" s="1"/>
  <c r="H145" i="17" a="1"/>
  <c r="H145" i="17" s="1"/>
  <c r="H102" i="17" a="1"/>
  <c r="H102" i="17" s="1"/>
  <c r="H104" i="17" a="1"/>
  <c r="H104" i="17" s="1"/>
  <c r="H101" i="17" a="1"/>
  <c r="H101" i="17" s="1"/>
  <c r="H105" i="17" a="1"/>
  <c r="H105" i="17" s="1"/>
  <c r="H103" i="17" a="1"/>
  <c r="H103" i="17" s="1"/>
  <c r="AH130" i="16"/>
  <c r="AA130" i="16"/>
  <c r="H198" i="17" a="1"/>
  <c r="H198" i="17" s="1"/>
  <c r="H200" i="17" a="1"/>
  <c r="H200" i="17" s="1"/>
  <c r="H199" i="17" a="1"/>
  <c r="H199" i="17" s="1"/>
  <c r="AA129" i="16"/>
  <c r="AH129" i="16"/>
  <c r="H194" i="17" a="1"/>
  <c r="H194" i="17" s="1"/>
  <c r="W9" i="17" s="1"/>
  <c r="W31" i="17" s="1"/>
  <c r="H597" i="17" s="1" a="1"/>
  <c r="H597" i="17" s="1"/>
  <c r="H195" i="17" a="1"/>
  <c r="H195" i="17" s="1"/>
  <c r="H196" i="17" a="1"/>
  <c r="H196" i="17" s="1"/>
  <c r="H197" i="17" a="1"/>
  <c r="H197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H110" i="17" a="1"/>
  <c r="H110" i="17" s="1"/>
  <c r="H112" i="17" a="1"/>
  <c r="H112" i="17" s="1"/>
  <c r="H111" i="17" a="1"/>
  <c r="H111" i="17" s="1"/>
  <c r="H108" i="17" a="1"/>
  <c r="H108" i="17" s="1"/>
  <c r="H107" i="17" a="1"/>
  <c r="H107" i="17" s="1"/>
  <c r="H106" i="17" a="1"/>
  <c r="H106" i="17" s="1"/>
  <c r="H109" i="17" a="1"/>
  <c r="H109" i="17" s="1"/>
  <c r="AG132" i="16"/>
  <c r="H290" i="17" s="1" a="1"/>
  <c r="H290" i="17" s="1"/>
  <c r="H158" i="17" a="1"/>
  <c r="H158" i="17" s="1"/>
  <c r="H97" i="17" a="1"/>
  <c r="H97" i="17" s="1"/>
  <c r="U18" i="17" s="1"/>
  <c r="H100" i="17" a="1"/>
  <c r="H100" i="17" s="1"/>
  <c r="H98" i="17" a="1"/>
  <c r="H98" i="17" s="1"/>
  <c r="H99" i="17" a="1"/>
  <c r="H99" i="17" s="1"/>
  <c r="U10" i="17"/>
  <c r="U32" i="17" s="1"/>
  <c r="H582" i="17" s="1" a="1"/>
  <c r="H582" i="17" s="1"/>
  <c r="AG129" i="16"/>
  <c r="H150" i="17" a="1"/>
  <c r="H150" i="17" s="1"/>
  <c r="H152" i="17" a="1"/>
  <c r="H152" i="17" s="1"/>
  <c r="H153" i="17" a="1"/>
  <c r="H153" i="17" s="1"/>
  <c r="H151" i="17" a="1"/>
  <c r="H151" i="17" s="1"/>
  <c r="AG130" i="16"/>
  <c r="H155" i="17" a="1"/>
  <c r="H155" i="17" s="1"/>
  <c r="H154" i="17" a="1"/>
  <c r="H154" i="17" s="1"/>
  <c r="H156" i="17" a="1"/>
  <c r="H156" i="17" s="1"/>
  <c r="AH125" i="16"/>
  <c r="AA125" i="16"/>
  <c r="H225" i="17" s="1" a="1"/>
  <c r="H225" i="17" s="1"/>
  <c r="W16" i="17" s="1"/>
  <c r="H181" i="17" a="1"/>
  <c r="H181" i="17" s="1"/>
  <c r="W5" i="17" s="1"/>
  <c r="W27" i="17" s="1"/>
  <c r="H593" i="17" s="1" a="1"/>
  <c r="H593" i="17" s="1"/>
  <c r="AG127" i="16"/>
  <c r="H143" i="17" a="1"/>
  <c r="H143" i="17" s="1"/>
  <c r="H142" i="17" a="1"/>
  <c r="H142" i="17" s="1"/>
  <c r="H141" i="17" a="1"/>
  <c r="H141" i="17" s="1"/>
  <c r="H144" i="17" a="1"/>
  <c r="H144" i="17" s="1"/>
  <c r="AH124" i="16"/>
  <c r="AI124" i="16" s="1"/>
  <c r="AA124" i="16"/>
  <c r="AA132" i="16"/>
  <c r="H246" i="17" s="1" a="1"/>
  <c r="H246" i="17" s="1"/>
  <c r="AH132" i="16"/>
  <c r="H202" i="17" a="1"/>
  <c r="H202" i="17" s="1"/>
  <c r="W12" i="17" s="1"/>
  <c r="W34" i="17" s="1"/>
  <c r="H600" i="17" s="1" a="1"/>
  <c r="H600" i="17" s="1"/>
  <c r="AG125" i="16"/>
  <c r="H269" i="17" s="1" a="1"/>
  <c r="H269" i="17" s="1"/>
  <c r="H137" i="17" a="1"/>
  <c r="H137" i="17" s="1"/>
  <c r="AA128" i="16"/>
  <c r="AH128" i="16"/>
  <c r="H193" i="17" a="1"/>
  <c r="H193" i="17" s="1"/>
  <c r="H189" i="17" a="1"/>
  <c r="H189" i="17" s="1"/>
  <c r="W8" i="17" s="1"/>
  <c r="W30" i="17" s="1"/>
  <c r="H596" i="17" s="1" a="1"/>
  <c r="H596" i="17" s="1"/>
  <c r="H190" i="17" a="1"/>
  <c r="H190" i="17" s="1"/>
  <c r="H192" i="17" a="1"/>
  <c r="H192" i="17" s="1"/>
  <c r="H191" i="17" a="1"/>
  <c r="H191" i="17" s="1"/>
  <c r="AH126" i="16"/>
  <c r="AA126" i="16"/>
  <c r="H182" i="17" a="1"/>
  <c r="H182" i="17" s="1"/>
  <c r="H184" i="17" a="1"/>
  <c r="H184" i="17" s="1"/>
  <c r="H183" i="17" a="1"/>
  <c r="H183" i="17" s="1"/>
  <c r="H227" i="17" l="1" a="1"/>
  <c r="H227" i="17" s="1"/>
  <c r="H226" i="17" a="1"/>
  <c r="H226" i="17" s="1"/>
  <c r="H228" i="17" a="1"/>
  <c r="H228" i="17" s="1"/>
  <c r="H237" i="17" a="1"/>
  <c r="H237" i="17" s="1"/>
  <c r="H236" i="17" a="1"/>
  <c r="H236" i="17" s="1"/>
  <c r="H234" i="17" a="1"/>
  <c r="H234" i="17" s="1"/>
  <c r="H233" i="17" a="1"/>
  <c r="H233" i="17" s="1"/>
  <c r="H235" i="17" a="1"/>
  <c r="H235" i="17" s="1"/>
  <c r="H284" i="17" a="1"/>
  <c r="H284" i="17" s="1"/>
  <c r="H283" i="17" a="1"/>
  <c r="H283" i="17" s="1"/>
  <c r="H282" i="17" a="1"/>
  <c r="H282" i="17" s="1"/>
  <c r="H285" i="17" a="1"/>
  <c r="H285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AI126" i="16"/>
  <c r="H314" i="17" a="1"/>
  <c r="H314" i="17" s="1"/>
  <c r="H316" i="17" a="1"/>
  <c r="H316" i="17" s="1"/>
  <c r="H315" i="17" a="1"/>
  <c r="H315" i="17" s="1"/>
  <c r="H271" i="17" a="1"/>
  <c r="H271" i="17" s="1"/>
  <c r="H270" i="17" a="1"/>
  <c r="H270" i="17" s="1"/>
  <c r="H272" i="17" a="1"/>
  <c r="H272" i="17" s="1"/>
  <c r="U20" i="17"/>
  <c r="W10" i="17"/>
  <c r="W32" i="17" s="1"/>
  <c r="H598" i="17" s="1" a="1"/>
  <c r="H598" i="17" s="1"/>
  <c r="H286" i="17" a="1"/>
  <c r="H286" i="17" s="1"/>
  <c r="H287" i="17" a="1"/>
  <c r="H287" i="17" s="1"/>
  <c r="H288" i="17" a="1"/>
  <c r="H288" i="17" s="1"/>
  <c r="H244" i="17" a="1"/>
  <c r="H244" i="17" s="1"/>
  <c r="H243" i="17" a="1"/>
  <c r="H243" i="17" s="1"/>
  <c r="H242" i="17" a="1"/>
  <c r="H242" i="17" s="1"/>
  <c r="W21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H274" i="17" a="1"/>
  <c r="H274" i="17" s="1"/>
  <c r="H273" i="17" a="1"/>
  <c r="H273" i="17" s="1"/>
  <c r="H276" i="17" a="1"/>
  <c r="H276" i="17" s="1"/>
  <c r="H275" i="17" a="1"/>
  <c r="H275" i="17" s="1"/>
  <c r="AI130" i="16"/>
  <c r="H330" i="17" a="1"/>
  <c r="H330" i="17" s="1"/>
  <c r="H332" i="17" a="1"/>
  <c r="H332" i="17" s="1"/>
  <c r="H331" i="17" a="1"/>
  <c r="H331" i="17" s="1"/>
  <c r="U17" i="17"/>
  <c r="U19" i="17"/>
  <c r="U21" i="17"/>
  <c r="AI129" i="16"/>
  <c r="H327" i="17" a="1"/>
  <c r="H327" i="17" s="1"/>
  <c r="H328" i="17" a="1"/>
  <c r="H328" i="17" s="1"/>
  <c r="H326" i="17" a="1"/>
  <c r="H326" i="17" s="1"/>
  <c r="H329" i="17" a="1"/>
  <c r="H329" i="17" s="1"/>
  <c r="AI127" i="16"/>
  <c r="H320" i="17" a="1"/>
  <c r="H320" i="17" s="1"/>
  <c r="H318" i="17" a="1"/>
  <c r="H318" i="17" s="1"/>
  <c r="H317" i="17" a="1"/>
  <c r="H317" i="17" s="1"/>
  <c r="H319" i="17" a="1"/>
  <c r="H319" i="17" s="1"/>
  <c r="W6" i="17"/>
  <c r="W28" i="17" s="1"/>
  <c r="H594" i="17" s="1" a="1"/>
  <c r="H594" i="17" s="1"/>
  <c r="AI128" i="16"/>
  <c r="H325" i="17" a="1"/>
  <c r="H325" i="17" s="1"/>
  <c r="H322" i="17" a="1"/>
  <c r="H322" i="17" s="1"/>
  <c r="H321" i="17" a="1"/>
  <c r="H321" i="17" s="1"/>
  <c r="H323" i="17" a="1"/>
  <c r="H323" i="17" s="1"/>
  <c r="H324" i="17" a="1"/>
  <c r="H324" i="17" s="1"/>
  <c r="AI125" i="16"/>
  <c r="H357" i="17" s="1" a="1"/>
  <c r="H357" i="17" s="1"/>
  <c r="Y16" i="17" s="1"/>
  <c r="H313" i="17" a="1"/>
  <c r="H313" i="17" s="1"/>
  <c r="Y5" i="17" s="1"/>
  <c r="H241" i="17" a="1"/>
  <c r="H241" i="17" s="1"/>
  <c r="H238" i="17" a="1"/>
  <c r="H238" i="17" s="1"/>
  <c r="W20" i="17" s="1"/>
  <c r="H240" i="17" a="1"/>
  <c r="H240" i="17" s="1"/>
  <c r="H239" i="17" a="1"/>
  <c r="H239" i="17" s="1"/>
  <c r="H281" i="17" a="1"/>
  <c r="H281" i="17" s="1"/>
  <c r="H279" i="17" a="1"/>
  <c r="H279" i="17" s="1"/>
  <c r="H278" i="17" a="1"/>
  <c r="H278" i="17" s="1"/>
  <c r="H280" i="17" a="1"/>
  <c r="H280" i="17" s="1"/>
  <c r="H277" i="17" a="1"/>
  <c r="H277" i="17" s="1"/>
  <c r="H231" i="17" a="1"/>
  <c r="H231" i="17" s="1"/>
  <c r="H230" i="17" a="1"/>
  <c r="H230" i="17" s="1"/>
  <c r="H229" i="17" a="1"/>
  <c r="H229" i="17" s="1"/>
  <c r="H232" i="17" a="1"/>
  <c r="H232" i="17" s="1"/>
  <c r="W19" i="17" l="1"/>
  <c r="Y9" i="17"/>
  <c r="Y31" i="17" s="1"/>
  <c r="H613" i="17" s="1" a="1"/>
  <c r="H613" i="17" s="1"/>
  <c r="W17" i="17"/>
  <c r="W18" i="17"/>
  <c r="H362" i="17" a="1"/>
  <c r="H362" i="17" s="1"/>
  <c r="H361" i="17" a="1"/>
  <c r="H361" i="17" s="1"/>
  <c r="H364" i="17" a="1"/>
  <c r="H364" i="17" s="1"/>
  <c r="H363" i="17" a="1"/>
  <c r="H363" i="17" s="1"/>
  <c r="Y6" i="17"/>
  <c r="Y28" i="17" s="1"/>
  <c r="H610" i="17" s="1" a="1"/>
  <c r="H610" i="17" s="1"/>
  <c r="H360" i="17" a="1"/>
  <c r="H360" i="17" s="1"/>
  <c r="H359" i="17" a="1"/>
  <c r="H359" i="17" s="1"/>
  <c r="H358" i="17" a="1"/>
  <c r="H358" i="17" s="1"/>
  <c r="Y17" i="17" s="1"/>
  <c r="H366" i="17" a="1"/>
  <c r="H366" i="17" s="1"/>
  <c r="H368" i="17" a="1"/>
  <c r="H368" i="17" s="1"/>
  <c r="H369" i="17" a="1"/>
  <c r="H369" i="17" s="1"/>
  <c r="H365" i="17" a="1"/>
  <c r="H365" i="17" s="1"/>
  <c r="H367" i="17" a="1"/>
  <c r="H367" i="17" s="1"/>
  <c r="H376" i="17" a="1"/>
  <c r="H376" i="17" s="1"/>
  <c r="H375" i="17" a="1"/>
  <c r="H375" i="17" s="1"/>
  <c r="H374" i="17" a="1"/>
  <c r="H374" i="17" s="1"/>
  <c r="Y21" i="17" s="1"/>
  <c r="Y27" i="17"/>
  <c r="H609" i="17" s="1" a="1"/>
  <c r="H609" i="17" s="1"/>
  <c r="Y10" i="17"/>
  <c r="Y32" i="17" s="1"/>
  <c r="H614" i="17" s="1" a="1"/>
  <c r="H614" i="17" s="1"/>
  <c r="Y7" i="17"/>
  <c r="Y29" i="17" s="1"/>
  <c r="H611" i="17" s="1" a="1"/>
  <c r="H611" i="17" s="1"/>
  <c r="H373" i="17" a="1"/>
  <c r="H373" i="17" s="1"/>
  <c r="H372" i="17" a="1"/>
  <c r="H372" i="17" s="1"/>
  <c r="H371" i="17" a="1"/>
  <c r="H371" i="17" s="1"/>
  <c r="H370" i="17" a="1"/>
  <c r="H370" i="17" s="1"/>
  <c r="Y8" i="17"/>
  <c r="Y30" i="17" s="1"/>
  <c r="H612" i="17" s="1" a="1"/>
  <c r="H612" i="17" s="1"/>
  <c r="Y18" i="17" l="1"/>
  <c r="Y20" i="17"/>
  <c r="Y2" i="17"/>
  <c r="Y19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<sst xmlns="http://schemas.openxmlformats.org/spreadsheetml/2006/main" count="58545" uniqueCount="147">
  <si>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</si>
  <si>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</si>
  <si>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</si>
  <si>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</si>
  <si>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</si>
  <si>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</si>
  <si>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</si>
  <si>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</si>
  <si>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</si>
  <si>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</si>
  <si>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</si>
  <si>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</si>
  <si>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</si>
  <si>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</si>
  <si>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</si>
  <si>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</si>
  <si>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</si>
  <si>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</si>
  <si>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</si>
  <si>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</si>
  <si>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</si>
  <si>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</si>
  <si>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</si>
  <si>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</si>
  <si>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</si>
  <si>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</si>
  <si>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</si>
  <si>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</si>
  <si>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</si>
  <si>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</si>
  <si>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</si>
  <si>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</si>
  <si>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</si>
  <si>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</si>
  <si>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</si>
  <si>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</si>
  <si>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</si>
  <si>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</si>
  <si>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</si>
  <si>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</si>
  <si>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</si>
  <si>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</si>
  <si>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</si>
  <si>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</si>
  <si>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</si>
  <si>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</si>
  <si>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</si>
  <si>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</si>
  <si>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</si>
  <si>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</si>
  <si>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</si>
  <si>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</si>
  <si>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</si>
  <si>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</si>
  <si>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</si>
  <si>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</si>
  <si>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</si>
  <si>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</si>
  <si>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</si>
  <si>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</si>
  <si>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</si>
  <si>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</si>
  <si>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</si>
  <si>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</si>
  <si>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</si>
  <si>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</si>
  <si>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</si>
  <si>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</si>
  <si>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</si>
  <si>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</si>
  <si>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</si>
  <si>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</si>
  <si>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</si>
  <si>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</si>
  <si>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</si>
  <si>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</si>
  <si>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</si>
  <si>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</si>
  <si>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</si>
  <si>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Yallourn Snowy</t>
  </si>
  <si>
    <t>Merchant EBIT Discounted</t>
  </si>
  <si>
    <t>Correlated MW Sold CFD</t>
  </si>
  <si>
    <t>Merchant Contribution Margin</t>
  </si>
  <si>
    <t>Merchant plus PPA Contribution Margin</t>
  </si>
  <si>
    <t>Merchant plus PPA plus Sold Swap Contribution Margin</t>
  </si>
  <si>
    <t>Fixed O&amp;M</t>
  </si>
  <si>
    <t>Capital Expenditure</t>
  </si>
  <si>
    <t>Terminal Value</t>
  </si>
  <si>
    <t>Merchant EBIT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</si>
  <si>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</si>
  <si>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</si>
  <si>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</si>
  <si>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</si>
  <si>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</si>
  <si>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</si>
  <si>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</si>
  <si>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</si>
  <si>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Cumulative</t>
  </si>
  <si>
    <t>Annual</t>
  </si>
  <si>
    <t>PPA CFD (Annual)</t>
  </si>
  <si>
    <t>Correlated MW Sold CFD (Annual)</t>
  </si>
  <si>
    <t>Non-Firming Contribution Margin (Annual)</t>
  </si>
  <si>
    <t>Static Data - Calculations ($)</t>
  </si>
  <si>
    <t>Static Data - Calculations ($/MWh)</t>
  </si>
  <si>
    <t>WACC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</si>
  <si>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</si>
  <si>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</si>
  <si>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</si>
  <si>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</si>
  <si>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</si>
  <si>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</si>
  <si>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</si>
  <si>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</si>
  <si>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</si>
  <si>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</si>
  <si>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</si>
  <si>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</si>
  <si>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</si>
  <si>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</si>
  <si>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</si>
  <si>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</si>
  <si>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</si>
  <si>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</si>
  <si>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</si>
  <si>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</si>
  <si>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</si>
  <si>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</si>
  <si>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</si>
  <si>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Fin Year (YE 30 Jun)</t>
  </si>
  <si>
    <t>SetUp</t>
  </si>
  <si>
    <t>Asset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</si>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</sst>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/>
    </xf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2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YallornSnowy"/>
      <sheetName val="YallournPortlandSnowy"/>
      <sheetName val="Marinus"/>
      <sheetName val="MarinusPortland"/>
      <sheetName val="MarinusSnowy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99.122267976473708</v>
          </cell>
          <cell r="M4">
            <v>93.709507245943925</v>
          </cell>
          <cell r="N4">
            <v>89.850753254257668</v>
          </cell>
          <cell r="O4">
            <v>108.91118802537542</v>
          </cell>
          <cell r="P4">
            <v>121.23385154577247</v>
          </cell>
          <cell r="Q4">
            <v>149.73084927258259</v>
          </cell>
          <cell r="R4">
            <v>138.30824434938438</v>
          </cell>
          <cell r="S4">
            <v>149.44180710286597</v>
          </cell>
          <cell r="T4">
            <v>156.41490527607553</v>
          </cell>
          <cell r="U4">
            <v>154.51225068574342</v>
          </cell>
          <cell r="V4">
            <v>161.0527984154003</v>
          </cell>
          <cell r="W4">
            <v>163.23342105800239</v>
          </cell>
          <cell r="X4">
            <v>162.2104770518313</v>
          </cell>
          <cell r="Y4">
            <v>168.80140753137084</v>
          </cell>
          <cell r="Z4">
            <v>164.4225963392249</v>
          </cell>
          <cell r="BB4">
            <v>23.079759883584394</v>
          </cell>
          <cell r="BC4">
            <v>30.649675794046018</v>
          </cell>
          <cell r="BD4">
            <v>40.043288563774098</v>
          </cell>
          <cell r="BE4">
            <v>34.742258166157477</v>
          </cell>
          <cell r="BF4">
            <v>37.864428765034027</v>
          </cell>
          <cell r="BG4">
            <v>53.064510455937949</v>
          </cell>
          <cell r="BH4">
            <v>60.725172715127158</v>
          </cell>
          <cell r="BI4">
            <v>44.666622195572053</v>
          </cell>
          <cell r="BJ4">
            <v>52.053682174740729</v>
          </cell>
          <cell r="BK4">
            <v>59.900619673102639</v>
          </cell>
          <cell r="BL4">
            <v>55.337099469703546</v>
          </cell>
          <cell r="BM4">
            <v>64.069913693973803</v>
          </cell>
          <cell r="BN4">
            <v>66.796130518303087</v>
          </cell>
          <cell r="BO4">
            <v>74.487058892274021</v>
          </cell>
          <cell r="BP4">
            <v>74.190405922978144</v>
          </cell>
          <cell r="BQ4">
            <v>85.745207229849967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72.870420570394856</v>
          </cell>
          <cell r="M5">
            <v>65.044109977239259</v>
          </cell>
          <cell r="N5">
            <v>69.230387349803649</v>
          </cell>
          <cell r="O5">
            <v>79.139818792587377</v>
          </cell>
          <cell r="P5">
            <v>93.179394268718738</v>
          </cell>
          <cell r="Q5">
            <v>105.11637897975066</v>
          </cell>
          <cell r="R5">
            <v>107.69560564062245</v>
          </cell>
          <cell r="S5">
            <v>116.19237866951116</v>
          </cell>
          <cell r="T5">
            <v>120.69884222924392</v>
          </cell>
          <cell r="U5">
            <v>120.42533695931539</v>
          </cell>
          <cell r="V5">
            <v>130.28905085124129</v>
          </cell>
          <cell r="W5">
            <v>130.81112354522736</v>
          </cell>
          <cell r="X5">
            <v>135.21927895545457</v>
          </cell>
          <cell r="Y5">
            <v>138.63745405738879</v>
          </cell>
          <cell r="Z5">
            <v>139.66461718719398</v>
          </cell>
          <cell r="BB5">
            <v>10.748955250107143</v>
          </cell>
          <cell r="BC5">
            <v>14.756880693415837</v>
          </cell>
          <cell r="BD5">
            <v>18.166742830427463</v>
          </cell>
          <cell r="BE5">
            <v>16.326438278507478</v>
          </cell>
          <cell r="BF5">
            <v>18.375612333649165</v>
          </cell>
          <cell r="BG5">
            <v>20.768894905130939</v>
          </cell>
          <cell r="BH5">
            <v>30.048312590991532</v>
          </cell>
          <cell r="BI5">
            <v>22.10014375168938</v>
          </cell>
          <cell r="BJ5">
            <v>25.136056492023776</v>
          </cell>
          <cell r="BK5">
            <v>26.920367362629662</v>
          </cell>
          <cell r="BL5">
            <v>26.602193001090924</v>
          </cell>
          <cell r="BM5">
            <v>31.809013020465038</v>
          </cell>
          <cell r="BN5">
            <v>34.187923495582901</v>
          </cell>
          <cell r="BO5">
            <v>40.675396856219109</v>
          </cell>
          <cell r="BP5">
            <v>44.223138591428487</v>
          </cell>
          <cell r="BQ5">
            <v>47.358599143726472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63.896938848016148</v>
          </cell>
          <cell r="M6">
            <v>54.108439622802699</v>
          </cell>
          <cell r="N6">
            <v>59.590733270497822</v>
          </cell>
          <cell r="O6">
            <v>68.709185183163981</v>
          </cell>
          <cell r="P6">
            <v>79.53145320631711</v>
          </cell>
          <cell r="Q6">
            <v>86.752233438754786</v>
          </cell>
          <cell r="R6">
            <v>95.762304268162779</v>
          </cell>
          <cell r="S6">
            <v>102.39462532830241</v>
          </cell>
          <cell r="T6">
            <v>104.82710679337804</v>
          </cell>
          <cell r="U6">
            <v>105.96845120761532</v>
          </cell>
          <cell r="V6">
            <v>116.19614095881639</v>
          </cell>
          <cell r="W6">
            <v>119.08754471235778</v>
          </cell>
          <cell r="X6">
            <v>124.67139785888398</v>
          </cell>
          <cell r="Y6">
            <v>129.24557346635868</v>
          </cell>
          <cell r="Z6">
            <v>130.25113475756237</v>
          </cell>
          <cell r="BB6">
            <v>4.6111045635885208</v>
          </cell>
          <cell r="BC6">
            <v>6.5789013793445523</v>
          </cell>
          <cell r="BD6">
            <v>7.892933644931599</v>
          </cell>
          <cell r="BE6">
            <v>6.7530262144265105</v>
          </cell>
          <cell r="BF6">
            <v>7.9976479513302738</v>
          </cell>
          <cell r="BG6">
            <v>9.0489459077519374</v>
          </cell>
          <cell r="BH6">
            <v>13.322765284524277</v>
          </cell>
          <cell r="BI6">
            <v>9.3386360095621956</v>
          </cell>
          <cell r="BJ6">
            <v>10.834465866010113</v>
          </cell>
          <cell r="BK6">
            <v>12.042537566578019</v>
          </cell>
          <cell r="BL6">
            <v>11.760842291914823</v>
          </cell>
          <cell r="BM6">
            <v>13.25163115086448</v>
          </cell>
          <cell r="BN6">
            <v>14.800665906728526</v>
          </cell>
          <cell r="BO6">
            <v>16.313895381420672</v>
          </cell>
          <cell r="BP6">
            <v>17.815382873155901</v>
          </cell>
          <cell r="BQ6">
            <v>19.249664287667365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57.957886925455227</v>
          </cell>
          <cell r="M7">
            <v>47.161002726036926</v>
          </cell>
          <cell r="N7">
            <v>53.352117512858165</v>
          </cell>
          <cell r="O7">
            <v>61.890787411348299</v>
          </cell>
          <cell r="P7">
            <v>71.290898585890545</v>
          </cell>
          <cell r="Q7">
            <v>75.203690292334414</v>
          </cell>
          <cell r="R7">
            <v>87.494348669639479</v>
          </cell>
          <cell r="S7">
            <v>92.505190826763339</v>
          </cell>
          <cell r="T7">
            <v>94.030075164123829</v>
          </cell>
          <cell r="U7">
            <v>95.151750875476651</v>
          </cell>
          <cell r="V7">
            <v>105.34588177461774</v>
          </cell>
          <cell r="W7">
            <v>108.71310525589075</v>
          </cell>
          <cell r="X7">
            <v>115.53985787057626</v>
          </cell>
          <cell r="Y7">
            <v>120.20887682212353</v>
          </cell>
          <cell r="Z7">
            <v>120.73255657002092</v>
          </cell>
          <cell r="BB7">
            <v>6.7122597469193579E-4</v>
          </cell>
          <cell r="BC7">
            <v>0.13237760957193956</v>
          </cell>
          <cell r="BD7">
            <v>-2.1624917068805871E-2</v>
          </cell>
          <cell r="BE7">
            <v>7.3385938796413086E-2</v>
          </cell>
          <cell r="BF7">
            <v>7.5436745450943476E-2</v>
          </cell>
          <cell r="BG7">
            <v>0.28781020366873378</v>
          </cell>
          <cell r="BH7">
            <v>0.88344416154700411</v>
          </cell>
          <cell r="BI7">
            <v>4.9481157187209135E-2</v>
          </cell>
          <cell r="BJ7">
            <v>0.18607613765741604</v>
          </cell>
          <cell r="BK7">
            <v>0.24298983569703836</v>
          </cell>
          <cell r="BL7">
            <v>0.10438457887444486</v>
          </cell>
          <cell r="BM7">
            <v>-0.41450147508899704</v>
          </cell>
          <cell r="BN7">
            <v>0.53851476039692869</v>
          </cell>
          <cell r="BO7">
            <v>0.9065879356890747</v>
          </cell>
          <cell r="BP7">
            <v>1.0818219871182535</v>
          </cell>
          <cell r="BQ7">
            <v>0.87408504275975929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52.757339502548049</v>
          </cell>
          <cell r="M8">
            <v>40.594464915198685</v>
          </cell>
          <cell r="N8">
            <v>47.765565457691835</v>
          </cell>
          <cell r="O8">
            <v>55.432599641251031</v>
          </cell>
          <cell r="P8">
            <v>63.860702129652417</v>
          </cell>
          <cell r="Q8">
            <v>64.841086756247577</v>
          </cell>
          <cell r="R8">
            <v>79.772293316812664</v>
          </cell>
          <cell r="S8">
            <v>83.843504428684824</v>
          </cell>
          <cell r="T8">
            <v>84.400594155000164</v>
          </cell>
          <cell r="U8">
            <v>85.724577060143645</v>
          </cell>
          <cell r="V8">
            <v>93.457168967578497</v>
          </cell>
          <cell r="W8">
            <v>95.464191080198674</v>
          </cell>
          <cell r="X8">
            <v>99.387458219964884</v>
          </cell>
          <cell r="Y8">
            <v>102.66575247856078</v>
          </cell>
          <cell r="Z8">
            <v>102.0949027258211</v>
          </cell>
          <cell r="BB8">
            <v>-5.0709017783774417</v>
          </cell>
          <cell r="BC8">
            <v>-6.9387302675988618</v>
          </cell>
          <cell r="BD8">
            <v>-8.3441349502874615</v>
          </cell>
          <cell r="BE8">
            <v>-7.1408943374746485</v>
          </cell>
          <cell r="BF8">
            <v>-8.0574371263478479</v>
          </cell>
          <cell r="BG8">
            <v>-9.8096509417751072</v>
          </cell>
          <cell r="BH8">
            <v>-13.538028352755944</v>
          </cell>
          <cell r="BI8">
            <v>-9.9154306551543279</v>
          </cell>
          <cell r="BJ8">
            <v>-11.268546219313269</v>
          </cell>
          <cell r="BK8">
            <v>-12.576164780038052</v>
          </cell>
          <cell r="BL8">
            <v>-12.400387786023163</v>
          </cell>
          <cell r="BM8">
            <v>-13.021685726583865</v>
          </cell>
          <cell r="BN8">
            <v>-12.073715881192864</v>
          </cell>
          <cell r="BO8">
            <v>-11.063597925556646</v>
          </cell>
          <cell r="BP8">
            <v>-10.944078674482494</v>
          </cell>
          <cell r="BQ8">
            <v>-11.841778429753305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46.184768348285964</v>
          </cell>
          <cell r="M9">
            <v>32.340675808231943</v>
          </cell>
          <cell r="N9">
            <v>40.77914191104523</v>
          </cell>
          <cell r="O9">
            <v>47.64985530555866</v>
          </cell>
          <cell r="P9">
            <v>54.603599016911424</v>
          </cell>
          <cell r="Q9">
            <v>51.256082302509967</v>
          </cell>
          <cell r="R9">
            <v>69.869262603268453</v>
          </cell>
          <cell r="S9">
            <v>72.5945637613451</v>
          </cell>
          <cell r="T9">
            <v>73.396967089847891</v>
          </cell>
          <cell r="U9">
            <v>74.024853639513594</v>
          </cell>
          <cell r="V9">
            <v>78.963504422226606</v>
          </cell>
          <cell r="W9">
            <v>78.784690095530564</v>
          </cell>
          <cell r="X9">
            <v>76.538342441773466</v>
          </cell>
          <cell r="Y9">
            <v>77.319772982829221</v>
          </cell>
          <cell r="Z9">
            <v>74.183038823717027</v>
          </cell>
          <cell r="BB9">
            <v>-12.672738530428498</v>
          </cell>
          <cell r="BC9">
            <v>-17.113017395868408</v>
          </cell>
          <cell r="BD9">
            <v>-21.013790769874962</v>
          </cell>
          <cell r="BE9">
            <v>-18.532870836269684</v>
          </cell>
          <cell r="BF9">
            <v>-20.286715343648179</v>
          </cell>
          <cell r="BG9">
            <v>-24.776871233851907</v>
          </cell>
          <cell r="BH9">
            <v>-35.246156768698398</v>
          </cell>
          <cell r="BI9">
            <v>-24.659587860970316</v>
          </cell>
          <cell r="BJ9">
            <v>-28.374114225811905</v>
          </cell>
          <cell r="BK9">
            <v>-30.481439593028615</v>
          </cell>
          <cell r="BL9">
            <v>-30.797909989267396</v>
          </cell>
          <cell r="BM9">
            <v>-31.028461675689087</v>
          </cell>
          <cell r="BN9">
            <v>-28.396376211334601</v>
          </cell>
          <cell r="BO9">
            <v>-25.331244782772412</v>
          </cell>
          <cell r="BP9">
            <v>-24.733220796955489</v>
          </cell>
          <cell r="BQ9">
            <v>-26.064001449659703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36.186495184038655</v>
          </cell>
          <cell r="M10">
            <v>18.141546435732376</v>
          </cell>
          <cell r="N10">
            <v>26.388898233961289</v>
          </cell>
          <cell r="O10">
            <v>28.808557335251987</v>
          </cell>
          <cell r="P10">
            <v>38.303729384444217</v>
          </cell>
          <cell r="Q10">
            <v>26.947359729980885</v>
          </cell>
          <cell r="R10">
            <v>50.144457772725495</v>
          </cell>
          <cell r="S10">
            <v>57.029526953947133</v>
          </cell>
          <cell r="T10">
            <v>54.80440266920548</v>
          </cell>
          <cell r="U10">
            <v>57.834925181357427</v>
          </cell>
          <cell r="V10">
            <v>59.39977452468095</v>
          </cell>
          <cell r="W10">
            <v>60.86271626789847</v>
          </cell>
          <cell r="X10">
            <v>60.014939465287078</v>
          </cell>
          <cell r="Y10">
            <v>58.739760591958756</v>
          </cell>
          <cell r="Z10">
            <v>53.520160854416815</v>
          </cell>
          <cell r="BB10">
            <v>-32.963886828159531</v>
          </cell>
          <cell r="BC10">
            <v>-41.549626242814831</v>
          </cell>
          <cell r="BD10">
            <v>-52.133637142112455</v>
          </cell>
          <cell r="BE10">
            <v>-43.619361657979546</v>
          </cell>
          <cell r="BF10">
            <v>-53.968160753106048</v>
          </cell>
          <cell r="BG10">
            <v>-54.399975530828662</v>
          </cell>
          <cell r="BH10">
            <v>-89.187430863473608</v>
          </cell>
          <cell r="BI10">
            <v>-63.192415536029415</v>
          </cell>
          <cell r="BJ10">
            <v>-68.420128831359037</v>
          </cell>
          <cell r="BK10">
            <v>-76.668289579164622</v>
          </cell>
          <cell r="BL10">
            <v>-67.071968682646187</v>
          </cell>
          <cell r="BM10">
            <v>-66.287607123532638</v>
          </cell>
          <cell r="BN10">
            <v>-70.389608611415369</v>
          </cell>
          <cell r="BO10">
            <v>-62.824672334374384</v>
          </cell>
          <cell r="BP10">
            <v>-48.33344662925316</v>
          </cell>
          <cell r="BQ10">
            <v>-58.055688545834599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58.591453324230592</v>
          </cell>
          <cell r="M11">
            <v>47.688517051725704</v>
          </cell>
          <cell r="N11">
            <v>53.971698808006771</v>
          </cell>
          <cell r="O11">
            <v>62.430303788703753</v>
          </cell>
          <cell r="P11">
            <v>72.192667173473424</v>
          </cell>
          <cell r="Q11">
            <v>76.322219585579845</v>
          </cell>
          <cell r="R11">
            <v>88.024325343906227</v>
          </cell>
          <cell r="S11">
            <v>93.39316475642616</v>
          </cell>
          <cell r="T11">
            <v>95.11325984930474</v>
          </cell>
          <cell r="U11">
            <v>96.146170703291133</v>
          </cell>
          <cell r="V11">
            <v>104.97651889244337</v>
          </cell>
          <cell r="W11">
            <v>107.0598242113807</v>
          </cell>
          <cell r="X11">
            <v>111.38091167100016</v>
          </cell>
          <cell r="Y11">
            <v>115.02403233505733</v>
          </cell>
          <cell r="Z11">
            <v>114.9186708621917</v>
          </cell>
          <cell r="BB11">
            <v>-0.37580920274465562</v>
          </cell>
          <cell r="BC11">
            <v>-0.378127396441019</v>
          </cell>
          <cell r="BD11">
            <v>-0.49459220313673874</v>
          </cell>
          <cell r="BE11">
            <v>-0.42732026821795499</v>
          </cell>
          <cell r="BF11">
            <v>-0.29853241121434965</v>
          </cell>
          <cell r="BG11">
            <v>-0.64807124767178093</v>
          </cell>
          <cell r="BH11">
            <v>-0.52711025074628381</v>
          </cell>
          <cell r="BI11">
            <v>-0.46913310277428627</v>
          </cell>
          <cell r="BJ11">
            <v>-0.52719854569105262</v>
          </cell>
          <cell r="BK11">
            <v>-0.51489970008143271</v>
          </cell>
          <cell r="BL11">
            <v>-0.72960542810340623</v>
          </cell>
          <cell r="BM11">
            <v>5.7243614713323253E-2</v>
          </cell>
          <cell r="BN11">
            <v>1.4881511209020197</v>
          </cell>
          <cell r="BO11">
            <v>3.5109907737299251</v>
          </cell>
          <cell r="BP11">
            <v>4.4124169979820795</v>
          </cell>
          <cell r="BQ11">
            <v>4.7960556995286607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E7" sqref="E7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[1]YallornSnowy!I4</f>
        <v>101.20804817049437</v>
      </c>
      <c r="D5" s="4">
        <f>[1]YallornSnowy!J4</f>
        <v>83.023484925253172</v>
      </c>
      <c r="E5" s="4">
        <f>[1]YallornSnowy!K4</f>
        <v>85.672877689445514</v>
      </c>
      <c r="F5" s="4">
        <f>[1]YallornSnowy!L4</f>
        <v>99.122267976473708</v>
      </c>
      <c r="G5" s="4">
        <f>[1]YallornSnowy!M4</f>
        <v>93.709507245943925</v>
      </c>
      <c r="H5" s="4">
        <f>[1]YallornSnowy!N4</f>
        <v>89.850753254257668</v>
      </c>
      <c r="I5" s="4">
        <f>[1]YallornSnowy!O4</f>
        <v>108.91118802537542</v>
      </c>
      <c r="J5" s="4">
        <f>[1]YallornSnowy!P4</f>
        <v>121.23385154577247</v>
      </c>
      <c r="K5" s="4">
        <f>[1]YallornSnowy!Q4</f>
        <v>149.73084927258259</v>
      </c>
      <c r="L5" s="4">
        <f>[1]YallornSnowy!R4</f>
        <v>138.30824434938438</v>
      </c>
      <c r="M5" s="4">
        <f>[1]YallornSnowy!S4</f>
        <v>149.44180710286597</v>
      </c>
      <c r="N5" s="4">
        <f>[1]YallornSnowy!T4</f>
        <v>156.41490527607553</v>
      </c>
      <c r="O5" s="4">
        <f>[1]YallornSnowy!U4</f>
        <v>154.51225068574342</v>
      </c>
      <c r="P5" s="4">
        <f>[1]YallornSnowy!V4</f>
        <v>161.0527984154003</v>
      </c>
      <c r="Q5" s="4">
        <f>[1]YallornSnowy!W4</f>
        <v>163.23342105800239</v>
      </c>
      <c r="R5" s="4">
        <f>[1]YallornSnowy!X4</f>
        <v>162.2104770518313</v>
      </c>
      <c r="S5" s="4">
        <f>[1]YallornSnowy!Y4</f>
        <v>168.80140753137084</v>
      </c>
      <c r="T5" s="4">
        <f>[1]YallornSnowy!Z4</f>
        <v>164.4225963392249</v>
      </c>
    </row>
    <row r="6" spans="2:20" x14ac:dyDescent="0.3">
      <c r="B6" s="3">
        <v>0.95</v>
      </c>
      <c r="C6" s="4">
        <f>[1]YallornSnowy!I5</f>
        <v>81.430062874837049</v>
      </c>
      <c r="D6" s="4">
        <f>[1]YallornSnowy!J5</f>
        <v>68.049935234829817</v>
      </c>
      <c r="E6" s="4">
        <f>[1]YallornSnowy!K5</f>
        <v>65.70011638525429</v>
      </c>
      <c r="F6" s="4">
        <f>[1]YallornSnowy!L5</f>
        <v>72.870420570394856</v>
      </c>
      <c r="G6" s="4">
        <f>[1]YallornSnowy!M5</f>
        <v>65.044109977239259</v>
      </c>
      <c r="H6" s="4">
        <f>[1]YallornSnowy!N5</f>
        <v>69.230387349803649</v>
      </c>
      <c r="I6" s="4">
        <f>[1]YallornSnowy!O5</f>
        <v>79.139818792587377</v>
      </c>
      <c r="J6" s="4">
        <f>[1]YallornSnowy!P5</f>
        <v>93.179394268718738</v>
      </c>
      <c r="K6" s="4">
        <f>[1]YallornSnowy!Q5</f>
        <v>105.11637897975066</v>
      </c>
      <c r="L6" s="4">
        <f>[1]YallornSnowy!R5</f>
        <v>107.69560564062245</v>
      </c>
      <c r="M6" s="4">
        <f>[1]YallornSnowy!S5</f>
        <v>116.19237866951116</v>
      </c>
      <c r="N6" s="4">
        <f>[1]YallornSnowy!T5</f>
        <v>120.69884222924392</v>
      </c>
      <c r="O6" s="4">
        <f>[1]YallornSnowy!U5</f>
        <v>120.42533695931539</v>
      </c>
      <c r="P6" s="4">
        <f>[1]YallornSnowy!V5</f>
        <v>130.28905085124129</v>
      </c>
      <c r="Q6" s="4">
        <f>[1]YallornSnowy!W5</f>
        <v>130.81112354522736</v>
      </c>
      <c r="R6" s="4">
        <f>[1]YallornSnowy!X5</f>
        <v>135.21927895545457</v>
      </c>
      <c r="S6" s="4">
        <f>[1]YallornSnowy!Y5</f>
        <v>138.63745405738879</v>
      </c>
      <c r="T6" s="4">
        <f>[1]YallornSnowy!Z5</f>
        <v>139.66461718719398</v>
      </c>
    </row>
    <row r="7" spans="2:20" x14ac:dyDescent="0.3">
      <c r="B7" s="5">
        <v>0.75</v>
      </c>
      <c r="C7" s="6">
        <f>[1]YallornSnowy!I6</f>
        <v>73.128478817265346</v>
      </c>
      <c r="D7" s="6">
        <f>[1]YallornSnowy!J6</f>
        <v>61.346919962387943</v>
      </c>
      <c r="E7" s="6">
        <f>[1]YallornSnowy!K6</f>
        <v>59.3000685359588</v>
      </c>
      <c r="F7" s="6">
        <f>[1]YallornSnowy!L6</f>
        <v>63.896938848016148</v>
      </c>
      <c r="G7" s="6">
        <f>[1]YallornSnowy!M6</f>
        <v>54.108439622802699</v>
      </c>
      <c r="H7" s="6">
        <f>[1]YallornSnowy!N6</f>
        <v>59.590733270497822</v>
      </c>
      <c r="I7" s="6">
        <f>[1]YallornSnowy!O6</f>
        <v>68.709185183163981</v>
      </c>
      <c r="J7" s="6">
        <f>[1]YallornSnowy!P6</f>
        <v>79.53145320631711</v>
      </c>
      <c r="K7" s="6">
        <f>[1]YallornSnowy!Q6</f>
        <v>86.752233438754786</v>
      </c>
      <c r="L7" s="6">
        <f>[1]YallornSnowy!R6</f>
        <v>95.762304268162779</v>
      </c>
      <c r="M7" s="6">
        <f>[1]YallornSnowy!S6</f>
        <v>102.39462532830241</v>
      </c>
      <c r="N7" s="6">
        <f>[1]YallornSnowy!T6</f>
        <v>104.82710679337804</v>
      </c>
      <c r="O7" s="6">
        <f>[1]YallornSnowy!U6</f>
        <v>105.96845120761532</v>
      </c>
      <c r="P7" s="6">
        <f>[1]YallornSnowy!V6</f>
        <v>116.19614095881639</v>
      </c>
      <c r="Q7" s="6">
        <f>[1]YallornSnowy!W6</f>
        <v>119.08754471235778</v>
      </c>
      <c r="R7" s="6">
        <f>[1]YallornSnowy!X6</f>
        <v>124.67139785888398</v>
      </c>
      <c r="S7" s="6">
        <f>[1]YallornSnowy!Y6</f>
        <v>129.24557346635868</v>
      </c>
      <c r="T7" s="6">
        <f>[1]YallornSnowy!Z6</f>
        <v>130.25113475756237</v>
      </c>
    </row>
    <row r="8" spans="2:20" x14ac:dyDescent="0.3">
      <c r="B8" s="7">
        <v>0.5</v>
      </c>
      <c r="C8" s="8">
        <f>[1]YallornSnowy!I7</f>
        <v>68.773225129745057</v>
      </c>
      <c r="D8" s="8">
        <f>[1]YallornSnowy!J7</f>
        <v>57.016264727537141</v>
      </c>
      <c r="E8" s="8">
        <f>[1]YallornSnowy!K7</f>
        <v>55.087489005463155</v>
      </c>
      <c r="F8" s="8">
        <f>[1]YallornSnowy!L7</f>
        <v>57.957886925455227</v>
      </c>
      <c r="G8" s="8">
        <f>[1]YallornSnowy!M7</f>
        <v>47.161002726036926</v>
      </c>
      <c r="H8" s="8">
        <f>[1]YallornSnowy!N7</f>
        <v>53.352117512858165</v>
      </c>
      <c r="I8" s="8">
        <f>[1]YallornSnowy!O7</f>
        <v>61.890787411348299</v>
      </c>
      <c r="J8" s="8">
        <f>[1]YallornSnowy!P7</f>
        <v>71.290898585890545</v>
      </c>
      <c r="K8" s="8">
        <f>[1]YallornSnowy!Q7</f>
        <v>75.203690292334414</v>
      </c>
      <c r="L8" s="8">
        <f>[1]YallornSnowy!R7</f>
        <v>87.494348669639479</v>
      </c>
      <c r="M8" s="8">
        <f>[1]YallornSnowy!S7</f>
        <v>92.505190826763339</v>
      </c>
      <c r="N8" s="8">
        <f>[1]YallornSnowy!T7</f>
        <v>94.030075164123829</v>
      </c>
      <c r="O8" s="8">
        <f>[1]YallornSnowy!U7</f>
        <v>95.151750875476651</v>
      </c>
      <c r="P8" s="8">
        <f>[1]YallornSnowy!V7</f>
        <v>105.34588177461774</v>
      </c>
      <c r="Q8" s="8">
        <f>[1]YallornSnowy!W7</f>
        <v>108.71310525589075</v>
      </c>
      <c r="R8" s="8">
        <f>[1]YallornSnowy!X7</f>
        <v>115.53985787057626</v>
      </c>
      <c r="S8" s="8">
        <f>[1]YallornSnowy!Y7</f>
        <v>120.20887682212353</v>
      </c>
      <c r="T8" s="8">
        <f>[1]YallornSnowy!Z7</f>
        <v>120.73255657002092</v>
      </c>
    </row>
    <row r="9" spans="2:20" x14ac:dyDescent="0.3">
      <c r="B9" s="5">
        <v>0.25</v>
      </c>
      <c r="C9" s="6">
        <f>[1]YallornSnowy!I8</f>
        <v>64.943146414702241</v>
      </c>
      <c r="D9" s="6">
        <f>[1]YallornSnowy!J8</f>
        <v>52.99948536162961</v>
      </c>
      <c r="E9" s="6">
        <f>[1]YallornSnowy!K8</f>
        <v>51.194895829640373</v>
      </c>
      <c r="F9" s="6">
        <f>[1]YallornSnowy!L8</f>
        <v>52.757339502548049</v>
      </c>
      <c r="G9" s="6">
        <f>[1]YallornSnowy!M8</f>
        <v>40.594464915198685</v>
      </c>
      <c r="H9" s="6">
        <f>[1]YallornSnowy!N8</f>
        <v>47.765565457691835</v>
      </c>
      <c r="I9" s="6">
        <f>[1]YallornSnowy!O8</f>
        <v>55.432599641251031</v>
      </c>
      <c r="J9" s="6">
        <f>[1]YallornSnowy!P8</f>
        <v>63.860702129652417</v>
      </c>
      <c r="K9" s="6">
        <f>[1]YallornSnowy!Q8</f>
        <v>64.841086756247577</v>
      </c>
      <c r="L9" s="6">
        <f>[1]YallornSnowy!R8</f>
        <v>79.772293316812664</v>
      </c>
      <c r="M9" s="6">
        <f>[1]YallornSnowy!S8</f>
        <v>83.843504428684824</v>
      </c>
      <c r="N9" s="6">
        <f>[1]YallornSnowy!T8</f>
        <v>84.400594155000164</v>
      </c>
      <c r="O9" s="6">
        <f>[1]YallornSnowy!U8</f>
        <v>85.724577060143645</v>
      </c>
      <c r="P9" s="6">
        <f>[1]YallornSnowy!V8</f>
        <v>93.457168967578497</v>
      </c>
      <c r="Q9" s="6">
        <f>[1]YallornSnowy!W8</f>
        <v>95.464191080198674</v>
      </c>
      <c r="R9" s="6">
        <f>[1]YallornSnowy!X8</f>
        <v>99.387458219964884</v>
      </c>
      <c r="S9" s="6">
        <f>[1]YallornSnowy!Y8</f>
        <v>102.66575247856078</v>
      </c>
      <c r="T9" s="6">
        <f>[1]YallornSnowy!Z8</f>
        <v>102.0949027258211</v>
      </c>
    </row>
    <row r="10" spans="2:20" x14ac:dyDescent="0.3">
      <c r="B10" s="3">
        <v>0.05</v>
      </c>
      <c r="C10" s="4">
        <f>[1]YallornSnowy!I9</f>
        <v>59.230195861869291</v>
      </c>
      <c r="D10" s="4">
        <f>[1]YallornSnowy!J9</f>
        <v>47.832877911962399</v>
      </c>
      <c r="E10" s="4">
        <f>[1]YallornSnowy!K9</f>
        <v>46.211916426806496</v>
      </c>
      <c r="F10" s="4">
        <f>[1]YallornSnowy!L9</f>
        <v>46.184768348285964</v>
      </c>
      <c r="G10" s="4">
        <f>[1]YallornSnowy!M9</f>
        <v>32.340675808231943</v>
      </c>
      <c r="H10" s="4">
        <f>[1]YallornSnowy!N9</f>
        <v>40.77914191104523</v>
      </c>
      <c r="I10" s="4">
        <f>[1]YallornSnowy!O9</f>
        <v>47.64985530555866</v>
      </c>
      <c r="J10" s="4">
        <f>[1]YallornSnowy!P9</f>
        <v>54.603599016911424</v>
      </c>
      <c r="K10" s="4">
        <f>[1]YallornSnowy!Q9</f>
        <v>51.256082302509967</v>
      </c>
      <c r="L10" s="4">
        <f>[1]YallornSnowy!R9</f>
        <v>69.869262603268453</v>
      </c>
      <c r="M10" s="4">
        <f>[1]YallornSnowy!S9</f>
        <v>72.5945637613451</v>
      </c>
      <c r="N10" s="4">
        <f>[1]YallornSnowy!T9</f>
        <v>73.396967089847891</v>
      </c>
      <c r="O10" s="4">
        <f>[1]YallornSnowy!U9</f>
        <v>74.024853639513594</v>
      </c>
      <c r="P10" s="4">
        <f>[1]YallornSnowy!V9</f>
        <v>78.963504422226606</v>
      </c>
      <c r="Q10" s="4">
        <f>[1]YallornSnowy!W9</f>
        <v>78.784690095530564</v>
      </c>
      <c r="R10" s="4">
        <f>[1]YallornSnowy!X9</f>
        <v>76.538342441773466</v>
      </c>
      <c r="S10" s="4">
        <f>[1]YallornSnowy!Y9</f>
        <v>77.319772982829221</v>
      </c>
      <c r="T10" s="4">
        <f>[1]YallornSnowy!Z9</f>
        <v>74.183038823717027</v>
      </c>
    </row>
    <row r="11" spans="2:20" x14ac:dyDescent="0.3">
      <c r="B11" s="3">
        <v>0</v>
      </c>
      <c r="C11" s="4">
        <f>[1]YallornSnowy!I10</f>
        <v>46.440214040396192</v>
      </c>
      <c r="D11" s="4">
        <f>[1]YallornSnowy!J10</f>
        <v>38.78032319460722</v>
      </c>
      <c r="E11" s="4">
        <f>[1]YallornSnowy!K10</f>
        <v>37.38873755368855</v>
      </c>
      <c r="F11" s="4">
        <f>[1]YallornSnowy!L10</f>
        <v>36.186495184038655</v>
      </c>
      <c r="G11" s="4">
        <f>[1]YallornSnowy!M10</f>
        <v>18.141546435732376</v>
      </c>
      <c r="H11" s="4">
        <f>[1]YallornSnowy!N10</f>
        <v>26.388898233961289</v>
      </c>
      <c r="I11" s="4">
        <f>[1]YallornSnowy!O10</f>
        <v>28.808557335251987</v>
      </c>
      <c r="J11" s="4">
        <f>[1]YallornSnowy!P10</f>
        <v>38.303729384444217</v>
      </c>
      <c r="K11" s="4">
        <f>[1]YallornSnowy!Q10</f>
        <v>26.947359729980885</v>
      </c>
      <c r="L11" s="4">
        <f>[1]YallornSnowy!R10</f>
        <v>50.144457772725495</v>
      </c>
      <c r="M11" s="4">
        <f>[1]YallornSnowy!S10</f>
        <v>57.029526953947133</v>
      </c>
      <c r="N11" s="4">
        <f>[1]YallornSnowy!T10</f>
        <v>54.80440266920548</v>
      </c>
      <c r="O11" s="4">
        <f>[1]YallornSnowy!U10</f>
        <v>57.834925181357427</v>
      </c>
      <c r="P11" s="4">
        <f>[1]YallornSnowy!V10</f>
        <v>59.39977452468095</v>
      </c>
      <c r="Q11" s="4">
        <f>[1]YallornSnowy!W10</f>
        <v>60.86271626789847</v>
      </c>
      <c r="R11" s="4">
        <f>[1]YallornSnowy!X10</f>
        <v>60.014939465287078</v>
      </c>
      <c r="S11" s="4">
        <f>[1]YallornSnowy!Y10</f>
        <v>58.739760591958756</v>
      </c>
      <c r="T11" s="4">
        <f>[1]YallornSnowy!Z10</f>
        <v>53.520160854416815</v>
      </c>
    </row>
    <row r="12" spans="2:20" x14ac:dyDescent="0.3">
      <c r="B12" s="9" t="s">
        <v>19</v>
      </c>
      <c r="C12" s="6">
        <f>[1]YallornSnowy!I11</f>
        <v>69.328048122688358</v>
      </c>
      <c r="D12" s="6">
        <f>[1]YallornSnowy!J11</f>
        <v>57.373235474775356</v>
      </c>
      <c r="E12" s="6">
        <f>[1]YallornSnowy!K11</f>
        <v>55.448094987366595</v>
      </c>
      <c r="F12" s="6">
        <f>[1]YallornSnowy!L11</f>
        <v>58.591453324230592</v>
      </c>
      <c r="G12" s="6">
        <f>[1]YallornSnowy!M11</f>
        <v>47.688517051725704</v>
      </c>
      <c r="H12" s="6">
        <f>[1]YallornSnowy!N11</f>
        <v>53.971698808006771</v>
      </c>
      <c r="I12" s="6">
        <f>[1]YallornSnowy!O11</f>
        <v>62.430303788703753</v>
      </c>
      <c r="J12" s="6">
        <f>[1]YallornSnowy!P11</f>
        <v>72.192667173473424</v>
      </c>
      <c r="K12" s="6">
        <f>[1]YallornSnowy!Q11</f>
        <v>76.322219585579845</v>
      </c>
      <c r="L12" s="6">
        <f>[1]YallornSnowy!R11</f>
        <v>88.024325343906227</v>
      </c>
      <c r="M12" s="6">
        <f>[1]YallornSnowy!S11</f>
        <v>93.39316475642616</v>
      </c>
      <c r="N12" s="6">
        <f>[1]YallornSnowy!T11</f>
        <v>95.11325984930474</v>
      </c>
      <c r="O12" s="6">
        <f>[1]YallornSnowy!U11</f>
        <v>96.146170703291133</v>
      </c>
      <c r="P12" s="6">
        <f>[1]YallornSnowy!V11</f>
        <v>104.97651889244337</v>
      </c>
      <c r="Q12" s="6">
        <f>[1]YallornSnowy!W11</f>
        <v>107.0598242113807</v>
      </c>
      <c r="R12" s="6">
        <f>[1]YallornSnowy!X11</f>
        <v>111.38091167100016</v>
      </c>
      <c r="S12" s="6">
        <f>[1]YallornSnowy!Y11</f>
        <v>115.02403233505733</v>
      </c>
      <c r="T12" s="6">
        <f>[1]YallornSnowy!Z11</f>
        <v>114.9186708621917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150.21792134840749</v>
      </c>
      <c r="Q17" s="18">
        <f>Q5/P5*P17</f>
        <v>152.25184192501285</v>
      </c>
      <c r="R17" s="18">
        <f>R5/Q5*Q17</f>
        <v>151.29771679477767</v>
      </c>
      <c r="S17" s="18">
        <f>S5/R5*R17</f>
        <v>157.44524037791101</v>
      </c>
      <c r="T17" s="18">
        <f>T5/S5*S17</f>
        <v>153.36101506960736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127.38638882410707</v>
      </c>
      <c r="Q18" s="18">
        <f t="shared" si="0"/>
        <v>127.89683045182674</v>
      </c>
      <c r="R18" s="18">
        <f t="shared" si="0"/>
        <v>132.20677818277949</v>
      </c>
      <c r="S18" s="18">
        <f t="shared" si="0"/>
        <v>135.54880101400747</v>
      </c>
      <c r="T18" s="18">
        <f t="shared" si="0"/>
        <v>136.55308035278742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115.12504600123745</v>
      </c>
      <c r="Q19" s="70">
        <f t="shared" si="0"/>
        <v>117.98979682159892</v>
      </c>
      <c r="R19" s="70">
        <f t="shared" si="0"/>
        <v>123.52217806122913</v>
      </c>
      <c r="S19" s="70">
        <f t="shared" si="0"/>
        <v>128.05418896006705</v>
      </c>
      <c r="T19" s="70">
        <f t="shared" si="0"/>
        <v>129.0504809965463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105.92643166447056</v>
      </c>
      <c r="Q20" s="72">
        <f t="shared" si="0"/>
        <v>109.31221155429256</v>
      </c>
      <c r="R20" s="72">
        <f t="shared" si="0"/>
        <v>116.17658567265475</v>
      </c>
      <c r="S20" s="72">
        <f t="shared" si="0"/>
        <v>120.87133508838704</v>
      </c>
      <c r="T20" s="72">
        <f t="shared" si="0"/>
        <v>121.39790077937816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94.373756857344446</v>
      </c>
      <c r="Q21" s="70">
        <f t="shared" si="0"/>
        <v>96.400462983328637</v>
      </c>
      <c r="R21" s="70">
        <f t="shared" si="0"/>
        <v>100.36220784704425</v>
      </c>
      <c r="S21" s="70">
        <f t="shared" si="0"/>
        <v>103.67265421178365</v>
      </c>
      <c r="T21" s="70">
        <f t="shared" si="0"/>
        <v>103.09620580913817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80.921393969347861</v>
      </c>
      <c r="Q22" s="18">
        <f t="shared" si="0"/>
        <v>80.738145965300802</v>
      </c>
      <c r="R22" s="18">
        <f t="shared" si="0"/>
        <v>78.436100421452934</v>
      </c>
      <c r="S22" s="18">
        <f t="shared" si="0"/>
        <v>79.23690642841953</v>
      </c>
      <c r="T22" s="18">
        <f t="shared" si="0"/>
        <v>76.022397364721215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63.854265068267367</v>
      </c>
      <c r="Q23" s="18">
        <f t="shared" si="0"/>
        <v>65.426915311443466</v>
      </c>
      <c r="R23" s="18">
        <f t="shared" si="0"/>
        <v>64.515562278441919</v>
      </c>
      <c r="S23" s="18">
        <f t="shared" si="0"/>
        <v>63.144755563458034</v>
      </c>
      <c r="T23" s="18">
        <f t="shared" si="0"/>
        <v>57.533729126770524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104.8972077443331</v>
      </c>
      <c r="Q24" s="18">
        <f t="shared" si="0"/>
        <v>106.97893909855478</v>
      </c>
      <c r="R24" s="18">
        <f t="shared" si="0"/>
        <v>111.29676191946149</v>
      </c>
      <c r="S24" s="18">
        <f t="shared" si="0"/>
        <v>114.93713015768458</v>
      </c>
      <c r="T24" s="18">
        <f t="shared" si="0"/>
        <v>114.83184828680488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-3.8169401347571186E-2</v>
      </c>
      <c r="G29" s="14">
        <f t="shared" si="1"/>
        <v>-6.3572712567774525E-2</v>
      </c>
      <c r="H29" s="14">
        <f t="shared" si="1"/>
        <v>-9.4716593161081275E-2</v>
      </c>
      <c r="I29" s="14">
        <f t="shared" si="1"/>
        <v>-2.9803909702610265E-2</v>
      </c>
      <c r="J29" s="14">
        <f t="shared" si="1"/>
        <v>5.8266186855767454E-2</v>
      </c>
      <c r="K29" s="14">
        <f t="shared" si="1"/>
        <v>0.33040367133337711</v>
      </c>
      <c r="L29" s="14">
        <f t="shared" si="1"/>
        <v>0.12374572082446678</v>
      </c>
      <c r="M29" s="14">
        <f t="shared" si="1"/>
        <v>0.17486953557731399</v>
      </c>
      <c r="N29" s="14">
        <f t="shared" si="1"/>
        <v>0.10149441278002969</v>
      </c>
      <c r="O29" s="14">
        <f t="shared" si="1"/>
        <v>7.2127725971277368E-2</v>
      </c>
      <c r="P29" s="14">
        <f t="shared" ref="P29:T36" si="2">P5/P17-1</f>
        <v>7.2127725971277368E-2</v>
      </c>
      <c r="Q29" s="14">
        <f t="shared" si="2"/>
        <v>7.2127725971277146E-2</v>
      </c>
      <c r="R29" s="14">
        <f t="shared" si="2"/>
        <v>7.2127725971277146E-2</v>
      </c>
      <c r="S29" s="14">
        <f t="shared" si="2"/>
        <v>7.2127725971277146E-2</v>
      </c>
      <c r="T29" s="14">
        <f t="shared" si="2"/>
        <v>7.2127725971277146E-2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-0.12566993105664803</v>
      </c>
      <c r="G30" s="14">
        <f t="shared" si="3"/>
        <v>-0.21854788222209576</v>
      </c>
      <c r="H30" s="14">
        <f t="shared" si="3"/>
        <v>-0.15958877560425211</v>
      </c>
      <c r="I30" s="14">
        <f t="shared" si="3"/>
        <v>-0.11778095168123603</v>
      </c>
      <c r="J30" s="14">
        <f t="shared" si="3"/>
        <v>-1.376258625181459E-2</v>
      </c>
      <c r="K30" s="14">
        <f t="shared" si="3"/>
        <v>0.12675149708114097</v>
      </c>
      <c r="L30" s="14">
        <f t="shared" si="3"/>
        <v>7.8769683998963558E-2</v>
      </c>
      <c r="M30" s="14">
        <f t="shared" si="3"/>
        <v>0.10094272337912336</v>
      </c>
      <c r="N30" s="14">
        <f t="shared" si="3"/>
        <v>2.633944964024959E-2</v>
      </c>
      <c r="O30" s="14">
        <f t="shared" si="3"/>
        <v>2.278628081012779E-2</v>
      </c>
      <c r="P30" s="14">
        <f t="shared" si="2"/>
        <v>2.2786280810127568E-2</v>
      </c>
      <c r="Q30" s="14">
        <f t="shared" si="2"/>
        <v>2.278628081012779E-2</v>
      </c>
      <c r="R30" s="14">
        <f t="shared" si="2"/>
        <v>2.278628081012779E-2</v>
      </c>
      <c r="S30" s="14">
        <f t="shared" si="2"/>
        <v>2.2786280810128012E-2</v>
      </c>
      <c r="T30" s="14">
        <f t="shared" si="2"/>
        <v>2.278628081012779E-2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-0.14616206452007208</v>
      </c>
      <c r="G31" s="46">
        <f t="shared" si="3"/>
        <v>-0.27900315597050973</v>
      </c>
      <c r="H31" s="46">
        <f t="shared" si="3"/>
        <v>-0.19992682662288241</v>
      </c>
      <c r="I31" s="46">
        <f t="shared" si="3"/>
        <v>-0.14321684697860992</v>
      </c>
      <c r="J31" s="46">
        <f t="shared" si="3"/>
        <v>-6.0768632849344528E-2</v>
      </c>
      <c r="K31" s="46">
        <f t="shared" si="3"/>
        <v>2.5939159421315638E-2</v>
      </c>
      <c r="L31" s="46">
        <f t="shared" si="3"/>
        <v>6.2968764002123256E-2</v>
      </c>
      <c r="M31" s="46">
        <f t="shared" si="3"/>
        <v>7.6560408799669633E-2</v>
      </c>
      <c r="N31" s="46">
        <f t="shared" si="3"/>
        <v>6.9135343948654171E-3</v>
      </c>
      <c r="O31" s="46">
        <f t="shared" si="3"/>
        <v>9.3037527000634501E-3</v>
      </c>
      <c r="P31" s="46">
        <f t="shared" si="2"/>
        <v>9.3037527000634501E-3</v>
      </c>
      <c r="Q31" s="46">
        <f t="shared" si="2"/>
        <v>9.3037527000632281E-3</v>
      </c>
      <c r="R31" s="46">
        <f t="shared" si="2"/>
        <v>9.3037527000632281E-3</v>
      </c>
      <c r="S31" s="46">
        <f t="shared" si="2"/>
        <v>9.3037527000632281E-3</v>
      </c>
      <c r="T31" s="46">
        <f t="shared" si="2"/>
        <v>9.3037527000632281E-3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-0.15813308063445453</v>
      </c>
      <c r="G32" s="41">
        <f t="shared" si="3"/>
        <v>-0.31851813146793351</v>
      </c>
      <c r="H32" s="41">
        <f t="shared" si="3"/>
        <v>-0.22504178706814759</v>
      </c>
      <c r="I32" s="41">
        <f t="shared" si="3"/>
        <v>-0.15489990134004084</v>
      </c>
      <c r="J32" s="41">
        <f t="shared" si="3"/>
        <v>-7.6234367907688338E-2</v>
      </c>
      <c r="K32" s="41">
        <f t="shared" si="3"/>
        <v>-3.3542931234126994E-2</v>
      </c>
      <c r="L32" s="41">
        <f t="shared" si="3"/>
        <v>5.8471128899461267E-2</v>
      </c>
      <c r="M32" s="41">
        <f t="shared" si="3"/>
        <v>5.9858610498648934E-2</v>
      </c>
      <c r="N32" s="41">
        <f t="shared" si="3"/>
        <v>-6.5408414192724695E-4</v>
      </c>
      <c r="O32" s="41">
        <f t="shared" si="3"/>
        <v>-5.4806895760611818E-3</v>
      </c>
      <c r="P32" s="41">
        <f t="shared" si="2"/>
        <v>-5.4806895760611818E-3</v>
      </c>
      <c r="Q32" s="41">
        <f t="shared" si="2"/>
        <v>-5.4806895760611818E-3</v>
      </c>
      <c r="R32" s="41">
        <f t="shared" si="2"/>
        <v>-5.4806895760611818E-3</v>
      </c>
      <c r="S32" s="41">
        <f t="shared" si="2"/>
        <v>-5.4806895760610708E-3</v>
      </c>
      <c r="T32" s="41">
        <f t="shared" si="2"/>
        <v>-5.4806895760611818E-3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-0.17078416036541577</v>
      </c>
      <c r="G33" s="46">
        <f t="shared" si="3"/>
        <v>-0.36413802537311968</v>
      </c>
      <c r="H33" s="46">
        <f t="shared" si="3"/>
        <v>-0.24663262717169654</v>
      </c>
      <c r="I33" s="46">
        <f t="shared" si="3"/>
        <v>-0.1728553057940786</v>
      </c>
      <c r="J33" s="46">
        <f t="shared" si="3"/>
        <v>-9.5363963690575093E-2</v>
      </c>
      <c r="K33" s="46">
        <f t="shared" si="3"/>
        <v>-9.1777614855429013E-2</v>
      </c>
      <c r="L33" s="46">
        <f t="shared" si="3"/>
        <v>5.6005653535957434E-2</v>
      </c>
      <c r="M33" s="46">
        <f t="shared" si="3"/>
        <v>5.362200953391083E-2</v>
      </c>
      <c r="N33" s="46">
        <f t="shared" si="3"/>
        <v>-8.819202120809333E-3</v>
      </c>
      <c r="O33" s="46">
        <f t="shared" si="3"/>
        <v>-9.7123174946980306E-3</v>
      </c>
      <c r="P33" s="46">
        <f t="shared" si="2"/>
        <v>-9.7123174946979196E-3</v>
      </c>
      <c r="Q33" s="46">
        <f t="shared" si="2"/>
        <v>-9.7123174946979196E-3</v>
      </c>
      <c r="R33" s="46">
        <f t="shared" si="2"/>
        <v>-9.7123174946979196E-3</v>
      </c>
      <c r="S33" s="46">
        <f t="shared" si="2"/>
        <v>-9.7123174946979196E-3</v>
      </c>
      <c r="T33" s="46">
        <f t="shared" si="2"/>
        <v>-9.7123174946979196E-3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-0.19474116795169949</v>
      </c>
      <c r="G34" s="14">
        <f t="shared" si="3"/>
        <v>-0.43586625299411663</v>
      </c>
      <c r="H34" s="14">
        <f t="shared" si="3"/>
        <v>-0.28117480030243425</v>
      </c>
      <c r="I34" s="14">
        <f t="shared" si="3"/>
        <v>-0.20256892230186774</v>
      </c>
      <c r="J34" s="14">
        <f t="shared" si="3"/>
        <v>-0.13017826001700306</v>
      </c>
      <c r="K34" s="14">
        <f t="shared" si="3"/>
        <v>-0.19437650203431611</v>
      </c>
      <c r="L34" s="14">
        <f t="shared" si="3"/>
        <v>4.4493572735348375E-2</v>
      </c>
      <c r="M34" s="14">
        <f t="shared" si="3"/>
        <v>3.1909922035856297E-2</v>
      </c>
      <c r="N34" s="14">
        <f t="shared" si="3"/>
        <v>-2.2995638455699519E-2</v>
      </c>
      <c r="O34" s="14">
        <f t="shared" si="3"/>
        <v>-2.4194955759942571E-2</v>
      </c>
      <c r="P34" s="14">
        <f t="shared" si="2"/>
        <v>-2.4194955759942571E-2</v>
      </c>
      <c r="Q34" s="14">
        <f t="shared" si="2"/>
        <v>-2.4194955759942571E-2</v>
      </c>
      <c r="R34" s="14">
        <f t="shared" si="2"/>
        <v>-2.4194955759942571E-2</v>
      </c>
      <c r="S34" s="14">
        <f t="shared" si="2"/>
        <v>-2.419495575994246E-2</v>
      </c>
      <c r="T34" s="14">
        <f t="shared" si="2"/>
        <v>-2.4194955759942349E-2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-0.19200560519654231</v>
      </c>
      <c r="G35" s="14">
        <f t="shared" si="3"/>
        <v>-0.60523428564948145</v>
      </c>
      <c r="H35" s="14">
        <f t="shared" si="3"/>
        <v>-0.44361582094684582</v>
      </c>
      <c r="I35" s="14">
        <f t="shared" si="3"/>
        <v>-0.38396859020680441</v>
      </c>
      <c r="J35" s="14">
        <f t="shared" si="3"/>
        <v>-0.23758747788210366</v>
      </c>
      <c r="K35" s="14">
        <f t="shared" si="3"/>
        <v>-0.47312564648673361</v>
      </c>
      <c r="L35" s="14">
        <f t="shared" si="3"/>
        <v>-3.7130271687629501E-2</v>
      </c>
      <c r="M35" s="14">
        <f t="shared" si="3"/>
        <v>9.3261356058405021E-4</v>
      </c>
      <c r="N35" s="14">
        <f t="shared" si="3"/>
        <v>-9.0671626601268707E-2</v>
      </c>
      <c r="O35" s="14">
        <f t="shared" si="3"/>
        <v>-6.9760266425806794E-2</v>
      </c>
      <c r="P35" s="14">
        <f t="shared" si="2"/>
        <v>-6.9760266425806794E-2</v>
      </c>
      <c r="Q35" s="14">
        <f t="shared" si="2"/>
        <v>-6.9760266425806794E-2</v>
      </c>
      <c r="R35" s="14">
        <f t="shared" si="2"/>
        <v>-6.9760266425806794E-2</v>
      </c>
      <c r="S35" s="14">
        <f t="shared" si="2"/>
        <v>-6.9760266425806794E-2</v>
      </c>
      <c r="T35" s="14">
        <f t="shared" si="2"/>
        <v>-6.9760266425806683E-2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-0.15685190031023888</v>
      </c>
      <c r="G36" s="14">
        <f t="shared" si="3"/>
        <v>-0.31518902050408937</v>
      </c>
      <c r="H36" s="14">
        <f t="shared" si="3"/>
        <v>-0.21910508573011811</v>
      </c>
      <c r="I36" s="14">
        <f t="shared" si="3"/>
        <v>-0.15450999632060258</v>
      </c>
      <c r="J36" s="14">
        <f t="shared" si="3"/>
        <v>-7.1903229457227491E-2</v>
      </c>
      <c r="K36" s="14">
        <f t="shared" si="3"/>
        <v>-2.2590769304476677E-2</v>
      </c>
      <c r="L36" s="14">
        <f t="shared" si="3"/>
        <v>6.0805644875487674E-2</v>
      </c>
      <c r="M36" s="14">
        <f t="shared" si="3"/>
        <v>6.6876578265278708E-2</v>
      </c>
      <c r="N36" s="14">
        <f t="shared" si="3"/>
        <v>1.2780342772407138E-3</v>
      </c>
      <c r="O36" s="14">
        <f t="shared" si="3"/>
        <v>7.560844546363743E-4</v>
      </c>
      <c r="P36" s="14">
        <f t="shared" si="2"/>
        <v>7.560844546363743E-4</v>
      </c>
      <c r="Q36" s="14">
        <f t="shared" si="2"/>
        <v>7.5608445463659635E-4</v>
      </c>
      <c r="R36" s="14">
        <f t="shared" si="2"/>
        <v>7.560844546363743E-4</v>
      </c>
      <c r="S36" s="14">
        <f t="shared" si="2"/>
        <v>7.560844546363743E-4</v>
      </c>
      <c r="T36" s="14">
        <f t="shared" si="2"/>
        <v>7.560844546363743E-4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344419112.65797675</v>
      </c>
      <c r="Q17" s="19">
        <f>'Spot Prices'!Q17/'Spot Prices'!P17*WindFarmRevenue!P17</f>
        <v>349082478.47959846</v>
      </c>
      <c r="R17" s="19">
        <f>'Spot Prices'!R17/'Spot Prices'!Q17*WindFarmRevenue!Q17</f>
        <v>346894863.79440987</v>
      </c>
      <c r="S17" s="19">
        <f>'Spot Prices'!S17/'Spot Prices'!R17*WindFarmRevenue!R17</f>
        <v>360989883.87284619</v>
      </c>
      <c r="T17" s="19">
        <f>'Spot Prices'!T17/'Spot Prices'!S17*WindFarmRevenue!S17</f>
        <v>351625586.69742066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302201372.84444147</v>
      </c>
      <c r="Q18" s="19">
        <f>'Spot Prices'!Q18/'Spot Prices'!P18*WindFarmRevenue!P18</f>
        <v>303412304.10701793</v>
      </c>
      <c r="R18" s="19">
        <f>'Spot Prices'!R18/'Spot Prices'!Q18*WindFarmRevenue!Q18</f>
        <v>313636882.51923853</v>
      </c>
      <c r="S18" s="19">
        <f>'Spot Prices'!S18/'Spot Prices'!R18*WindFarmRevenue!R18</f>
        <v>321565232.61219162</v>
      </c>
      <c r="T18" s="19">
        <f>'Spot Prices'!T18/'Spot Prices'!S18*WindFarmRevenue!S18</f>
        <v>323947705.32140446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275165387.13104826</v>
      </c>
      <c r="Q19" s="49">
        <f>'Spot Prices'!Q19/'Spot Prices'!P19*WindFarmRevenue!P19</f>
        <v>282012552.85127109</v>
      </c>
      <c r="R19" s="49">
        <f>'Spot Prices'!R19/'Spot Prices'!Q19*WindFarmRevenue!Q19</f>
        <v>295235738.23478037</v>
      </c>
      <c r="S19" s="49">
        <f>'Spot Prices'!S19/'Spot Prices'!R19*WindFarmRevenue!R19</f>
        <v>306067894.8920508</v>
      </c>
      <c r="T19" s="49">
        <f>'Spot Prices'!T19/'Spot Prices'!S19*WindFarmRevenue!S19</f>
        <v>308449175.88550591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254412398.33992043</v>
      </c>
      <c r="Q20" s="40">
        <f>'Spot Prices'!Q20/'Spot Prices'!P20*WindFarmRevenue!P20</f>
        <v>262544309.97411183</v>
      </c>
      <c r="R20" s="40">
        <f>'Spot Prices'!R20/'Spot Prices'!Q20*WindFarmRevenue!Q20</f>
        <v>279031053.22707808</v>
      </c>
      <c r="S20" s="40">
        <f>'Spot Prices'!S20/'Spot Prices'!R20*WindFarmRevenue!R20</f>
        <v>290306826.79646206</v>
      </c>
      <c r="T20" s="40">
        <f>'Spot Prices'!T20/'Spot Prices'!S20*WindFarmRevenue!S20</f>
        <v>291571523.79629028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228162794.35374895</v>
      </c>
      <c r="Q21" s="49">
        <f>'Spot Prices'!Q21/'Spot Prices'!P21*WindFarmRevenue!P21</f>
        <v>233062662.16061616</v>
      </c>
      <c r="R21" s="49">
        <f>'Spot Prices'!R21/'Spot Prices'!Q21*WindFarmRevenue!Q21</f>
        <v>242640778.03437898</v>
      </c>
      <c r="S21" s="49">
        <f>'Spot Prices'!S21/'Spot Prices'!R21*WindFarmRevenue!R21</f>
        <v>250644281.53248489</v>
      </c>
      <c r="T21" s="49">
        <f>'Spot Prices'!T21/'Spot Prices'!S21*WindFarmRevenue!S21</f>
        <v>249250630.55653444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197738999.83253011</v>
      </c>
      <c r="Q22" s="19">
        <f>'Spot Prices'!Q22/'Spot Prices'!P22*WindFarmRevenue!P22</f>
        <v>197291216.18392789</v>
      </c>
      <c r="R22" s="19">
        <f>'Spot Prices'!R22/'Spot Prices'!Q22*WindFarmRevenue!Q22</f>
        <v>191665952.44240317</v>
      </c>
      <c r="S22" s="19">
        <f>'Spot Prices'!S22/'Spot Prices'!R22*WindFarmRevenue!R22</f>
        <v>193622796.87018749</v>
      </c>
      <c r="T22" s="19">
        <f>'Spot Prices'!T22/'Spot Prices'!S22*WindFarmRevenue!S22</f>
        <v>185767843.11779565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163658602.1570276</v>
      </c>
      <c r="Q23" s="19">
        <f>'Spot Prices'!Q23/'Spot Prices'!P23*WindFarmRevenue!P23</f>
        <v>167689307.70512128</v>
      </c>
      <c r="R23" s="19">
        <f>'Spot Prices'!R23/'Spot Prices'!Q23*WindFarmRevenue!Q23</f>
        <v>165353508.15761819</v>
      </c>
      <c r="S23" s="19">
        <f>'Spot Prices'!S23/'Spot Prices'!R23*WindFarmRevenue!R23</f>
        <v>161840127.95408943</v>
      </c>
      <c r="T23" s="19">
        <f>'Spot Prices'!T23/'Spot Prices'!S23*WindFarmRevenue!S23</f>
        <v>147459056.5830127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251822687.49890113</v>
      </c>
      <c r="Q24" s="49">
        <f>'Spot Prices'!Q24/'Spot Prices'!P24*WindFarmRevenue!P24</f>
        <v>256820219.80260679</v>
      </c>
      <c r="R24" s="49">
        <f>'Spot Prices'!R24/'Spot Prices'!Q24*WindFarmRevenue!Q24</f>
        <v>267185850.78827575</v>
      </c>
      <c r="S24" s="49">
        <f>'Spot Prices'!S24/'Spot Prices'!R24*WindFarmRevenue!R24</f>
        <v>275925142.64311069</v>
      </c>
      <c r="T24" s="49">
        <f>'Spot Prices'!T24/'Spot Prices'!S24*WindFarmRevenue!S24</f>
        <v>275672396.50963444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222464416.96639153</v>
      </c>
      <c r="G28" s="20">
        <f t="shared" si="4"/>
        <v>211811716.73689619</v>
      </c>
      <c r="H28" s="20">
        <f t="shared" si="4"/>
        <v>203108803.78537595</v>
      </c>
      <c r="I28" s="20">
        <f t="shared" si="4"/>
        <v>244791226.45933941</v>
      </c>
      <c r="J28" s="20">
        <f t="shared" si="4"/>
        <v>288116675.94880217</v>
      </c>
      <c r="K28" s="20">
        <f t="shared" si="4"/>
        <v>345613827.76593518</v>
      </c>
      <c r="L28" s="20">
        <f t="shared" si="4"/>
        <v>316993269.6064679</v>
      </c>
      <c r="M28" s="20">
        <f t="shared" si="4"/>
        <v>334787992.24493933</v>
      </c>
      <c r="N28" s="20">
        <f t="shared" si="4"/>
        <v>364446775.225573</v>
      </c>
      <c r="O28" s="20">
        <f t="shared" si="4"/>
        <v>354265135.59951335</v>
      </c>
      <c r="P28" s="21">
        <f>(O28*'Spot Prices'!P5/'Spot Prices'!O5)*($E$26)</f>
        <v>369261280.03504175</v>
      </c>
      <c r="Q28" s="21">
        <f>(P28*'Spot Prices'!Q5/'Spot Prices'!P5)*($E$26)</f>
        <v>374261003.82874918</v>
      </c>
      <c r="R28" s="21">
        <f>(Q28*'Spot Prices'!R5/'Spot Prices'!Q5)*($E$26)</f>
        <v>371915601.47101659</v>
      </c>
      <c r="S28" s="21">
        <f>(R28*'Spot Prices'!S5/'Spot Prices'!R5)*($E$26)</f>
        <v>387027263.29522997</v>
      </c>
      <c r="T28" s="21">
        <f>(S28*'Spot Prices'!T5/'Spot Prices'!S5)*($E$26)</f>
        <v>376987540.65922165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167505401.50911164</v>
      </c>
      <c r="G29" s="20">
        <f t="shared" si="5"/>
        <v>152272198.87588754</v>
      </c>
      <c r="H29" s="20">
        <f t="shared" si="5"/>
        <v>161935141.27155271</v>
      </c>
      <c r="I29" s="20">
        <f t="shared" si="5"/>
        <v>185287089.06395906</v>
      </c>
      <c r="J29" s="20">
        <f t="shared" si="5"/>
        <v>219960721.22519735</v>
      </c>
      <c r="K29" s="20">
        <f t="shared" si="5"/>
        <v>249757550.01151475</v>
      </c>
      <c r="L29" s="20">
        <f t="shared" si="5"/>
        <v>253484375.43883806</v>
      </c>
      <c r="M29" s="20">
        <f t="shared" si="5"/>
        <v>273540591.15083873</v>
      </c>
      <c r="N29" s="20">
        <f t="shared" si="5"/>
        <v>285299935.94078177</v>
      </c>
      <c r="O29" s="20">
        <f t="shared" si="5"/>
        <v>285687525.09822679</v>
      </c>
      <c r="P29" s="21">
        <f>(O29*'Spot Prices'!P6/'Spot Prices'!O6)*($E$26)</f>
        <v>309087418.18728101</v>
      </c>
      <c r="Q29" s="21">
        <f>(P29*'Spot Prices'!Q6/'Spot Prices'!P6)*($E$26)</f>
        <v>310325942.06964839</v>
      </c>
      <c r="R29" s="21">
        <f>(Q29*'Spot Prices'!R6/'Spot Prices'!Q6)*($E$26)</f>
        <v>320783500.596735</v>
      </c>
      <c r="S29" s="21">
        <f>(R29*'Spot Prices'!S6/'Spot Prices'!R6)*($E$26)</f>
        <v>328892508.30126715</v>
      </c>
      <c r="T29" s="21">
        <f>(S29*'Spot Prices'!T6/'Spot Prices'!S6)*($E$26)</f>
        <v>331329268.70265454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147384795.27502832</v>
      </c>
      <c r="G30" s="51">
        <f t="shared" si="6"/>
        <v>127520183.70016204</v>
      </c>
      <c r="H30" s="51">
        <f t="shared" si="6"/>
        <v>140371303.64866143</v>
      </c>
      <c r="I30" s="51">
        <f t="shared" si="6"/>
        <v>161867943.79193684</v>
      </c>
      <c r="J30" s="51">
        <f t="shared" si="6"/>
        <v>188056526.10097909</v>
      </c>
      <c r="K30" s="51">
        <f t="shared" si="6"/>
        <v>206555482.03582773</v>
      </c>
      <c r="L30" s="51">
        <f t="shared" si="6"/>
        <v>226288171.89070717</v>
      </c>
      <c r="M30" s="51">
        <f t="shared" si="6"/>
        <v>242919739.87533888</v>
      </c>
      <c r="N30" s="51">
        <f t="shared" si="6"/>
        <v>249436140.10448146</v>
      </c>
      <c r="O30" s="51">
        <f t="shared" si="6"/>
        <v>253279811.06654802</v>
      </c>
      <c r="P30" s="52">
        <f>(O30*'Spot Prices'!P7/'Spot Prices'!O7)*($E$26)</f>
        <v>277725457.84453279</v>
      </c>
      <c r="Q30" s="52">
        <f>(P30*'Spot Prices'!Q7/'Spot Prices'!P7)*($E$26)</f>
        <v>284636327.90131289</v>
      </c>
      <c r="R30" s="52">
        <f>(Q30*'Spot Prices'!R7/'Spot Prices'!Q7)*($E$26)</f>
        <v>297982538.53153741</v>
      </c>
      <c r="S30" s="52">
        <f>(R30*'Spot Prices'!S7/'Spot Prices'!R7)*($E$26)</f>
        <v>308915474.89555538</v>
      </c>
      <c r="T30" s="52">
        <f>(S30*'Spot Prices'!T7/'Spot Prices'!S7)*($E$26)</f>
        <v>311318910.73848295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133951612.20029986</v>
      </c>
      <c r="G31" s="43">
        <f t="shared" si="7"/>
        <v>111439403.3073076</v>
      </c>
      <c r="H31" s="43">
        <f t="shared" si="7"/>
        <v>125991576.05940282</v>
      </c>
      <c r="I31" s="43">
        <f t="shared" si="7"/>
        <v>146224379.08232853</v>
      </c>
      <c r="J31" s="43">
        <f t="shared" si="7"/>
        <v>169005142.84673828</v>
      </c>
      <c r="K31" s="43">
        <f t="shared" si="7"/>
        <v>179592224.80301514</v>
      </c>
      <c r="L31" s="43">
        <f t="shared" si="7"/>
        <v>207488550.89589205</v>
      </c>
      <c r="M31" s="43">
        <f t="shared" si="7"/>
        <v>220044163.61080351</v>
      </c>
      <c r="N31" s="43">
        <f t="shared" si="7"/>
        <v>224821272.02384737</v>
      </c>
      <c r="O31" s="43">
        <f t="shared" si="7"/>
        <v>228533943.47458529</v>
      </c>
      <c r="P31" s="44">
        <f>(O31*'Spot Prices'!P8/'Spot Prices'!O8)*($E$26)</f>
        <v>253018042.96031806</v>
      </c>
      <c r="Q31" s="44">
        <f>(P31*'Spot Prices'!Q8/'Spot Prices'!P8)*($E$26)</f>
        <v>261105386.11118248</v>
      </c>
      <c r="R31" s="44">
        <f>(Q31*'Spot Prices'!R8/'Spot Prices'!Q8)*($E$26)</f>
        <v>277501770.642259</v>
      </c>
      <c r="S31" s="44">
        <f>(R31*'Spot Prices'!S8/'Spot Prices'!R8)*($E$26)</f>
        <v>288715745.19697922</v>
      </c>
      <c r="T31" s="44">
        <f>(S31*'Spot Prices'!T8/'Spot Prices'!S8)*($E$26)</f>
        <v>289973510.78514361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122404905.75710496</v>
      </c>
      <c r="G32" s="51">
        <f t="shared" si="8"/>
        <v>96385166.251694307</v>
      </c>
      <c r="H32" s="51">
        <f t="shared" si="8"/>
        <v>113170137.45088623</v>
      </c>
      <c r="I32" s="51">
        <f t="shared" si="8"/>
        <v>131219625.79434644</v>
      </c>
      <c r="J32" s="51">
        <f t="shared" si="8"/>
        <v>151626316.62246117</v>
      </c>
      <c r="K32" s="51">
        <f t="shared" si="8"/>
        <v>154982211.61285576</v>
      </c>
      <c r="L32" s="51">
        <f t="shared" si="8"/>
        <v>189705831.92224112</v>
      </c>
      <c r="M32" s="51">
        <f t="shared" si="8"/>
        <v>200334398.52190274</v>
      </c>
      <c r="N32" s="51">
        <f t="shared" si="8"/>
        <v>203190151.28012073</v>
      </c>
      <c r="O32" s="51">
        <f t="shared" si="8"/>
        <v>207252097.38551915</v>
      </c>
      <c r="P32" s="52">
        <f>(O32*'Spot Prices'!P9/'Spot Prices'!O9)*($E$26)</f>
        <v>225946804.85450783</v>
      </c>
      <c r="Q32" s="52">
        <f>(P32*'Spot Prices'!Q9/'Spot Prices'!P9)*($E$26)</f>
        <v>230799083.5895527</v>
      </c>
      <c r="R32" s="52">
        <f>(Q32*'Spot Prices'!R9/'Spot Prices'!Q9)*($E$26)</f>
        <v>240284173.76094854</v>
      </c>
      <c r="S32" s="52">
        <f>(R32*'Spot Prices'!S9/'Spot Prices'!R9)*($E$26)</f>
        <v>248209944.69201091</v>
      </c>
      <c r="T32" s="52">
        <f>(S32*'Spot Prices'!T9/'Spot Prices'!S9)*($E$26)</f>
        <v>246829829.29681569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108289379.95130526</v>
      </c>
      <c r="G33" s="20">
        <f t="shared" si="9"/>
        <v>77559233.532807812</v>
      </c>
      <c r="H33" s="20">
        <f t="shared" si="9"/>
        <v>97220850.344614103</v>
      </c>
      <c r="I33" s="20">
        <f t="shared" si="9"/>
        <v>113714316.56226619</v>
      </c>
      <c r="J33" s="20">
        <f t="shared" si="9"/>
        <v>130464660.11310242</v>
      </c>
      <c r="K33" s="20">
        <f t="shared" si="9"/>
        <v>123203246.9163615</v>
      </c>
      <c r="L33" s="20">
        <f t="shared" si="9"/>
        <v>167282737.15822878</v>
      </c>
      <c r="M33" s="20">
        <f t="shared" si="9"/>
        <v>174851971.57981607</v>
      </c>
      <c r="N33" s="20">
        <f t="shared" si="9"/>
        <v>178281579.03118601</v>
      </c>
      <c r="O33" s="20">
        <f t="shared" si="9"/>
        <v>180886658.06932846</v>
      </c>
      <c r="P33" s="21">
        <f>(O33*'Spot Prices'!P10/'Spot Prices'!O10)*($E$26)</f>
        <v>192954713.47956675</v>
      </c>
      <c r="Q33" s="21">
        <f>(P33*'Spot Prices'!Q10/'Spot Prices'!P10)*($E$26)</f>
        <v>192517763.93653247</v>
      </c>
      <c r="R33" s="21">
        <f>(Q33*'Spot Prices'!R10/'Spot Prices'!Q10)*($E$26)</f>
        <v>187028603.20237193</v>
      </c>
      <c r="S33" s="21">
        <f>(R33*'Spot Prices'!S10/'Spot Prices'!R10)*($E$26)</f>
        <v>188938101.86579692</v>
      </c>
      <c r="T33" s="21">
        <f>(S33*'Spot Prices'!T10/'Spot Prices'!S10)*($E$26)</f>
        <v>181273198.37194061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93031494.442598641</v>
      </c>
      <c r="G34" s="20">
        <f t="shared" si="10"/>
        <v>45759495.32189811</v>
      </c>
      <c r="H34" s="20">
        <f t="shared" si="10"/>
        <v>62395433.969227552</v>
      </c>
      <c r="I34" s="20">
        <f t="shared" si="10"/>
        <v>74045192.847051591</v>
      </c>
      <c r="J34" s="20">
        <f t="shared" si="10"/>
        <v>97490103.193214908</v>
      </c>
      <c r="K34" s="20">
        <f t="shared" si="10"/>
        <v>70395828.580540627</v>
      </c>
      <c r="L34" s="20">
        <f t="shared" si="10"/>
        <v>133676120.55215289</v>
      </c>
      <c r="M34" s="20">
        <f t="shared" si="10"/>
        <v>142422186.50361258</v>
      </c>
      <c r="N34" s="20">
        <f t="shared" si="10"/>
        <v>133184000.27889933</v>
      </c>
      <c r="O34" s="20">
        <f t="shared" si="10"/>
        <v>148231022.64066294</v>
      </c>
      <c r="P34" s="21">
        <f>(O34*'Spot Prices'!P11/'Spot Prices'!O11)*($E$26)</f>
        <v>152241734.46767825</v>
      </c>
      <c r="Q34" s="21">
        <f>(P34*'Spot Prices'!Q11/'Spot Prices'!P11)*($E$26)</f>
        <v>155991256.9228529</v>
      </c>
      <c r="R34" s="21">
        <f>(Q34*'Spot Prices'!R11/'Spot Prices'!Q11)*($E$26)</f>
        <v>153818403.37410092</v>
      </c>
      <c r="S34" s="21">
        <f>(R34*'Spot Prices'!S11/'Spot Prices'!R11)*($E$26)</f>
        <v>150550117.50962546</v>
      </c>
      <c r="T34" s="21">
        <f>(S34*'Spot Prices'!T11/'Spot Prices'!S11)*($E$26)</f>
        <v>137172273.5088836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135505963.37240779</v>
      </c>
      <c r="G35" s="51">
        <f t="shared" si="11"/>
        <v>112699186.00544661</v>
      </c>
      <c r="H35" s="51">
        <f t="shared" si="11"/>
        <v>127346247.32189839</v>
      </c>
      <c r="I35" s="51">
        <f t="shared" si="11"/>
        <v>147370945.10312983</v>
      </c>
      <c r="J35" s="51">
        <f t="shared" si="11"/>
        <v>171213063.77657494</v>
      </c>
      <c r="K35" s="51">
        <f t="shared" si="11"/>
        <v>182138411.02293983</v>
      </c>
      <c r="L35" s="51">
        <f t="shared" si="11"/>
        <v>208621185.4254812</v>
      </c>
      <c r="M35" s="51">
        <f t="shared" si="11"/>
        <v>222103577.07486969</v>
      </c>
      <c r="N35" s="51">
        <f t="shared" si="11"/>
        <v>227436442.05477998</v>
      </c>
      <c r="O35" s="51">
        <f t="shared" si="11"/>
        <v>230814409.83865356</v>
      </c>
      <c r="P35" s="52">
        <f>(O35*'Spot Prices'!P12/'Spot Prices'!O12)*($E$26)</f>
        <v>252013086.71824381</v>
      </c>
      <c r="Q35" s="52">
        <f>(P35*'Spot Prices'!Q12/'Spot Prices'!P12)*($E$26)</f>
        <v>257014397.57843584</v>
      </c>
      <c r="R35" s="52">
        <f>(Q35*'Spot Prices'!R12/'Spot Prices'!Q12)*($E$26)</f>
        <v>267387865.85655555</v>
      </c>
      <c r="S35" s="52">
        <f>(R35*'Spot Prices'!S12/'Spot Prices'!R12)*($E$26)</f>
        <v>276133765.35410643</v>
      </c>
      <c r="T35" s="52">
        <f>(S35*'Spot Prices'!T12/'Spot Prices'!S12)*($E$26)</f>
        <v>275880828.12320763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113.02231194112983</v>
      </c>
      <c r="Q17" s="65">
        <f>'Spot Prices'!Q17/'Spot Prices'!P17*WindFarmAvPrice!P17</f>
        <v>114.55261141411619</v>
      </c>
      <c r="R17" s="65">
        <f>'Spot Prices'!R17/'Spot Prices'!Q17*WindFarmAvPrice!Q17</f>
        <v>113.83473815949831</v>
      </c>
      <c r="S17" s="65">
        <f>'Spot Prices'!S17/'Spot Prices'!R17*WindFarmAvPrice!R17</f>
        <v>118.46006729360907</v>
      </c>
      <c r="T17" s="65">
        <f>'Spot Prices'!T17/'Spot Prices'!S17*WindFarmAvPrice!S17</f>
        <v>115.38714108953572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98.151254282976993</v>
      </c>
      <c r="Q18" s="65">
        <f>'Spot Prices'!Q18/'Spot Prices'!P18*WindFarmAvPrice!P18</f>
        <v>98.544549724204288</v>
      </c>
      <c r="R18" s="65">
        <f>'Spot Prices'!R18/'Spot Prices'!Q18*WindFarmAvPrice!Q18</f>
        <v>101.86536586156407</v>
      </c>
      <c r="S18" s="65">
        <f>'Spot Prices'!S18/'Spot Prices'!R18*WindFarmAvPrice!R18</f>
        <v>104.44039554688079</v>
      </c>
      <c r="T18" s="65">
        <f>'Spot Prices'!T18/'Spot Prices'!S18*WindFarmAvPrice!S18</f>
        <v>105.21419310611482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89.710035739088951</v>
      </c>
      <c r="Q19" s="67">
        <f>'Spot Prices'!Q19/'Spot Prices'!P19*WindFarmAvPrice!P19</f>
        <v>91.942364041267865</v>
      </c>
      <c r="R19" s="67">
        <f>'Spot Prices'!R19/'Spot Prices'!Q19*WindFarmAvPrice!Q19</f>
        <v>96.253416553022404</v>
      </c>
      <c r="S19" s="67">
        <f>'Spot Prices'!S19/'Spot Prices'!R19*WindFarmAvPrice!R19</f>
        <v>99.784940524794123</v>
      </c>
      <c r="T19" s="67">
        <f>'Spot Prices'!T19/'Spot Prices'!S19*WindFarmAvPrice!S19</f>
        <v>100.56129108710496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82.962902368612035</v>
      </c>
      <c r="Q20" s="69">
        <f>'Spot Prices'!Q20/'Spot Prices'!P20*WindFarmAvPrice!P20</f>
        <v>85.614687404953727</v>
      </c>
      <c r="R20" s="69">
        <f>'Spot Prices'!R20/'Spot Prices'!Q20*WindFarmAvPrice!Q20</f>
        <v>90.990950825279313</v>
      </c>
      <c r="S20" s="69">
        <f>'Spot Prices'!S20/'Spot Prices'!R20*WindFarmAvPrice!R20</f>
        <v>94.667937119467283</v>
      </c>
      <c r="T20" s="69">
        <f>'Spot Prices'!T20/'Spot Prices'!S20*WindFarmAvPrice!S20</f>
        <v>95.080349935852269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74.391042687088884</v>
      </c>
      <c r="Q21" s="67">
        <f>'Spot Prices'!Q21/'Spot Prices'!P21*WindFarmAvPrice!P21</f>
        <v>75.988613738119284</v>
      </c>
      <c r="R21" s="67">
        <f>'Spot Prices'!R21/'Spot Prices'!Q21*WindFarmAvPrice!Q21</f>
        <v>79.111498119182116</v>
      </c>
      <c r="S21" s="67">
        <f>'Spot Prices'!S21/'Spot Prices'!R21*WindFarmAvPrice!R21</f>
        <v>81.720990048224479</v>
      </c>
      <c r="T21" s="67">
        <f>'Spot Prices'!T21/'Spot Prices'!S21*WindFarmAvPrice!S21</f>
        <v>81.266598921325439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64.709831777358474</v>
      </c>
      <c r="Q22" s="65">
        <f>'Spot Prices'!Q22/'Spot Prices'!P22*WindFarmAvPrice!P22</f>
        <v>64.563295157884099</v>
      </c>
      <c r="R22" s="65">
        <f>'Spot Prices'!R22/'Spot Prices'!Q22*WindFarmAvPrice!Q22</f>
        <v>62.722434878800925</v>
      </c>
      <c r="S22" s="65">
        <f>'Spot Prices'!S22/'Spot Prices'!R22*WindFarmAvPrice!R22</f>
        <v>63.36280968520547</v>
      </c>
      <c r="T22" s="65">
        <f>'Spot Prices'!T22/'Spot Prices'!S22*WindFarmAvPrice!S22</f>
        <v>60.792286235776217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52.667587141385795</v>
      </c>
      <c r="Q23" s="65">
        <f>'Spot Prices'!Q23/'Spot Prices'!P23*WindFarmAvPrice!P23</f>
        <v>53.964723575997425</v>
      </c>
      <c r="R23" s="65">
        <f>'Spot Prices'!R23/'Spot Prices'!Q23*WindFarmAvPrice!Q23</f>
        <v>53.213031183471116</v>
      </c>
      <c r="S23" s="65">
        <f>'Spot Prices'!S23/'Spot Prices'!R23*WindFarmAvPrice!R23</f>
        <v>52.082377153732871</v>
      </c>
      <c r="T23" s="65">
        <f>'Spot Prices'!T23/'Spot Prices'!S23*WindFarmAvPrice!S23</f>
        <v>47.454350764408439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82.112317836279757</v>
      </c>
      <c r="Q24" s="67">
        <f>'Spot Prices'!Q24/'Spot Prices'!P24*WindFarmAvPrice!P24</f>
        <v>83.741873000648113</v>
      </c>
      <c r="R24" s="67">
        <f>'Spot Prices'!R24/'Spot Prices'!Q24*WindFarmAvPrice!Q24</f>
        <v>87.12181463546429</v>
      </c>
      <c r="S24" s="67">
        <f>'Spot Prices'!S24/'Spot Prices'!R24*WindFarmAvPrice!R24</f>
        <v>89.971452678705916</v>
      </c>
      <c r="T24" s="67">
        <f>'Spot Prices'!T24/'Spot Prices'!S24*WindFarmAvPrice!S24</f>
        <v>89.889039251027825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85.296393366965404</v>
      </c>
      <c r="G28" s="4">
        <f t="shared" si="4"/>
        <v>68.232534573363523</v>
      </c>
      <c r="H28" s="4">
        <f t="shared" si="4"/>
        <v>69.261756940009121</v>
      </c>
      <c r="I28" s="4">
        <f t="shared" si="4"/>
        <v>80.859676589741412</v>
      </c>
      <c r="J28" s="4">
        <f t="shared" si="4"/>
        <v>93.976159216496796</v>
      </c>
      <c r="K28" s="4">
        <f t="shared" si="4"/>
        <v>110.99919566692601</v>
      </c>
      <c r="L28" s="4">
        <f t="shared" si="4"/>
        <v>103.93207387986793</v>
      </c>
      <c r="M28" s="4">
        <f t="shared" si="4"/>
        <v>108.90880812544862</v>
      </c>
      <c r="N28" s="4">
        <f t="shared" si="4"/>
        <v>121.70718973598272</v>
      </c>
      <c r="O28" s="4">
        <f t="shared" si="4"/>
        <v>116.25331810594437</v>
      </c>
      <c r="P28" s="18">
        <f>(O28*'Spot Prices'!P5/'Spot Prices'!O5)*($E$26)</f>
        <v>121.1743542854599</v>
      </c>
      <c r="Q28" s="18">
        <f>(P28*'Spot Prices'!Q5/'Spot Prices'!P5)*($E$26)</f>
        <v>122.81503077948778</v>
      </c>
      <c r="R28" s="18">
        <f>(Q28*'Spot Prices'!R5/'Spot Prices'!Q5)*($E$26)</f>
        <v>122.04537895947874</v>
      </c>
      <c r="S28" s="18">
        <f>(R28*'Spot Prices'!S5/'Spot Prices'!R5)*($E$26)</f>
        <v>127.00432256590162</v>
      </c>
      <c r="T28" s="18">
        <f>(S28*'Spot Prices'!T5/'Spot Prices'!S5)*($E$26)</f>
        <v>123.70975318265089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65.66783210959106</v>
      </c>
      <c r="G29" s="4">
        <f t="shared" si="5"/>
        <v>49.70356567742666</v>
      </c>
      <c r="H29" s="4">
        <f t="shared" si="5"/>
        <v>52.814613052989671</v>
      </c>
      <c r="I29" s="4">
        <f t="shared" si="5"/>
        <v>60.521895873106629</v>
      </c>
      <c r="J29" s="4">
        <f t="shared" si="5"/>
        <v>71.658253994109273</v>
      </c>
      <c r="K29" s="4">
        <f t="shared" si="5"/>
        <v>81.203640687107793</v>
      </c>
      <c r="L29" s="4">
        <f t="shared" si="5"/>
        <v>82.901218240844159</v>
      </c>
      <c r="M29" s="4">
        <f t="shared" si="5"/>
        <v>89.36839362917712</v>
      </c>
      <c r="N29" s="4">
        <f t="shared" si="5"/>
        <v>93.233503861256125</v>
      </c>
      <c r="O29" s="4">
        <f t="shared" si="5"/>
        <v>92.787761542778824</v>
      </c>
      <c r="P29" s="18">
        <f>(O29*'Spot Prices'!P6/'Spot Prices'!O6)*($E$26)</f>
        <v>100.38775632493515</v>
      </c>
      <c r="Q29" s="18">
        <f>(P29*'Spot Prices'!Q6/'Spot Prices'!P6)*($E$26)</f>
        <v>100.79001350652761</v>
      </c>
      <c r="R29" s="18">
        <f>(Q29*'Spot Prices'!R6/'Spot Prices'!Q6)*($E$26)</f>
        <v>104.18649869291208</v>
      </c>
      <c r="S29" s="18">
        <f>(R29*'Spot Prices'!S6/'Spot Prices'!R6)*($E$26)</f>
        <v>106.82020372773285</v>
      </c>
      <c r="T29" s="18">
        <f>(S29*'Spot Prices'!T6/'Spot Prices'!S6)*($E$26)</f>
        <v>107.61163325544176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57.845476749336271</v>
      </c>
      <c r="G30" s="6">
        <f t="shared" si="6"/>
        <v>41.640728592867291</v>
      </c>
      <c r="H30" s="6">
        <f t="shared" si="6"/>
        <v>45.891613171494903</v>
      </c>
      <c r="I30" s="6">
        <f t="shared" si="6"/>
        <v>52.972665290500004</v>
      </c>
      <c r="J30" s="6">
        <f t="shared" si="6"/>
        <v>61.452604699529786</v>
      </c>
      <c r="K30" s="6">
        <f t="shared" si="6"/>
        <v>67.390429540765211</v>
      </c>
      <c r="L30" s="6">
        <f t="shared" si="6"/>
        <v>74.101252225641659</v>
      </c>
      <c r="M30" s="6">
        <f t="shared" si="6"/>
        <v>79.395680983049132</v>
      </c>
      <c r="N30" s="6">
        <f t="shared" si="6"/>
        <v>81.689864972909746</v>
      </c>
      <c r="O30" s="6">
        <f t="shared" si="6"/>
        <v>82.574851218290874</v>
      </c>
      <c r="P30" s="70">
        <f>(O30*'Spot Prices'!P7/'Spot Prices'!O7)*($E$26)</f>
        <v>90.544675726319298</v>
      </c>
      <c r="Q30" s="70">
        <f>(P30*'Spot Prices'!Q7/'Spot Prices'!P7)*($E$26)</f>
        <v>92.797773058967024</v>
      </c>
      <c r="R30" s="70">
        <f>(Q30*'Spot Prices'!R7/'Spot Prices'!Q7)*($E$26)</f>
        <v>97.148934537167918</v>
      </c>
      <c r="S30" s="70">
        <f>(R30*'Spot Prices'!S7/'Spot Prices'!R7)*($E$26)</f>
        <v>100.71331493462733</v>
      </c>
      <c r="T30" s="70">
        <f>(S30*'Spot Prices'!T7/'Spot Prices'!S7)*($E$26)</f>
        <v>101.49688847057848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52.593499222847704</v>
      </c>
      <c r="G31" s="71">
        <f t="shared" si="7"/>
        <v>36.422609427119845</v>
      </c>
      <c r="H31" s="71">
        <f t="shared" si="7"/>
        <v>41.237758389757111</v>
      </c>
      <c r="I31" s="71">
        <f t="shared" si="7"/>
        <v>47.811138349340524</v>
      </c>
      <c r="J31" s="71">
        <f t="shared" si="7"/>
        <v>55.191807678553637</v>
      </c>
      <c r="K31" s="71">
        <f t="shared" si="7"/>
        <v>58.596010840267873</v>
      </c>
      <c r="L31" s="71">
        <f t="shared" si="7"/>
        <v>68.048552121132559</v>
      </c>
      <c r="M31" s="71">
        <f t="shared" si="7"/>
        <v>72.041309352787707</v>
      </c>
      <c r="N31" s="71">
        <f t="shared" si="7"/>
        <v>73.663015654029138</v>
      </c>
      <c r="O31" s="71">
        <f t="shared" si="7"/>
        <v>74.524037995442654</v>
      </c>
      <c r="P31" s="72">
        <f>(O31*'Spot Prices'!P8/'Spot Prices'!O8)*($E$26)</f>
        <v>82.508208454400588</v>
      </c>
      <c r="Q31" s="72">
        <f>(P31*'Spot Prices'!Q8/'Spot Prices'!P8)*($E$26)</f>
        <v>85.145459880135647</v>
      </c>
      <c r="R31" s="72">
        <f>(Q31*'Spot Prices'!R8/'Spot Prices'!Q8)*($E$26)</f>
        <v>90.492257669575295</v>
      </c>
      <c r="S31" s="72">
        <f>(R31*'Spot Prices'!S8/'Spot Prices'!R8)*($E$26)</f>
        <v>94.149091543309396</v>
      </c>
      <c r="T31" s="72">
        <f>(S31*'Spot Prices'!T8/'Spot Prices'!S8)*($E$26)</f>
        <v>94.559244053070586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48.046671678872237</v>
      </c>
      <c r="G32" s="6">
        <f t="shared" si="8"/>
        <v>31.522344887376043</v>
      </c>
      <c r="H32" s="6">
        <f t="shared" si="8"/>
        <v>37.042342955616036</v>
      </c>
      <c r="I32" s="6">
        <f t="shared" si="8"/>
        <v>42.984124103567645</v>
      </c>
      <c r="J32" s="6">
        <f t="shared" si="8"/>
        <v>49.592996963720772</v>
      </c>
      <c r="K32" s="6">
        <f t="shared" si="8"/>
        <v>50.674247090026483</v>
      </c>
      <c r="L32" s="6">
        <f t="shared" si="8"/>
        <v>62.191023095991426</v>
      </c>
      <c r="M32" s="6">
        <f t="shared" si="8"/>
        <v>65.594840762610119</v>
      </c>
      <c r="N32" s="6">
        <f t="shared" si="8"/>
        <v>66.598010712003997</v>
      </c>
      <c r="O32" s="6">
        <f t="shared" si="8"/>
        <v>67.573241585088994</v>
      </c>
      <c r="P32" s="70">
        <f>(O32*'Spot Prices'!P9/'Spot Prices'!O9)*($E$26)</f>
        <v>73.668533261750241</v>
      </c>
      <c r="Q32" s="70">
        <f>(P32*'Spot Prices'!Q9/'Spot Prices'!P9)*($E$26)</f>
        <v>75.250588195512691</v>
      </c>
      <c r="R32" s="70">
        <f>(Q32*'Spot Prices'!R9/'Spot Prices'!Q9)*($E$26)</f>
        <v>78.343142131967412</v>
      </c>
      <c r="S32" s="70">
        <f>(R32*'Spot Prices'!S9/'Spot Prices'!R9)*($E$26)</f>
        <v>80.927289846895064</v>
      </c>
      <c r="T32" s="70">
        <f>(S32*'Spot Prices'!T9/'Spot Prices'!S9)*($E$26)</f>
        <v>80.477311910887252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42.528240291908439</v>
      </c>
      <c r="G33" s="4">
        <f t="shared" si="9"/>
        <v>25.415695435159741</v>
      </c>
      <c r="H33" s="4">
        <f t="shared" si="9"/>
        <v>31.870264630085895</v>
      </c>
      <c r="I33" s="4">
        <f t="shared" si="9"/>
        <v>37.228565067036556</v>
      </c>
      <c r="J33" s="4">
        <f t="shared" si="9"/>
        <v>42.816648097688791</v>
      </c>
      <c r="K33" s="4">
        <f t="shared" si="9"/>
        <v>40.388634599807339</v>
      </c>
      <c r="L33" s="4">
        <f t="shared" si="9"/>
        <v>54.990137267088038</v>
      </c>
      <c r="M33" s="4">
        <f t="shared" si="9"/>
        <v>57.439067841991999</v>
      </c>
      <c r="N33" s="4">
        <f t="shared" si="9"/>
        <v>58.664032465059577</v>
      </c>
      <c r="O33" s="4">
        <f t="shared" si="9"/>
        <v>59.194924745994342</v>
      </c>
      <c r="P33" s="18">
        <f>(O33*'Spot Prices'!P10/'Spot Prices'!O10)*($E$26)</f>
        <v>63.144180260271966</v>
      </c>
      <c r="Q33" s="18">
        <f>(P33*'Spot Prices'!Q10/'Spot Prices'!P10)*($E$26)</f>
        <v>63.001189087822986</v>
      </c>
      <c r="R33" s="18">
        <f>(Q33*'Spot Prices'!R10/'Spot Prices'!Q10)*($E$26)</f>
        <v>61.204868341752466</v>
      </c>
      <c r="S33" s="18">
        <f>(R33*'Spot Prices'!S10/'Spot Prices'!R10)*($E$26)</f>
        <v>61.829749308046274</v>
      </c>
      <c r="T33" s="18">
        <f>(S33*'Spot Prices'!T10/'Spot Prices'!S10)*($E$26)</f>
        <v>59.321419559755853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36.167632266948978</v>
      </c>
      <c r="G34" s="4">
        <f t="shared" si="10"/>
        <v>14.776299388345659</v>
      </c>
      <c r="H34" s="4">
        <f t="shared" si="10"/>
        <v>21.67440526834752</v>
      </c>
      <c r="I34" s="4">
        <f t="shared" si="10"/>
        <v>24.969135413401794</v>
      </c>
      <c r="J34" s="4">
        <f t="shared" si="10"/>
        <v>31.924121382031704</v>
      </c>
      <c r="K34" s="4">
        <f t="shared" si="10"/>
        <v>23.303478260480759</v>
      </c>
      <c r="L34" s="4">
        <f t="shared" si="10"/>
        <v>44.181287112310407</v>
      </c>
      <c r="M34" s="4">
        <f t="shared" si="10"/>
        <v>48.603970487182515</v>
      </c>
      <c r="N34" s="4">
        <f t="shared" si="10"/>
        <v>45.698452900305092</v>
      </c>
      <c r="O34" s="4">
        <f t="shared" si="10"/>
        <v>47.70278004997985</v>
      </c>
      <c r="P34" s="18">
        <f>(O34*'Spot Prices'!P11/'Spot Prices'!O11)*($E$26)</f>
        <v>48.993482230398321</v>
      </c>
      <c r="Q34" s="18">
        <f>(P34*'Spot Prices'!Q11/'Spot Prices'!P11)*($E$26)</f>
        <v>50.200130081740831</v>
      </c>
      <c r="R34" s="18">
        <f>(Q34*'Spot Prices'!R11/'Spot Prices'!Q11)*($E$26)</f>
        <v>49.500875950787403</v>
      </c>
      <c r="S34" s="18">
        <f>(R34*'Spot Prices'!S11/'Spot Prices'!R11)*($E$26)</f>
        <v>48.449096647399116</v>
      </c>
      <c r="T34" s="18">
        <f>(S34*'Spot Prices'!T11/'Spot Prices'!S11)*($E$26)</f>
        <v>44.143922612019622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53.184090123507602</v>
      </c>
      <c r="G35" s="6">
        <f t="shared" si="11"/>
        <v>36.835749751352004</v>
      </c>
      <c r="H35" s="6">
        <f t="shared" si="11"/>
        <v>41.658625108395789</v>
      </c>
      <c r="I35" s="6">
        <f t="shared" si="11"/>
        <v>48.223599514119115</v>
      </c>
      <c r="J35" s="6">
        <f t="shared" si="11"/>
        <v>55.923885328533061</v>
      </c>
      <c r="K35" s="6">
        <f t="shared" si="11"/>
        <v>59.427203531709303</v>
      </c>
      <c r="L35" s="6">
        <f t="shared" si="11"/>
        <v>68.343329754431267</v>
      </c>
      <c r="M35" s="6">
        <f t="shared" si="11"/>
        <v>72.651733409201071</v>
      </c>
      <c r="N35" s="6">
        <f t="shared" si="11"/>
        <v>74.484621393490485</v>
      </c>
      <c r="O35" s="6">
        <f t="shared" si="11"/>
        <v>75.262107517407713</v>
      </c>
      <c r="P35" s="70">
        <f>(O35*'Spot Prices'!P12/'Spot Prices'!O12)*($E$26)</f>
        <v>82.174401683329933</v>
      </c>
      <c r="Q35" s="70">
        <f>(P35*'Spot Prices'!Q12/'Spot Prices'!P12)*($E$26)</f>
        <v>83.805188929026059</v>
      </c>
      <c r="R35" s="70">
        <f>(Q35*'Spot Prices'!R12/'Spot Prices'!Q12)*($E$26)</f>
        <v>87.187686085169886</v>
      </c>
      <c r="S35" s="70">
        <f>(R35*'Spot Prices'!S12/'Spot Prices'!R12)*($E$26)</f>
        <v>90.039478695437353</v>
      </c>
      <c r="T35" s="70">
        <f>(S35*'Spot Prices'!T12/'Spot Prices'!S12)*($E$26)</f>
        <v>89.957002956247734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85.296393366965404</v>
      </c>
      <c r="G17" s="16">
        <f>WindFarmAvPrice!G28</f>
        <v>68.232534573363523</v>
      </c>
      <c r="H17" s="16">
        <f>WindFarmAvPrice!H28</f>
        <v>69.261756940009121</v>
      </c>
      <c r="I17" s="16">
        <f>WindFarmAvPrice!I28</f>
        <v>80.859676589741412</v>
      </c>
      <c r="J17" s="16">
        <f>WindFarmAvPrice!J28</f>
        <v>93.976159216496796</v>
      </c>
      <c r="K17" s="16">
        <f>WindFarmAvPrice!K28</f>
        <v>110.99919566692601</v>
      </c>
      <c r="L17" s="16">
        <f>WindFarmAvPrice!L28</f>
        <v>103.93207387986793</v>
      </c>
      <c r="M17" s="16">
        <f>WindFarmAvPrice!M28</f>
        <v>108.90880812544862</v>
      </c>
      <c r="N17" s="16">
        <f>WindFarmAvPrice!N28</f>
        <v>121.70718973598272</v>
      </c>
      <c r="O17" s="16">
        <f>WindFarmAvPrice!O28</f>
        <v>116.25331810594437</v>
      </c>
      <c r="P17" s="16">
        <f>WindFarmAvPrice!P28</f>
        <v>121.1743542854599</v>
      </c>
      <c r="Q17" s="16">
        <f>WindFarmAvPrice!Q28</f>
        <v>122.81503077948778</v>
      </c>
      <c r="R17" s="16">
        <f>WindFarmAvPrice!R28</f>
        <v>122.04537895947874</v>
      </c>
      <c r="S17" s="16">
        <f>WindFarmAvPrice!S28</f>
        <v>127.00432256590162</v>
      </c>
      <c r="T17" s="16">
        <f>WindFarmAvPrice!T28</f>
        <v>123.70975318265089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65.66783210959106</v>
      </c>
      <c r="G18" s="16">
        <f>WindFarmAvPrice!G29</f>
        <v>49.70356567742666</v>
      </c>
      <c r="H18" s="16">
        <f>WindFarmAvPrice!H29</f>
        <v>52.814613052989671</v>
      </c>
      <c r="I18" s="16">
        <f>WindFarmAvPrice!I29</f>
        <v>60.521895873106629</v>
      </c>
      <c r="J18" s="16">
        <f>WindFarmAvPrice!J29</f>
        <v>71.658253994109273</v>
      </c>
      <c r="K18" s="16">
        <f>WindFarmAvPrice!K29</f>
        <v>81.203640687107793</v>
      </c>
      <c r="L18" s="16">
        <f>WindFarmAvPrice!L29</f>
        <v>82.901218240844159</v>
      </c>
      <c r="M18" s="16">
        <f>WindFarmAvPrice!M29</f>
        <v>89.36839362917712</v>
      </c>
      <c r="N18" s="16">
        <f>WindFarmAvPrice!N29</f>
        <v>93.233503861256125</v>
      </c>
      <c r="O18" s="16">
        <f>WindFarmAvPrice!O29</f>
        <v>92.787761542778824</v>
      </c>
      <c r="P18" s="16">
        <f>WindFarmAvPrice!P29</f>
        <v>100.38775632493515</v>
      </c>
      <c r="Q18" s="16">
        <f>WindFarmAvPrice!Q29</f>
        <v>100.79001350652761</v>
      </c>
      <c r="R18" s="16">
        <f>WindFarmAvPrice!R29</f>
        <v>104.18649869291208</v>
      </c>
      <c r="S18" s="16">
        <f>WindFarmAvPrice!S29</f>
        <v>106.82020372773285</v>
      </c>
      <c r="T18" s="16">
        <f>WindFarmAvPrice!T29</f>
        <v>107.61163325544176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57.845476749336271</v>
      </c>
      <c r="G19" s="66">
        <f>WindFarmAvPrice!G30</f>
        <v>41.640728592867291</v>
      </c>
      <c r="H19" s="66">
        <f>WindFarmAvPrice!H30</f>
        <v>45.891613171494903</v>
      </c>
      <c r="I19" s="66">
        <f>WindFarmAvPrice!I30</f>
        <v>52.972665290500004</v>
      </c>
      <c r="J19" s="66">
        <f>WindFarmAvPrice!J30</f>
        <v>61.452604699529786</v>
      </c>
      <c r="K19" s="66">
        <f>WindFarmAvPrice!K30</f>
        <v>67.390429540765211</v>
      </c>
      <c r="L19" s="66">
        <f>WindFarmAvPrice!L30</f>
        <v>74.101252225641659</v>
      </c>
      <c r="M19" s="66">
        <f>WindFarmAvPrice!M30</f>
        <v>79.395680983049132</v>
      </c>
      <c r="N19" s="66">
        <f>WindFarmAvPrice!N30</f>
        <v>81.689864972909746</v>
      </c>
      <c r="O19" s="66">
        <f>WindFarmAvPrice!O30</f>
        <v>82.574851218290874</v>
      </c>
      <c r="P19" s="66">
        <f>WindFarmAvPrice!P30</f>
        <v>90.544675726319298</v>
      </c>
      <c r="Q19" s="66">
        <f>WindFarmAvPrice!Q30</f>
        <v>92.797773058967024</v>
      </c>
      <c r="R19" s="66">
        <f>WindFarmAvPrice!R30</f>
        <v>97.148934537167918</v>
      </c>
      <c r="S19" s="66">
        <f>WindFarmAvPrice!S30</f>
        <v>100.71331493462733</v>
      </c>
      <c r="T19" s="66">
        <f>WindFarmAvPrice!T30</f>
        <v>101.49688847057848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52.593499222847704</v>
      </c>
      <c r="G20" s="68">
        <f>WindFarmAvPrice!G31</f>
        <v>36.422609427119845</v>
      </c>
      <c r="H20" s="68">
        <f>WindFarmAvPrice!H31</f>
        <v>41.237758389757111</v>
      </c>
      <c r="I20" s="68">
        <f>WindFarmAvPrice!I31</f>
        <v>47.811138349340524</v>
      </c>
      <c r="J20" s="68">
        <f>WindFarmAvPrice!J31</f>
        <v>55.191807678553637</v>
      </c>
      <c r="K20" s="68">
        <f>WindFarmAvPrice!K31</f>
        <v>58.596010840267873</v>
      </c>
      <c r="L20" s="68">
        <f>WindFarmAvPrice!L31</f>
        <v>68.048552121132559</v>
      </c>
      <c r="M20" s="68">
        <f>WindFarmAvPrice!M31</f>
        <v>72.041309352787707</v>
      </c>
      <c r="N20" s="68">
        <f>WindFarmAvPrice!N31</f>
        <v>73.663015654029138</v>
      </c>
      <c r="O20" s="68">
        <f>WindFarmAvPrice!O31</f>
        <v>74.524037995442654</v>
      </c>
      <c r="P20" s="68">
        <f>WindFarmAvPrice!P31</f>
        <v>82.508208454400588</v>
      </c>
      <c r="Q20" s="68">
        <f>WindFarmAvPrice!Q31</f>
        <v>85.145459880135647</v>
      </c>
      <c r="R20" s="68">
        <f>WindFarmAvPrice!R31</f>
        <v>90.492257669575295</v>
      </c>
      <c r="S20" s="68">
        <f>WindFarmAvPrice!S31</f>
        <v>94.149091543309396</v>
      </c>
      <c r="T20" s="68">
        <f>WindFarmAvPrice!T31</f>
        <v>94.559244053070586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48.046671678872237</v>
      </c>
      <c r="G21" s="66">
        <f>WindFarmAvPrice!G32</f>
        <v>31.522344887376043</v>
      </c>
      <c r="H21" s="66">
        <f>WindFarmAvPrice!H32</f>
        <v>37.042342955616036</v>
      </c>
      <c r="I21" s="66">
        <f>WindFarmAvPrice!I32</f>
        <v>42.984124103567645</v>
      </c>
      <c r="J21" s="66">
        <f>WindFarmAvPrice!J32</f>
        <v>49.592996963720772</v>
      </c>
      <c r="K21" s="66">
        <f>WindFarmAvPrice!K32</f>
        <v>50.674247090026483</v>
      </c>
      <c r="L21" s="66">
        <f>WindFarmAvPrice!L32</f>
        <v>62.191023095991426</v>
      </c>
      <c r="M21" s="66">
        <f>WindFarmAvPrice!M32</f>
        <v>65.594840762610119</v>
      </c>
      <c r="N21" s="66">
        <f>WindFarmAvPrice!N32</f>
        <v>66.598010712003997</v>
      </c>
      <c r="O21" s="66">
        <f>WindFarmAvPrice!O32</f>
        <v>67.573241585088994</v>
      </c>
      <c r="P21" s="66">
        <f>WindFarmAvPrice!P32</f>
        <v>73.668533261750241</v>
      </c>
      <c r="Q21" s="66">
        <f>WindFarmAvPrice!Q32</f>
        <v>75.250588195512691</v>
      </c>
      <c r="R21" s="66">
        <f>WindFarmAvPrice!R32</f>
        <v>78.343142131967412</v>
      </c>
      <c r="S21" s="66">
        <f>WindFarmAvPrice!S32</f>
        <v>80.927289846895064</v>
      </c>
      <c r="T21" s="66">
        <f>WindFarmAvPrice!T32</f>
        <v>80.477311910887252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42.528240291908439</v>
      </c>
      <c r="G22" s="16">
        <f>WindFarmAvPrice!G33</f>
        <v>25.415695435159741</v>
      </c>
      <c r="H22" s="16">
        <f>WindFarmAvPrice!H33</f>
        <v>31.870264630085895</v>
      </c>
      <c r="I22" s="16">
        <f>WindFarmAvPrice!I33</f>
        <v>37.228565067036556</v>
      </c>
      <c r="J22" s="16">
        <f>WindFarmAvPrice!J33</f>
        <v>42.816648097688791</v>
      </c>
      <c r="K22" s="16">
        <f>WindFarmAvPrice!K33</f>
        <v>40.388634599807339</v>
      </c>
      <c r="L22" s="16">
        <f>WindFarmAvPrice!L33</f>
        <v>54.990137267088038</v>
      </c>
      <c r="M22" s="16">
        <f>WindFarmAvPrice!M33</f>
        <v>57.439067841991999</v>
      </c>
      <c r="N22" s="16">
        <f>WindFarmAvPrice!N33</f>
        <v>58.664032465059577</v>
      </c>
      <c r="O22" s="16">
        <f>WindFarmAvPrice!O33</f>
        <v>59.194924745994342</v>
      </c>
      <c r="P22" s="16">
        <f>WindFarmAvPrice!P33</f>
        <v>63.144180260271966</v>
      </c>
      <c r="Q22" s="16">
        <f>WindFarmAvPrice!Q33</f>
        <v>63.001189087822986</v>
      </c>
      <c r="R22" s="16">
        <f>WindFarmAvPrice!R33</f>
        <v>61.204868341752466</v>
      </c>
      <c r="S22" s="16">
        <f>WindFarmAvPrice!S33</f>
        <v>61.829749308046274</v>
      </c>
      <c r="T22" s="16">
        <f>WindFarmAvPrice!T33</f>
        <v>59.321419559755853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36.167632266948978</v>
      </c>
      <c r="G23" s="16">
        <f>WindFarmAvPrice!G34</f>
        <v>14.776299388345659</v>
      </c>
      <c r="H23" s="16">
        <f>WindFarmAvPrice!H34</f>
        <v>21.67440526834752</v>
      </c>
      <c r="I23" s="16">
        <f>WindFarmAvPrice!I34</f>
        <v>24.969135413401794</v>
      </c>
      <c r="J23" s="16">
        <f>WindFarmAvPrice!J34</f>
        <v>31.924121382031704</v>
      </c>
      <c r="K23" s="16">
        <f>WindFarmAvPrice!K34</f>
        <v>23.303478260480759</v>
      </c>
      <c r="L23" s="16">
        <f>WindFarmAvPrice!L34</f>
        <v>44.181287112310407</v>
      </c>
      <c r="M23" s="16">
        <f>WindFarmAvPrice!M34</f>
        <v>48.603970487182515</v>
      </c>
      <c r="N23" s="16">
        <f>WindFarmAvPrice!N34</f>
        <v>45.698452900305092</v>
      </c>
      <c r="O23" s="16">
        <f>WindFarmAvPrice!O34</f>
        <v>47.70278004997985</v>
      </c>
      <c r="P23" s="16">
        <f>WindFarmAvPrice!P34</f>
        <v>48.993482230398321</v>
      </c>
      <c r="Q23" s="16">
        <f>WindFarmAvPrice!Q34</f>
        <v>50.200130081740831</v>
      </c>
      <c r="R23" s="16">
        <f>WindFarmAvPrice!R34</f>
        <v>49.500875950787403</v>
      </c>
      <c r="S23" s="16">
        <f>WindFarmAvPrice!S34</f>
        <v>48.449096647399116</v>
      </c>
      <c r="T23" s="16">
        <f>WindFarmAvPrice!T34</f>
        <v>44.143922612019622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108.92497201845546</v>
      </c>
      <c r="G28" s="4">
        <f t="shared" si="3"/>
        <v>90.91329551825342</v>
      </c>
      <c r="H28" s="4">
        <f t="shared" si="3"/>
        <v>88.252006492877427</v>
      </c>
      <c r="I28" s="4">
        <f t="shared" si="3"/>
        <v>97.352839344284021</v>
      </c>
      <c r="J28" s="4">
        <f t="shared" si="3"/>
        <v>108.08301618546295</v>
      </c>
      <c r="K28" s="4">
        <f t="shared" si="3"/>
        <v>124.10740609069396</v>
      </c>
      <c r="L28" s="4">
        <f t="shared" si="3"/>
        <v>116.57242879095254</v>
      </c>
      <c r="M28" s="4">
        <f t="shared" si="3"/>
        <v>122.24300630231232</v>
      </c>
      <c r="N28" s="4">
        <f t="shared" ref="N28:T28" si="4">N17+N6</f>
        <v>121.70718973598272</v>
      </c>
      <c r="O28" s="4">
        <f t="shared" si="4"/>
        <v>116.25331810594437</v>
      </c>
      <c r="P28" s="4">
        <f t="shared" si="4"/>
        <v>121.1743542854599</v>
      </c>
      <c r="Q28" s="4">
        <f t="shared" si="4"/>
        <v>122.81503077948778</v>
      </c>
      <c r="R28" s="4">
        <f t="shared" si="4"/>
        <v>122.04537895947874</v>
      </c>
      <c r="S28" s="4">
        <f t="shared" si="4"/>
        <v>127.00432256590162</v>
      </c>
      <c r="T28" s="4">
        <f t="shared" si="4"/>
        <v>123.70975318265089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89.467428884546024</v>
      </c>
      <c r="G29" s="4">
        <f t="shared" si="5"/>
        <v>71.48741825123804</v>
      </c>
      <c r="H29" s="4">
        <f t="shared" si="5"/>
        <v>70.835783181418208</v>
      </c>
      <c r="I29" s="4">
        <f t="shared" si="5"/>
        <v>75.10324378188821</v>
      </c>
      <c r="J29" s="4">
        <f t="shared" si="5"/>
        <v>84.559439401177556</v>
      </c>
      <c r="K29" s="4">
        <f t="shared" si="5"/>
        <v>93.192664157820644</v>
      </c>
      <c r="L29" s="4">
        <f t="shared" si="5"/>
        <v>94.748984566974485</v>
      </c>
      <c r="M29" s="4">
        <f t="shared" si="5"/>
        <v>101.78192319119961</v>
      </c>
      <c r="N29" s="4">
        <f t="shared" ref="N29:T29" si="6">N18+N7</f>
        <v>93.233503861256125</v>
      </c>
      <c r="O29" s="4">
        <f t="shared" si="6"/>
        <v>92.787761542778824</v>
      </c>
      <c r="P29" s="4">
        <f t="shared" si="6"/>
        <v>100.38775632493515</v>
      </c>
      <c r="Q29" s="4">
        <f t="shared" si="6"/>
        <v>100.79001350652761</v>
      </c>
      <c r="R29" s="4">
        <f t="shared" si="6"/>
        <v>104.18649869291208</v>
      </c>
      <c r="S29" s="4">
        <f t="shared" si="6"/>
        <v>106.82020372773285</v>
      </c>
      <c r="T29" s="4">
        <f t="shared" si="6"/>
        <v>107.61163325544176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76.563341630235982</v>
      </c>
      <c r="G30" s="6">
        <f t="shared" si="5"/>
        <v>58.138409182767546</v>
      </c>
      <c r="H30" s="6">
        <f t="shared" si="5"/>
        <v>58.523275692393426</v>
      </c>
      <c r="I30" s="6">
        <f t="shared" si="5"/>
        <v>64.251125963261472</v>
      </c>
      <c r="J30" s="6">
        <f t="shared" si="5"/>
        <v>71.717933550821087</v>
      </c>
      <c r="K30" s="6">
        <f t="shared" si="5"/>
        <v>76.877544383585288</v>
      </c>
      <c r="L30" s="6">
        <f t="shared" si="5"/>
        <v>82.87081954653226</v>
      </c>
      <c r="M30" s="6">
        <f t="shared" si="5"/>
        <v>88.480850155328781</v>
      </c>
      <c r="N30" s="6">
        <f t="shared" ref="N30:T30" si="7">N19+N8</f>
        <v>81.689864972909746</v>
      </c>
      <c r="O30" s="6">
        <f t="shared" si="7"/>
        <v>82.574851218290874</v>
      </c>
      <c r="P30" s="6">
        <f t="shared" si="7"/>
        <v>90.544675726319298</v>
      </c>
      <c r="Q30" s="6">
        <f t="shared" si="7"/>
        <v>92.797773058967024</v>
      </c>
      <c r="R30" s="6">
        <f t="shared" si="7"/>
        <v>97.148934537167918</v>
      </c>
      <c r="S30" s="6">
        <f t="shared" si="7"/>
        <v>100.71331493462733</v>
      </c>
      <c r="T30" s="6">
        <f t="shared" si="7"/>
        <v>101.49688847057848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65.572247784210944</v>
      </c>
      <c r="G31" s="71">
        <f t="shared" si="5"/>
        <v>49.180107337176352</v>
      </c>
      <c r="H31" s="71">
        <f t="shared" si="5"/>
        <v>51.500101106872208</v>
      </c>
      <c r="I31" s="71">
        <f t="shared" si="5"/>
        <v>57.020470078733403</v>
      </c>
      <c r="J31" s="71">
        <f t="shared" si="5"/>
        <v>63.963308880185366</v>
      </c>
      <c r="K31" s="71">
        <f t="shared" si="5"/>
        <v>66.649231053720555</v>
      </c>
      <c r="L31" s="71">
        <f t="shared" si="5"/>
        <v>75.936593527740598</v>
      </c>
      <c r="M31" s="71">
        <f t="shared" si="5"/>
        <v>79.970626447804634</v>
      </c>
      <c r="N31" s="71">
        <f t="shared" ref="N31:T31" si="8">N20+N9</f>
        <v>73.663015654029138</v>
      </c>
      <c r="O31" s="71">
        <f t="shared" si="8"/>
        <v>74.524037995442654</v>
      </c>
      <c r="P31" s="71">
        <f t="shared" si="8"/>
        <v>82.508208454400588</v>
      </c>
      <c r="Q31" s="71">
        <f t="shared" si="8"/>
        <v>85.145459880135647</v>
      </c>
      <c r="R31" s="71">
        <f t="shared" si="8"/>
        <v>90.492257669575295</v>
      </c>
      <c r="S31" s="71">
        <f t="shared" si="8"/>
        <v>94.149091543309396</v>
      </c>
      <c r="T31" s="71">
        <f t="shared" si="8"/>
        <v>94.559244053070586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60.964878164875529</v>
      </c>
      <c r="G32" s="6">
        <f t="shared" si="5"/>
        <v>42.769766462066094</v>
      </c>
      <c r="H32" s="6">
        <f t="shared" si="5"/>
        <v>46.326885636103839</v>
      </c>
      <c r="I32" s="6">
        <f t="shared" si="5"/>
        <v>50.6883694901544</v>
      </c>
      <c r="J32" s="6">
        <f t="shared" si="5"/>
        <v>57.803271373246737</v>
      </c>
      <c r="K32" s="6">
        <f t="shared" si="5"/>
        <v>57.797827745685417</v>
      </c>
      <c r="L32" s="6">
        <f t="shared" si="5"/>
        <v>69.31262246153355</v>
      </c>
      <c r="M32" s="6">
        <f t="shared" si="5"/>
        <v>72.92215746065321</v>
      </c>
      <c r="N32" s="6">
        <f t="shared" ref="N32:T32" si="9">N21+N10</f>
        <v>66.598010712003997</v>
      </c>
      <c r="O32" s="6">
        <f t="shared" si="9"/>
        <v>67.573241585088994</v>
      </c>
      <c r="P32" s="6">
        <f t="shared" si="9"/>
        <v>73.668533261750241</v>
      </c>
      <c r="Q32" s="6">
        <f t="shared" si="9"/>
        <v>75.250588195512691</v>
      </c>
      <c r="R32" s="6">
        <f t="shared" si="9"/>
        <v>78.343142131967412</v>
      </c>
      <c r="S32" s="6">
        <f t="shared" si="9"/>
        <v>80.927289846895064</v>
      </c>
      <c r="T32" s="6">
        <f t="shared" si="9"/>
        <v>80.477311910887252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52.284969300032358</v>
      </c>
      <c r="G33" s="4">
        <f t="shared" si="5"/>
        <v>34.026027427490419</v>
      </c>
      <c r="H33" s="4">
        <f t="shared" si="5"/>
        <v>37.983044401858344</v>
      </c>
      <c r="I33" s="4">
        <f t="shared" si="5"/>
        <v>45.958700472037577</v>
      </c>
      <c r="J33" s="4">
        <f t="shared" si="5"/>
        <v>50.48830615399207</v>
      </c>
      <c r="K33" s="4">
        <f t="shared" si="5"/>
        <v>46.149735359640978</v>
      </c>
      <c r="L33" s="4">
        <f t="shared" si="5"/>
        <v>61.585248068432193</v>
      </c>
      <c r="M33" s="4">
        <f t="shared" si="5"/>
        <v>63.285563463738278</v>
      </c>
      <c r="N33" s="4">
        <f t="shared" ref="N33:T33" si="10">N22+N11</f>
        <v>58.664032465059577</v>
      </c>
      <c r="O33" s="4">
        <f t="shared" si="10"/>
        <v>59.194924745994342</v>
      </c>
      <c r="P33" s="4">
        <f t="shared" si="10"/>
        <v>63.144180260271966</v>
      </c>
      <c r="Q33" s="4">
        <f t="shared" si="10"/>
        <v>63.001189087822986</v>
      </c>
      <c r="R33" s="4">
        <f t="shared" si="10"/>
        <v>61.204868341752466</v>
      </c>
      <c r="S33" s="4">
        <f t="shared" si="10"/>
        <v>61.829749308046274</v>
      </c>
      <c r="T33" s="4">
        <f t="shared" si="10"/>
        <v>59.321419559755853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41.766267052791328</v>
      </c>
      <c r="G34" s="4">
        <f t="shared" si="5"/>
        <v>19.568747992017066</v>
      </c>
      <c r="H34" s="4">
        <f t="shared" si="5"/>
        <v>26.40785031393175</v>
      </c>
      <c r="I34" s="4">
        <f t="shared" si="5"/>
        <v>29.793087276252507</v>
      </c>
      <c r="J34" s="4">
        <f t="shared" si="5"/>
        <v>36.645739118236797</v>
      </c>
      <c r="K34" s="4">
        <f t="shared" si="5"/>
        <v>27.70989681503017</v>
      </c>
      <c r="L34" s="4">
        <f t="shared" si="5"/>
        <v>48.612794028770537</v>
      </c>
      <c r="M34" s="4">
        <f t="shared" si="5"/>
        <v>52.408279703484219</v>
      </c>
      <c r="N34" s="4">
        <f t="shared" ref="N34:T34" si="11">N23+N12</f>
        <v>45.698452900305092</v>
      </c>
      <c r="O34" s="4">
        <f t="shared" si="11"/>
        <v>47.70278004997985</v>
      </c>
      <c r="P34" s="4">
        <f t="shared" si="11"/>
        <v>48.993482230398321</v>
      </c>
      <c r="Q34" s="4">
        <f t="shared" si="11"/>
        <v>50.200130081740831</v>
      </c>
      <c r="R34" s="4">
        <f t="shared" si="11"/>
        <v>49.500875950787403</v>
      </c>
      <c r="S34" s="4">
        <f t="shared" si="11"/>
        <v>48.449096647399116</v>
      </c>
      <c r="T34" s="4">
        <f t="shared" si="11"/>
        <v>44.143922612019622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68.854695983361907</v>
      </c>
      <c r="G35" s="6">
        <f t="shared" si="12"/>
        <v>50.785871595831857</v>
      </c>
      <c r="H35" s="6">
        <f t="shared" si="12"/>
        <v>52.735257758678728</v>
      </c>
      <c r="I35" s="6">
        <f t="shared" si="12"/>
        <v>58.063752919916958</v>
      </c>
      <c r="J35" s="6">
        <f t="shared" si="12"/>
        <v>65.263329675306665</v>
      </c>
      <c r="K35" s="6">
        <f t="shared" si="12"/>
        <v>67.794933960472775</v>
      </c>
      <c r="L35" s="6">
        <f t="shared" si="12"/>
        <v>76.528325410543829</v>
      </c>
      <c r="M35" s="6">
        <f t="shared" si="12"/>
        <v>81.010890507560731</v>
      </c>
      <c r="N35" s="6">
        <f t="shared" ref="N35:T35" si="13">SUMPRODUCT($A$28:$A$34,N28:N34)/SUM($A$28:$A$34)</f>
        <v>74.53607387872789</v>
      </c>
      <c r="O35" s="6">
        <f t="shared" si="13"/>
        <v>75.264194731768541</v>
      </c>
      <c r="P35" s="6">
        <f t="shared" si="13"/>
        <v>82.142294248848515</v>
      </c>
      <c r="Q35" s="6">
        <f t="shared" si="13"/>
        <v>83.816791695979987</v>
      </c>
      <c r="R35" s="6">
        <f t="shared" si="13"/>
        <v>87.141253371413413</v>
      </c>
      <c r="S35" s="6">
        <f t="shared" si="13"/>
        <v>90.025007409368712</v>
      </c>
      <c r="T35" s="6">
        <f t="shared" si="13"/>
        <v>89.995785107807563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H13" workbookViewId="0">
      <selection activeCell="K23" sqref="K23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108.92497201845546</v>
      </c>
      <c r="G6" s="16">
        <f>PPAPrice!G28</f>
        <v>90.91329551825342</v>
      </c>
      <c r="H6" s="16">
        <f>PPAPrice!H28</f>
        <v>88.252006492877427</v>
      </c>
      <c r="I6" s="16">
        <f>PPAPrice!I28</f>
        <v>97.352839344284021</v>
      </c>
      <c r="J6" s="16">
        <f>PPAPrice!J28</f>
        <v>108.08301618546295</v>
      </c>
      <c r="K6" s="16">
        <f>PPAPrice!K28</f>
        <v>124.10740609069396</v>
      </c>
      <c r="L6" s="16">
        <f>PPAPrice!L28</f>
        <v>116.57242879095254</v>
      </c>
      <c r="M6" s="16">
        <f>PPAPrice!M28</f>
        <v>122.24300630231232</v>
      </c>
      <c r="N6" s="16">
        <f>PPAPrice!N28</f>
        <v>121.70718973598272</v>
      </c>
      <c r="O6" s="16">
        <f>PPAPrice!O28</f>
        <v>116.25331810594437</v>
      </c>
      <c r="P6" s="16">
        <f>PPAPrice!P28</f>
        <v>121.1743542854599</v>
      </c>
      <c r="Q6" s="16">
        <f>PPAPrice!Q28</f>
        <v>122.81503077948778</v>
      </c>
      <c r="R6" s="16">
        <f>PPAPrice!R28</f>
        <v>122.04537895947874</v>
      </c>
      <c r="S6" s="16">
        <f>PPAPrice!S28</f>
        <v>127.00432256590162</v>
      </c>
      <c r="T6" s="16">
        <f>PPAPrice!T28</f>
        <v>123.70975318265089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89.467428884546024</v>
      </c>
      <c r="G7" s="16">
        <f>PPAPrice!G29</f>
        <v>71.48741825123804</v>
      </c>
      <c r="H7" s="16">
        <f>PPAPrice!H29</f>
        <v>70.835783181418208</v>
      </c>
      <c r="I7" s="16">
        <f>PPAPrice!I29</f>
        <v>75.10324378188821</v>
      </c>
      <c r="J7" s="16">
        <f>PPAPrice!J29</f>
        <v>84.559439401177556</v>
      </c>
      <c r="K7" s="16">
        <f>PPAPrice!K29</f>
        <v>93.192664157820644</v>
      </c>
      <c r="L7" s="16">
        <f>PPAPrice!L29</f>
        <v>94.748984566974485</v>
      </c>
      <c r="M7" s="16">
        <f>PPAPrice!M29</f>
        <v>101.78192319119961</v>
      </c>
      <c r="N7" s="16">
        <f>PPAPrice!N29</f>
        <v>93.233503861256125</v>
      </c>
      <c r="O7" s="16">
        <f>PPAPrice!O29</f>
        <v>92.787761542778824</v>
      </c>
      <c r="P7" s="16">
        <f>PPAPrice!P29</f>
        <v>100.38775632493515</v>
      </c>
      <c r="Q7" s="16">
        <f>PPAPrice!Q29</f>
        <v>100.79001350652761</v>
      </c>
      <c r="R7" s="16">
        <f>PPAPrice!R29</f>
        <v>104.18649869291208</v>
      </c>
      <c r="S7" s="16">
        <f>PPAPrice!S29</f>
        <v>106.82020372773285</v>
      </c>
      <c r="T7" s="16">
        <f>PPAPrice!T29</f>
        <v>107.61163325544176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76.563341630235982</v>
      </c>
      <c r="G8" s="66">
        <f>PPAPrice!G30</f>
        <v>58.138409182767546</v>
      </c>
      <c r="H8" s="66">
        <f>PPAPrice!H30</f>
        <v>58.523275692393426</v>
      </c>
      <c r="I8" s="66">
        <f>PPAPrice!I30</f>
        <v>64.251125963261472</v>
      </c>
      <c r="J8" s="66">
        <f>PPAPrice!J30</f>
        <v>71.717933550821087</v>
      </c>
      <c r="K8" s="66">
        <f>PPAPrice!K30</f>
        <v>76.877544383585288</v>
      </c>
      <c r="L8" s="66">
        <f>PPAPrice!L30</f>
        <v>82.87081954653226</v>
      </c>
      <c r="M8" s="66">
        <f>PPAPrice!M30</f>
        <v>88.480850155328781</v>
      </c>
      <c r="N8" s="66">
        <f>PPAPrice!N30</f>
        <v>81.689864972909746</v>
      </c>
      <c r="O8" s="66">
        <f>PPAPrice!O30</f>
        <v>82.574851218290874</v>
      </c>
      <c r="P8" s="66">
        <f>PPAPrice!P30</f>
        <v>90.544675726319298</v>
      </c>
      <c r="Q8" s="66">
        <f>PPAPrice!Q30</f>
        <v>92.797773058967024</v>
      </c>
      <c r="R8" s="66">
        <f>PPAPrice!R30</f>
        <v>97.148934537167918</v>
      </c>
      <c r="S8" s="66">
        <f>PPAPrice!S30</f>
        <v>100.71331493462733</v>
      </c>
      <c r="T8" s="66">
        <f>PPAPrice!T30</f>
        <v>101.49688847057848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65.572247784210944</v>
      </c>
      <c r="G9" s="68">
        <f>PPAPrice!G31</f>
        <v>49.180107337176352</v>
      </c>
      <c r="H9" s="68">
        <f>PPAPrice!H31</f>
        <v>51.500101106872208</v>
      </c>
      <c r="I9" s="68">
        <f>PPAPrice!I31</f>
        <v>57.020470078733403</v>
      </c>
      <c r="J9" s="68">
        <f>PPAPrice!J31</f>
        <v>63.963308880185366</v>
      </c>
      <c r="K9" s="68">
        <f>PPAPrice!K31</f>
        <v>66.649231053720555</v>
      </c>
      <c r="L9" s="68">
        <f>PPAPrice!L31</f>
        <v>75.936593527740598</v>
      </c>
      <c r="M9" s="68">
        <f>PPAPrice!M31</f>
        <v>79.970626447804634</v>
      </c>
      <c r="N9" s="68">
        <f>PPAPrice!N31</f>
        <v>73.663015654029138</v>
      </c>
      <c r="O9" s="68">
        <f>PPAPrice!O31</f>
        <v>74.524037995442654</v>
      </c>
      <c r="P9" s="68">
        <f>PPAPrice!P31</f>
        <v>82.508208454400588</v>
      </c>
      <c r="Q9" s="68">
        <f>PPAPrice!Q31</f>
        <v>85.145459880135647</v>
      </c>
      <c r="R9" s="68">
        <f>PPAPrice!R31</f>
        <v>90.492257669575295</v>
      </c>
      <c r="S9" s="68">
        <f>PPAPrice!S31</f>
        <v>94.149091543309396</v>
      </c>
      <c r="T9" s="68">
        <f>PPAPrice!T31</f>
        <v>94.559244053070586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60.964878164875529</v>
      </c>
      <c r="G10" s="66">
        <f>PPAPrice!G32</f>
        <v>42.769766462066094</v>
      </c>
      <c r="H10" s="66">
        <f>PPAPrice!H32</f>
        <v>46.326885636103839</v>
      </c>
      <c r="I10" s="66">
        <f>PPAPrice!I32</f>
        <v>50.6883694901544</v>
      </c>
      <c r="J10" s="66">
        <f>PPAPrice!J32</f>
        <v>57.803271373246737</v>
      </c>
      <c r="K10" s="66">
        <f>PPAPrice!K32</f>
        <v>57.797827745685417</v>
      </c>
      <c r="L10" s="66">
        <f>PPAPrice!L32</f>
        <v>69.31262246153355</v>
      </c>
      <c r="M10" s="66">
        <f>PPAPrice!M32</f>
        <v>72.92215746065321</v>
      </c>
      <c r="N10" s="66">
        <f>PPAPrice!N32</f>
        <v>66.598010712003997</v>
      </c>
      <c r="O10" s="66">
        <f>PPAPrice!O32</f>
        <v>67.573241585088994</v>
      </c>
      <c r="P10" s="66">
        <f>PPAPrice!P32</f>
        <v>73.668533261750241</v>
      </c>
      <c r="Q10" s="66">
        <f>PPAPrice!Q32</f>
        <v>75.250588195512691</v>
      </c>
      <c r="R10" s="66">
        <f>PPAPrice!R32</f>
        <v>78.343142131967412</v>
      </c>
      <c r="S10" s="66">
        <f>PPAPrice!S32</f>
        <v>80.927289846895064</v>
      </c>
      <c r="T10" s="66">
        <f>PPAPrice!T32</f>
        <v>80.477311910887252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52.284969300032358</v>
      </c>
      <c r="G11" s="16">
        <f>PPAPrice!G33</f>
        <v>34.026027427490419</v>
      </c>
      <c r="H11" s="16">
        <f>PPAPrice!H33</f>
        <v>37.983044401858344</v>
      </c>
      <c r="I11" s="16">
        <f>PPAPrice!I33</f>
        <v>45.958700472037577</v>
      </c>
      <c r="J11" s="16">
        <f>PPAPrice!J33</f>
        <v>50.48830615399207</v>
      </c>
      <c r="K11" s="16">
        <f>PPAPrice!K33</f>
        <v>46.149735359640978</v>
      </c>
      <c r="L11" s="16">
        <f>PPAPrice!L33</f>
        <v>61.585248068432193</v>
      </c>
      <c r="M11" s="16">
        <f>PPAPrice!M33</f>
        <v>63.285563463738278</v>
      </c>
      <c r="N11" s="16">
        <f>PPAPrice!N33</f>
        <v>58.664032465059577</v>
      </c>
      <c r="O11" s="16">
        <f>PPAPrice!O33</f>
        <v>59.194924745994342</v>
      </c>
      <c r="P11" s="16">
        <f>PPAPrice!P33</f>
        <v>63.144180260271966</v>
      </c>
      <c r="Q11" s="16">
        <f>PPAPrice!Q33</f>
        <v>63.001189087822986</v>
      </c>
      <c r="R11" s="16">
        <f>PPAPrice!R33</f>
        <v>61.204868341752466</v>
      </c>
      <c r="S11" s="16">
        <f>PPAPrice!S33</f>
        <v>61.829749308046274</v>
      </c>
      <c r="T11" s="16">
        <f>PPAPrice!T33</f>
        <v>59.321419559755853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41.766267052791328</v>
      </c>
      <c r="G12" s="16">
        <f>PPAPrice!G34</f>
        <v>19.568747992017066</v>
      </c>
      <c r="H12" s="16">
        <f>PPAPrice!H34</f>
        <v>26.40785031393175</v>
      </c>
      <c r="I12" s="16">
        <f>PPAPrice!I34</f>
        <v>29.793087276252507</v>
      </c>
      <c r="J12" s="16">
        <f>PPAPrice!J34</f>
        <v>36.645739118236797</v>
      </c>
      <c r="K12" s="16">
        <f>PPAPrice!K34</f>
        <v>27.70989681503017</v>
      </c>
      <c r="L12" s="16">
        <f>PPAPrice!L34</f>
        <v>48.612794028770537</v>
      </c>
      <c r="M12" s="16">
        <f>PPAPrice!M34</f>
        <v>52.408279703484219</v>
      </c>
      <c r="N12" s="16">
        <f>PPAPrice!N34</f>
        <v>45.698452900305092</v>
      </c>
      <c r="O12" s="16">
        <f>PPAPrice!O34</f>
        <v>47.70278004997985</v>
      </c>
      <c r="P12" s="16">
        <f>PPAPrice!P34</f>
        <v>48.993482230398321</v>
      </c>
      <c r="Q12" s="16">
        <f>PPAPrice!Q34</f>
        <v>50.200130081740831</v>
      </c>
      <c r="R12" s="16">
        <f>PPAPrice!R34</f>
        <v>49.500875950787403</v>
      </c>
      <c r="S12" s="16">
        <f>PPAPrice!S34</f>
        <v>48.449096647399116</v>
      </c>
      <c r="T12" s="16">
        <f>PPAPrice!T34</f>
        <v>44.143922612019622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26744147.762844302</v>
      </c>
      <c r="G28" s="73">
        <f t="shared" si="4"/>
        <v>16341145.621148063</v>
      </c>
      <c r="H28" s="73">
        <f t="shared" si="4"/>
        <v>14008390.89326204</v>
      </c>
      <c r="I28" s="73">
        <f t="shared" si="4"/>
        <v>17860497.031073336</v>
      </c>
      <c r="J28" s="73">
        <f t="shared" si="4"/>
        <v>22603567.045408539</v>
      </c>
      <c r="K28" s="73">
        <f t="shared" si="4"/>
        <v>29923644.00792196</v>
      </c>
      <c r="L28" s="73">
        <f t="shared" si="4"/>
        <v>25015652.110961117</v>
      </c>
      <c r="M28" s="73">
        <f t="shared" si="4"/>
        <v>26930655.406025503</v>
      </c>
      <c r="N28" s="73">
        <f t="shared" si="4"/>
        <v>26031954.350016836</v>
      </c>
      <c r="O28" s="73">
        <f t="shared" si="4"/>
        <v>22279723.702784222</v>
      </c>
      <c r="P28" s="73">
        <f t="shared" si="4"/>
        <v>23855094.49198718</v>
      </c>
      <c r="Q28" s="73">
        <f t="shared" si="4"/>
        <v>24295916.611173499</v>
      </c>
      <c r="R28" s="73">
        <f t="shared" si="4"/>
        <v>23158327.946159918</v>
      </c>
      <c r="S28" s="73">
        <f t="shared" si="4"/>
        <v>24185359.575796038</v>
      </c>
      <c r="T28" s="73">
        <f t="shared" si="4"/>
        <v>21317039.211403869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15472973.955126081</v>
      </c>
      <c r="G29" s="73">
        <f t="shared" si="5"/>
        <v>6106770.9114028793</v>
      </c>
      <c r="H29" s="73">
        <f t="shared" si="5"/>
        <v>5091551.1218864843</v>
      </c>
      <c r="I29" s="73">
        <f t="shared" si="5"/>
        <v>6417285.7733485429</v>
      </c>
      <c r="J29" s="73">
        <f t="shared" si="5"/>
        <v>10263715.260099705</v>
      </c>
      <c r="K29" s="73">
        <f t="shared" si="5"/>
        <v>13650339.606406761</v>
      </c>
      <c r="L29" s="73">
        <f t="shared" si="5"/>
        <v>13565417.043759122</v>
      </c>
      <c r="M29" s="73">
        <f t="shared" si="5"/>
        <v>16154430.505439581</v>
      </c>
      <c r="N29" s="73">
        <f t="shared" si="5"/>
        <v>11237598.347331977</v>
      </c>
      <c r="O29" s="73">
        <f t="shared" si="5"/>
        <v>10219610.749181207</v>
      </c>
      <c r="P29" s="73">
        <f t="shared" si="5"/>
        <v>12954285.9517384</v>
      </c>
      <c r="Q29" s="73">
        <f t="shared" si="5"/>
        <v>12308080.754160849</v>
      </c>
      <c r="R29" s="73">
        <f t="shared" si="5"/>
        <v>13026606.291707549</v>
      </c>
      <c r="S29" s="73">
        <f t="shared" si="5"/>
        <v>13348783.611658482</v>
      </c>
      <c r="T29" s="73">
        <f t="shared" si="5"/>
        <v>12799462.468525453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8973749.8142748699</v>
      </c>
      <c r="G30" s="74">
        <f t="shared" si="5"/>
        <v>-326455.46626934822</v>
      </c>
      <c r="H30" s="74">
        <f t="shared" si="5"/>
        <v>-835607.01633421273</v>
      </c>
      <c r="I30" s="74">
        <f t="shared" si="5"/>
        <v>1140654.1441268765</v>
      </c>
      <c r="J30" s="74">
        <f t="shared" si="5"/>
        <v>3925473.1697908835</v>
      </c>
      <c r="K30" s="74">
        <f t="shared" si="5"/>
        <v>5614779.3928979393</v>
      </c>
      <c r="L30" s="74">
        <f t="shared" si="5"/>
        <v>7632047.4680298595</v>
      </c>
      <c r="M30" s="74">
        <f t="shared" si="5"/>
        <v>9504001.4549008776</v>
      </c>
      <c r="N30" s="74">
        <f t="shared" si="5"/>
        <v>5494671.7579210708</v>
      </c>
      <c r="O30" s="74">
        <f t="shared" si="5"/>
        <v>5115798.4678046918</v>
      </c>
      <c r="P30" s="74">
        <f t="shared" si="5"/>
        <v>8022183.1254616305</v>
      </c>
      <c r="Q30" s="74">
        <f t="shared" si="5"/>
        <v>8185734.6609470518</v>
      </c>
      <c r="R30" s="74">
        <f t="shared" si="5"/>
        <v>9380170.3616460208</v>
      </c>
      <c r="S30" s="74">
        <f t="shared" si="5"/>
        <v>10096662.013814451</v>
      </c>
      <c r="T30" s="74">
        <f t="shared" si="5"/>
        <v>9548262.1704605054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3748075.5122986105</v>
      </c>
      <c r="G31" s="75">
        <f t="shared" si="5"/>
        <v>-4430930.384617975</v>
      </c>
      <c r="H31" s="75">
        <f t="shared" si="5"/>
        <v>-4034908.4475090615</v>
      </c>
      <c r="I31" s="75">
        <f t="shared" si="5"/>
        <v>-2195834.406320299</v>
      </c>
      <c r="J31" s="75">
        <f t="shared" si="5"/>
        <v>277889.49562171643</v>
      </c>
      <c r="K31" s="75">
        <f t="shared" si="5"/>
        <v>785291.4457149338</v>
      </c>
      <c r="L31" s="75">
        <f t="shared" si="5"/>
        <v>4300717.7146354849</v>
      </c>
      <c r="M31" s="75">
        <f t="shared" si="5"/>
        <v>5389467.6468190327</v>
      </c>
      <c r="N31" s="75">
        <f t="shared" si="5"/>
        <v>1706297.6598421771</v>
      </c>
      <c r="O31" s="75">
        <f t="shared" si="5"/>
        <v>1307895.6346719565</v>
      </c>
      <c r="P31" s="75">
        <f t="shared" si="5"/>
        <v>4144151.3201842955</v>
      </c>
      <c r="Q31" s="75">
        <f t="shared" si="5"/>
        <v>4504016.1591397244</v>
      </c>
      <c r="R31" s="75">
        <f t="shared" si="5"/>
        <v>6091532.0309008714</v>
      </c>
      <c r="S31" s="75">
        <f t="shared" si="5"/>
        <v>6916695.7204794334</v>
      </c>
      <c r="T31" s="75">
        <f t="shared" si="5"/>
        <v>6177360.4761280008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1602024.2522986692</v>
      </c>
      <c r="G32" s="74">
        <f t="shared" si="5"/>
        <v>-7222673.6401614686</v>
      </c>
      <c r="H32" s="74">
        <f t="shared" si="5"/>
        <v>-6266918.8883838234</v>
      </c>
      <c r="I32" s="74">
        <f t="shared" si="5"/>
        <v>-5000816.0483356267</v>
      </c>
      <c r="J32" s="74">
        <f t="shared" si="5"/>
        <v>-2497089.6786776213</v>
      </c>
      <c r="K32" s="74">
        <f t="shared" si="5"/>
        <v>-3219626.6098916573</v>
      </c>
      <c r="L32" s="74">
        <f t="shared" si="5"/>
        <v>1229250.1366613135</v>
      </c>
      <c r="M32" s="74">
        <f t="shared" si="5"/>
        <v>2104424.4603943531</v>
      </c>
      <c r="N32" s="74">
        <f t="shared" si="5"/>
        <v>-1497765.5173160329</v>
      </c>
      <c r="O32" s="74">
        <f t="shared" si="5"/>
        <v>-1852968.3709045169</v>
      </c>
      <c r="P32" s="74">
        <f t="shared" si="5"/>
        <v>85910.59138966327</v>
      </c>
      <c r="Q32" s="74">
        <f t="shared" si="5"/>
        <v>-28345.965113833889</v>
      </c>
      <c r="R32" s="74">
        <f t="shared" si="5"/>
        <v>514731.09138807951</v>
      </c>
      <c r="S32" s="74">
        <f t="shared" si="5"/>
        <v>806301.40729335439</v>
      </c>
      <c r="T32" s="74">
        <f t="shared" si="5"/>
        <v>-281575.65517933172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-2226182.7781293415</v>
      </c>
      <c r="G33" s="73">
        <f t="shared" si="5"/>
        <v>-10796945.24338685</v>
      </c>
      <c r="H33" s="73">
        <f t="shared" si="5"/>
        <v>-9713014.5360519662</v>
      </c>
      <c r="I33" s="73">
        <f t="shared" si="5"/>
        <v>-6896357.0562213697</v>
      </c>
      <c r="J33" s="73">
        <f t="shared" si="5"/>
        <v>-5600933.3655107552</v>
      </c>
      <c r="K33" s="73">
        <f t="shared" si="5"/>
        <v>-8160986.6204971271</v>
      </c>
      <c r="L33" s="73">
        <f t="shared" si="5"/>
        <v>-2154423.0213139085</v>
      </c>
      <c r="M33" s="73">
        <f t="shared" si="5"/>
        <v>-2151539.0419449019</v>
      </c>
      <c r="N33" s="73">
        <f t="shared" si="5"/>
        <v>-4906706.5505259382</v>
      </c>
      <c r="O33" s="73">
        <f t="shared" si="5"/>
        <v>-5446863.7981794514</v>
      </c>
      <c r="P33" s="73">
        <f t="shared" si="5"/>
        <v>-4482519.5005465038</v>
      </c>
      <c r="Q33" s="73">
        <f t="shared" si="5"/>
        <v>-5334391.7750676414</v>
      </c>
      <c r="R33" s="73">
        <f t="shared" si="5"/>
        <v>-6925061.8964977274</v>
      </c>
      <c r="S33" s="73">
        <f t="shared" si="5"/>
        <v>-7510046.8275400419</v>
      </c>
      <c r="T33" s="73">
        <f t="shared" si="5"/>
        <v>-9429997.2815537825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-6409679.0053364141</v>
      </c>
      <c r="G34" s="73">
        <f t="shared" si="5"/>
        <v>-16434156.496391505</v>
      </c>
      <c r="H34" s="73">
        <f t="shared" si="5"/>
        <v>-14119223.01328058</v>
      </c>
      <c r="I34" s="73">
        <f t="shared" si="5"/>
        <v>-13196633.102378299</v>
      </c>
      <c r="J34" s="73">
        <f t="shared" si="5"/>
        <v>-11088438.254382227</v>
      </c>
      <c r="K34" s="73">
        <f t="shared" si="5"/>
        <v>-15310330.038392033</v>
      </c>
      <c r="L34" s="73">
        <f t="shared" si="5"/>
        <v>-7324057.2042398183</v>
      </c>
      <c r="M34" s="73">
        <f t="shared" si="5"/>
        <v>-6527847.6502137044</v>
      </c>
      <c r="N34" s="73">
        <f t="shared" si="5"/>
        <v>-10130928.28200664</v>
      </c>
      <c r="O34" s="73">
        <f t="shared" si="5"/>
        <v>-9966973.037073791</v>
      </c>
      <c r="P34" s="73">
        <f t="shared" si="5"/>
        <v>-10231651.991523148</v>
      </c>
      <c r="Q34" s="73">
        <f t="shared" si="5"/>
        <v>-10416893.449034339</v>
      </c>
      <c r="R34" s="73">
        <f t="shared" si="5"/>
        <v>-11306950.305388955</v>
      </c>
      <c r="S34" s="73">
        <f t="shared" si="5"/>
        <v>-12525744.912367061</v>
      </c>
      <c r="T34" s="73">
        <f t="shared" si="5"/>
        <v>-15304372.009449439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5402854.1614119262</v>
      </c>
      <c r="G35" s="74">
        <f t="shared" si="6"/>
        <v>-3552232.1300931172</v>
      </c>
      <c r="H35" s="74">
        <f t="shared" si="6"/>
        <v>-3348012.7250320832</v>
      </c>
      <c r="I35" s="74">
        <f t="shared" si="6"/>
        <v>-1603081.1115662763</v>
      </c>
      <c r="J35" s="74">
        <f t="shared" si="6"/>
        <v>1011189.134408065</v>
      </c>
      <c r="K35" s="74">
        <f t="shared" si="6"/>
        <v>1497750.4334327641</v>
      </c>
      <c r="L35" s="74">
        <f t="shared" si="6"/>
        <v>4692277.2887128238</v>
      </c>
      <c r="M35" s="74">
        <f t="shared" si="6"/>
        <v>6010774.4153246293</v>
      </c>
      <c r="N35" s="74">
        <f t="shared" si="6"/>
        <v>2243798.238609164</v>
      </c>
      <c r="O35" s="74">
        <f t="shared" si="6"/>
        <v>1780300.0896743932</v>
      </c>
      <c r="P35" s="74">
        <f t="shared" si="6"/>
        <v>4130461.4459010526</v>
      </c>
      <c r="Q35" s="74">
        <f t="shared" si="6"/>
        <v>4056280.3532977724</v>
      </c>
      <c r="R35" s="74">
        <f t="shared" si="6"/>
        <v>4746701.2543841628</v>
      </c>
      <c r="S35" s="74">
        <f t="shared" si="6"/>
        <v>5171776.8729651058</v>
      </c>
      <c r="T35" s="74">
        <f t="shared" si="6"/>
        <v>4267275.4916367382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C16" sqref="C1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[1]YallornSnowy!BB4</f>
        <v>23.079759883584394</v>
      </c>
      <c r="F6" s="80">
        <f>[1]YallornSnowy!BC4</f>
        <v>30.649675794046018</v>
      </c>
      <c r="G6" s="80">
        <f>[1]YallornSnowy!BD4</f>
        <v>40.043288563774098</v>
      </c>
      <c r="H6" s="80">
        <f>[1]YallornSnowy!BE4</f>
        <v>34.742258166157477</v>
      </c>
      <c r="I6" s="80">
        <f>[1]YallornSnowy!BF4</f>
        <v>37.864428765034027</v>
      </c>
      <c r="J6" s="80">
        <f>[1]YallornSnowy!BG4</f>
        <v>53.064510455937949</v>
      </c>
      <c r="K6" s="80">
        <f>[1]YallornSnowy!BH4</f>
        <v>60.725172715127158</v>
      </c>
      <c r="L6" s="80">
        <f>[1]YallornSnowy!BI4</f>
        <v>44.666622195572053</v>
      </c>
      <c r="M6" s="80">
        <f>[1]YallornSnowy!BJ4</f>
        <v>52.053682174740729</v>
      </c>
      <c r="N6" s="80">
        <f>[1]YallornSnowy!BK4</f>
        <v>59.900619673102639</v>
      </c>
      <c r="O6" s="80">
        <f>[1]YallornSnowy!BL4</f>
        <v>55.337099469703546</v>
      </c>
      <c r="P6" s="80">
        <f>[1]YallornSnowy!BM4</f>
        <v>64.069913693973803</v>
      </c>
      <c r="Q6" s="80">
        <f>[1]YallornSnowy!BN4</f>
        <v>66.796130518303087</v>
      </c>
      <c r="R6" s="80">
        <f>[1]YallornSnowy!BO4</f>
        <v>74.487058892274021</v>
      </c>
      <c r="S6" s="80">
        <f>[1]YallornSnowy!BP4</f>
        <v>74.190405922978144</v>
      </c>
      <c r="T6" s="80">
        <f>[1]YallornSnowy!BQ4</f>
        <v>85.745207229849967</v>
      </c>
    </row>
    <row r="7" spans="1:21" x14ac:dyDescent="0.3">
      <c r="A7" s="3">
        <v>0.05</v>
      </c>
      <c r="B7" s="3">
        <v>0.95</v>
      </c>
      <c r="C7" s="14"/>
      <c r="D7" s="14"/>
      <c r="E7" s="80">
        <f>[1]YallornSnowy!BB5</f>
        <v>10.748955250107143</v>
      </c>
      <c r="F7" s="80">
        <f>[1]YallornSnowy!BC5</f>
        <v>14.756880693415837</v>
      </c>
      <c r="G7" s="80">
        <f>[1]YallornSnowy!BD5</f>
        <v>18.166742830427463</v>
      </c>
      <c r="H7" s="80">
        <f>[1]YallornSnowy!BE5</f>
        <v>16.326438278507478</v>
      </c>
      <c r="I7" s="80">
        <f>[1]YallornSnowy!BF5</f>
        <v>18.375612333649165</v>
      </c>
      <c r="J7" s="80">
        <f>[1]YallornSnowy!BG5</f>
        <v>20.768894905130939</v>
      </c>
      <c r="K7" s="80">
        <f>[1]YallornSnowy!BH5</f>
        <v>30.048312590991532</v>
      </c>
      <c r="L7" s="80">
        <f>[1]YallornSnowy!BI5</f>
        <v>22.10014375168938</v>
      </c>
      <c r="M7" s="80">
        <f>[1]YallornSnowy!BJ5</f>
        <v>25.136056492023776</v>
      </c>
      <c r="N7" s="80">
        <f>[1]YallornSnowy!BK5</f>
        <v>26.920367362629662</v>
      </c>
      <c r="O7" s="80">
        <f>[1]YallornSnowy!BL5</f>
        <v>26.602193001090924</v>
      </c>
      <c r="P7" s="80">
        <f>[1]YallornSnowy!BM5</f>
        <v>31.809013020465038</v>
      </c>
      <c r="Q7" s="80">
        <f>[1]YallornSnowy!BN5</f>
        <v>34.187923495582901</v>
      </c>
      <c r="R7" s="80">
        <f>[1]YallornSnowy!BO5</f>
        <v>40.675396856219109</v>
      </c>
      <c r="S7" s="80">
        <f>[1]YallornSnowy!BP5</f>
        <v>44.223138591428487</v>
      </c>
      <c r="T7" s="80">
        <f>[1]YallornSnowy!BQ5</f>
        <v>47.358599143726472</v>
      </c>
    </row>
    <row r="8" spans="1:21" x14ac:dyDescent="0.3">
      <c r="A8" s="3">
        <v>0.25</v>
      </c>
      <c r="B8" s="5">
        <v>0.75</v>
      </c>
      <c r="C8" s="46"/>
      <c r="D8" s="46"/>
      <c r="E8" s="78">
        <f>[1]YallornSnowy!BB6</f>
        <v>4.6111045635885208</v>
      </c>
      <c r="F8" s="78">
        <f>[1]YallornSnowy!BC6</f>
        <v>6.5789013793445523</v>
      </c>
      <c r="G8" s="78">
        <f>[1]YallornSnowy!BD6</f>
        <v>7.892933644931599</v>
      </c>
      <c r="H8" s="78">
        <f>[1]YallornSnowy!BE6</f>
        <v>6.7530262144265105</v>
      </c>
      <c r="I8" s="78">
        <f>[1]YallornSnowy!BF6</f>
        <v>7.9976479513302738</v>
      </c>
      <c r="J8" s="78">
        <f>[1]YallornSnowy!BG6</f>
        <v>9.0489459077519374</v>
      </c>
      <c r="K8" s="78">
        <f>[1]YallornSnowy!BH6</f>
        <v>13.322765284524277</v>
      </c>
      <c r="L8" s="78">
        <f>[1]YallornSnowy!BI6</f>
        <v>9.3386360095621956</v>
      </c>
      <c r="M8" s="78">
        <f>[1]YallornSnowy!BJ6</f>
        <v>10.834465866010113</v>
      </c>
      <c r="N8" s="78">
        <f>[1]YallornSnowy!BK6</f>
        <v>12.042537566578019</v>
      </c>
      <c r="O8" s="78">
        <f>[1]YallornSnowy!BL6</f>
        <v>11.760842291914823</v>
      </c>
      <c r="P8" s="78">
        <f>[1]YallornSnowy!BM6</f>
        <v>13.25163115086448</v>
      </c>
      <c r="Q8" s="78">
        <f>[1]YallornSnowy!BN6</f>
        <v>14.800665906728526</v>
      </c>
      <c r="R8" s="78">
        <f>[1]YallornSnowy!BO6</f>
        <v>16.313895381420672</v>
      </c>
      <c r="S8" s="78">
        <f>[1]YallornSnowy!BP6</f>
        <v>17.815382873155901</v>
      </c>
      <c r="T8" s="78">
        <f>[1]YallornSnowy!BQ6</f>
        <v>19.249664287667365</v>
      </c>
    </row>
    <row r="9" spans="1:21" x14ac:dyDescent="0.3">
      <c r="A9" s="3">
        <v>0.5</v>
      </c>
      <c r="B9" s="7">
        <v>0.5</v>
      </c>
      <c r="C9" s="41"/>
      <c r="D9" s="41"/>
      <c r="E9" s="79">
        <f>[1]YallornSnowy!BB7</f>
        <v>6.7122597469193579E-4</v>
      </c>
      <c r="F9" s="79">
        <f>[1]YallornSnowy!BC7</f>
        <v>0.13237760957193956</v>
      </c>
      <c r="G9" s="79">
        <f>[1]YallornSnowy!BD7</f>
        <v>-2.1624917068805871E-2</v>
      </c>
      <c r="H9" s="79">
        <f>[1]YallornSnowy!BE7</f>
        <v>7.3385938796413086E-2</v>
      </c>
      <c r="I9" s="79">
        <f>[1]YallornSnowy!BF7</f>
        <v>7.5436745450943476E-2</v>
      </c>
      <c r="J9" s="79">
        <f>[1]YallornSnowy!BG7</f>
        <v>0.28781020366873378</v>
      </c>
      <c r="K9" s="79">
        <f>[1]YallornSnowy!BH7</f>
        <v>0.88344416154700411</v>
      </c>
      <c r="L9" s="79">
        <f>[1]YallornSnowy!BI7</f>
        <v>4.9481157187209135E-2</v>
      </c>
      <c r="M9" s="79">
        <f>[1]YallornSnowy!BJ7</f>
        <v>0.18607613765741604</v>
      </c>
      <c r="N9" s="79">
        <f>[1]YallornSnowy!BK7</f>
        <v>0.24298983569703836</v>
      </c>
      <c r="O9" s="79">
        <f>[1]YallornSnowy!BL7</f>
        <v>0.10438457887444486</v>
      </c>
      <c r="P9" s="79">
        <f>[1]YallornSnowy!BM7</f>
        <v>-0.41450147508899704</v>
      </c>
      <c r="Q9" s="79">
        <f>[1]YallornSnowy!BN7</f>
        <v>0.53851476039692869</v>
      </c>
      <c r="R9" s="79">
        <f>[1]YallornSnowy!BO7</f>
        <v>0.9065879356890747</v>
      </c>
      <c r="S9" s="79">
        <f>[1]YallornSnowy!BP7</f>
        <v>1.0818219871182535</v>
      </c>
      <c r="T9" s="79">
        <f>[1]YallornSnowy!BQ7</f>
        <v>0.87408504275975929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[1]YallornSnowy!BB8</f>
        <v>-5.0709017783774417</v>
      </c>
      <c r="F10" s="78">
        <f>[1]YallornSnowy!BC8</f>
        <v>-6.9387302675988618</v>
      </c>
      <c r="G10" s="78">
        <f>[1]YallornSnowy!BD8</f>
        <v>-8.3441349502874615</v>
      </c>
      <c r="H10" s="78">
        <f>[1]YallornSnowy!BE8</f>
        <v>-7.1408943374746485</v>
      </c>
      <c r="I10" s="78">
        <f>[1]YallornSnowy!BF8</f>
        <v>-8.0574371263478479</v>
      </c>
      <c r="J10" s="78">
        <f>[1]YallornSnowy!BG8</f>
        <v>-9.8096509417751072</v>
      </c>
      <c r="K10" s="78">
        <f>[1]YallornSnowy!BH8</f>
        <v>-13.538028352755944</v>
      </c>
      <c r="L10" s="78">
        <f>[1]YallornSnowy!BI8</f>
        <v>-9.9154306551543279</v>
      </c>
      <c r="M10" s="78">
        <f>[1]YallornSnowy!BJ8</f>
        <v>-11.268546219313269</v>
      </c>
      <c r="N10" s="78">
        <f>[1]YallornSnowy!BK8</f>
        <v>-12.576164780038052</v>
      </c>
      <c r="O10" s="78">
        <f>[1]YallornSnowy!BL8</f>
        <v>-12.400387786023163</v>
      </c>
      <c r="P10" s="78">
        <f>[1]YallornSnowy!BM8</f>
        <v>-13.021685726583865</v>
      </c>
      <c r="Q10" s="78">
        <f>[1]YallornSnowy!BN8</f>
        <v>-12.073715881192864</v>
      </c>
      <c r="R10" s="78">
        <f>[1]YallornSnowy!BO8</f>
        <v>-11.063597925556646</v>
      </c>
      <c r="S10" s="78">
        <f>[1]YallornSnowy!BP8</f>
        <v>-10.944078674482494</v>
      </c>
      <c r="T10" s="78">
        <f>[1]YallornSnowy!BQ8</f>
        <v>-11.841778429753305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[1]YallornSnowy!BB9</f>
        <v>-12.672738530428498</v>
      </c>
      <c r="F11" s="80">
        <f>[1]YallornSnowy!BC9</f>
        <v>-17.113017395868408</v>
      </c>
      <c r="G11" s="80">
        <f>[1]YallornSnowy!BD9</f>
        <v>-21.013790769874962</v>
      </c>
      <c r="H11" s="80">
        <f>[1]YallornSnowy!BE9</f>
        <v>-18.532870836269684</v>
      </c>
      <c r="I11" s="80">
        <f>[1]YallornSnowy!BF9</f>
        <v>-20.286715343648179</v>
      </c>
      <c r="J11" s="80">
        <f>[1]YallornSnowy!BG9</f>
        <v>-24.776871233851907</v>
      </c>
      <c r="K11" s="80">
        <f>[1]YallornSnowy!BH9</f>
        <v>-35.246156768698398</v>
      </c>
      <c r="L11" s="80">
        <f>[1]YallornSnowy!BI9</f>
        <v>-24.659587860970316</v>
      </c>
      <c r="M11" s="80">
        <f>[1]YallornSnowy!BJ9</f>
        <v>-28.374114225811905</v>
      </c>
      <c r="N11" s="80">
        <f>[1]YallornSnowy!BK9</f>
        <v>-30.481439593028615</v>
      </c>
      <c r="O11" s="80">
        <f>[1]YallornSnowy!BL9</f>
        <v>-30.797909989267396</v>
      </c>
      <c r="P11" s="80">
        <f>[1]YallornSnowy!BM9</f>
        <v>-31.028461675689087</v>
      </c>
      <c r="Q11" s="80">
        <f>[1]YallornSnowy!BN9</f>
        <v>-28.396376211334601</v>
      </c>
      <c r="R11" s="80">
        <f>[1]YallornSnowy!BO9</f>
        <v>-25.331244782772412</v>
      </c>
      <c r="S11" s="80">
        <f>[1]YallornSnowy!BP9</f>
        <v>-24.733220796955489</v>
      </c>
      <c r="T11" s="80">
        <f>[1]YallornSnowy!BQ9</f>
        <v>-26.064001449659703</v>
      </c>
    </row>
    <row r="12" spans="1:21" x14ac:dyDescent="0.3">
      <c r="A12" s="3">
        <v>1</v>
      </c>
      <c r="B12" s="3">
        <v>0</v>
      </c>
      <c r="C12" s="14"/>
      <c r="D12" s="14"/>
      <c r="E12" s="80">
        <f>[1]YallornSnowy!BB10</f>
        <v>-32.963886828159531</v>
      </c>
      <c r="F12" s="80">
        <f>[1]YallornSnowy!BC10</f>
        <v>-41.549626242814831</v>
      </c>
      <c r="G12" s="80">
        <f>[1]YallornSnowy!BD10</f>
        <v>-52.133637142112455</v>
      </c>
      <c r="H12" s="80">
        <f>[1]YallornSnowy!BE10</f>
        <v>-43.619361657979546</v>
      </c>
      <c r="I12" s="80">
        <f>[1]YallornSnowy!BF10</f>
        <v>-53.968160753106048</v>
      </c>
      <c r="J12" s="80">
        <f>[1]YallornSnowy!BG10</f>
        <v>-54.399975530828662</v>
      </c>
      <c r="K12" s="80">
        <f>[1]YallornSnowy!BH10</f>
        <v>-89.187430863473608</v>
      </c>
      <c r="L12" s="80">
        <f>[1]YallornSnowy!BI10</f>
        <v>-63.192415536029415</v>
      </c>
      <c r="M12" s="80">
        <f>[1]YallornSnowy!BJ10</f>
        <v>-68.420128831359037</v>
      </c>
      <c r="N12" s="80">
        <f>[1]YallornSnowy!BK10</f>
        <v>-76.668289579164622</v>
      </c>
      <c r="O12" s="80">
        <f>[1]YallornSnowy!BL10</f>
        <v>-67.071968682646187</v>
      </c>
      <c r="P12" s="80">
        <f>[1]YallornSnowy!BM10</f>
        <v>-66.287607123532638</v>
      </c>
      <c r="Q12" s="80">
        <f>[1]YallornSnowy!BN10</f>
        <v>-70.389608611415369</v>
      </c>
      <c r="R12" s="80">
        <f>[1]YallornSnowy!BO10</f>
        <v>-62.824672334374384</v>
      </c>
      <c r="S12" s="80">
        <f>[1]YallornSnowy!BP10</f>
        <v>-48.33344662925316</v>
      </c>
      <c r="T12" s="80">
        <f>[1]YallornSnowy!BQ10</f>
        <v>-58.055688545834599</v>
      </c>
    </row>
    <row r="13" spans="1:21" x14ac:dyDescent="0.3">
      <c r="B13" s="9" t="s">
        <v>19</v>
      </c>
      <c r="C13" s="66"/>
      <c r="D13" s="66"/>
      <c r="E13" s="81">
        <f>[1]YallornSnowy!BB11</f>
        <v>-0.37580920274465562</v>
      </c>
      <c r="F13" s="81">
        <f>[1]YallornSnowy!BC11</f>
        <v>-0.378127396441019</v>
      </c>
      <c r="G13" s="81">
        <f>[1]YallornSnowy!BD11</f>
        <v>-0.49459220313673874</v>
      </c>
      <c r="H13" s="81">
        <f>[1]YallornSnowy!BE11</f>
        <v>-0.42732026821795499</v>
      </c>
      <c r="I13" s="81">
        <f>[1]YallornSnowy!BF11</f>
        <v>-0.29853241121434965</v>
      </c>
      <c r="J13" s="81">
        <f>[1]YallornSnowy!BG11</f>
        <v>-0.64807124767178093</v>
      </c>
      <c r="K13" s="81">
        <f>[1]YallornSnowy!BH11</f>
        <v>-0.52711025074628381</v>
      </c>
      <c r="L13" s="81">
        <f>[1]YallornSnowy!BI11</f>
        <v>-0.46913310277428627</v>
      </c>
      <c r="M13" s="81">
        <f>[1]YallornSnowy!BJ11</f>
        <v>-0.52719854569105262</v>
      </c>
      <c r="N13" s="81">
        <f>[1]YallornSnowy!BK11</f>
        <v>-0.51489970008143271</v>
      </c>
      <c r="O13" s="81">
        <f>[1]YallornSnowy!BL11</f>
        <v>-0.72960542810340623</v>
      </c>
      <c r="P13" s="81">
        <f>[1]YallornSnowy!BM11</f>
        <v>5.7243614713323253E-2</v>
      </c>
      <c r="Q13" s="81">
        <f>[1]YallornSnowy!BN11</f>
        <v>1.4881511209020197</v>
      </c>
      <c r="R13" s="81">
        <f>[1]YallornSnowy!BO11</f>
        <v>3.5109907737299251</v>
      </c>
      <c r="S13" s="81">
        <f>[1]YallornSnowy!BP11</f>
        <v>4.4124169979820795</v>
      </c>
      <c r="T13" s="81">
        <f>[1]YallornSnowy!BQ11</f>
        <v>4.7960556995286607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10108934.829009965</v>
      </c>
      <c r="F28" s="73">
        <f t="shared" ref="F28:T28" si="3">F17*F6</f>
        <v>13424557.997792156</v>
      </c>
      <c r="G28" s="73">
        <f t="shared" si="3"/>
        <v>17587012.337209582</v>
      </c>
      <c r="H28" s="73">
        <f t="shared" si="3"/>
        <v>15217109.076776974</v>
      </c>
      <c r="I28" s="73">
        <f t="shared" si="3"/>
        <v>16584619.799084904</v>
      </c>
      <c r="J28" s="73">
        <f t="shared" si="3"/>
        <v>23242255.57970082</v>
      </c>
      <c r="K28" s="73">
        <f t="shared" si="3"/>
        <v>26670495.856483847</v>
      </c>
      <c r="L28" s="73">
        <f t="shared" si="3"/>
        <v>19563980.521660559</v>
      </c>
      <c r="M28" s="73">
        <f t="shared" si="3"/>
        <v>22799512.792536438</v>
      </c>
      <c r="N28" s="73">
        <f t="shared" si="3"/>
        <v>26236471.416818958</v>
      </c>
      <c r="O28" s="73">
        <f t="shared" si="3"/>
        <v>24304054.087093797</v>
      </c>
      <c r="P28" s="73">
        <f t="shared" si="3"/>
        <v>28062622.197960526</v>
      </c>
      <c r="Q28" s="73">
        <f t="shared" si="3"/>
        <v>29256705.167016752</v>
      </c>
      <c r="R28" s="73">
        <f t="shared" si="3"/>
        <v>32625331.794816021</v>
      </c>
      <c r="S28" s="73">
        <f t="shared" si="3"/>
        <v>32584426.281372</v>
      </c>
      <c r="T28" s="73">
        <f t="shared" si="3"/>
        <v>37556400.766674288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4708042.3995469287</v>
      </c>
      <c r="F29" s="73">
        <f t="shared" si="4"/>
        <v>6463513.7437161366</v>
      </c>
      <c r="G29" s="73">
        <f t="shared" si="4"/>
        <v>7978833.4511237415</v>
      </c>
      <c r="H29" s="73">
        <f t="shared" si="4"/>
        <v>7150979.9659862751</v>
      </c>
      <c r="I29" s="73">
        <f t="shared" si="4"/>
        <v>8048518.2021383345</v>
      </c>
      <c r="J29" s="73">
        <f t="shared" si="4"/>
        <v>9096775.9684473518</v>
      </c>
      <c r="K29" s="73">
        <f t="shared" si="4"/>
        <v>13197218.889963482</v>
      </c>
      <c r="L29" s="73">
        <f t="shared" si="4"/>
        <v>9679862.9632399492</v>
      </c>
      <c r="M29" s="73">
        <f t="shared" si="4"/>
        <v>11009592.743506415</v>
      </c>
      <c r="N29" s="73">
        <f t="shared" si="4"/>
        <v>11791120.904831791</v>
      </c>
      <c r="O29" s="73">
        <f t="shared" si="4"/>
        <v>11683683.166079134</v>
      </c>
      <c r="P29" s="73">
        <f t="shared" si="4"/>
        <v>13932347.702963687</v>
      </c>
      <c r="Q29" s="73">
        <f t="shared" si="4"/>
        <v>14974310.49106531</v>
      </c>
      <c r="R29" s="73">
        <f t="shared" si="4"/>
        <v>17815823.823023971</v>
      </c>
      <c r="S29" s="73">
        <f t="shared" si="4"/>
        <v>19422802.469355393</v>
      </c>
      <c r="T29" s="73">
        <f t="shared" si="4"/>
        <v>20743066.424952194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2019663.7988517722</v>
      </c>
      <c r="F30" s="74">
        <f t="shared" si="4"/>
        <v>2881558.8041529139</v>
      </c>
      <c r="G30" s="74">
        <f t="shared" si="4"/>
        <v>3466576.4568539583</v>
      </c>
      <c r="H30" s="74">
        <f t="shared" si="4"/>
        <v>2957825.4819188118</v>
      </c>
      <c r="I30" s="74">
        <f t="shared" si="4"/>
        <v>3502969.8026826601</v>
      </c>
      <c r="J30" s="74">
        <f t="shared" si="4"/>
        <v>3963438.3075953485</v>
      </c>
      <c r="K30" s="74">
        <f t="shared" si="4"/>
        <v>5851358.5129630622</v>
      </c>
      <c r="L30" s="74">
        <f t="shared" si="4"/>
        <v>4090322.5721882419</v>
      </c>
      <c r="M30" s="74">
        <f t="shared" si="4"/>
        <v>4745496.0493124295</v>
      </c>
      <c r="N30" s="74">
        <f t="shared" si="4"/>
        <v>5274631.4541611727</v>
      </c>
      <c r="O30" s="74">
        <f t="shared" si="4"/>
        <v>5165361.9346089903</v>
      </c>
      <c r="P30" s="74">
        <f t="shared" si="4"/>
        <v>5804214.4440786419</v>
      </c>
      <c r="Q30" s="74">
        <f t="shared" si="4"/>
        <v>6482691.6671470944</v>
      </c>
      <c r="R30" s="74">
        <f t="shared" si="4"/>
        <v>7145486.1770622544</v>
      </c>
      <c r="S30" s="74">
        <f t="shared" si="4"/>
        <v>7824516.1578900721</v>
      </c>
      <c r="T30" s="74">
        <f t="shared" si="4"/>
        <v>8431352.9579983056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293.99697691506788</v>
      </c>
      <c r="F31" s="75">
        <f t="shared" si="4"/>
        <v>57981.392992509529</v>
      </c>
      <c r="G31" s="75">
        <f t="shared" si="4"/>
        <v>-9497.6635766195395</v>
      </c>
      <c r="H31" s="75">
        <f t="shared" si="4"/>
        <v>32143.041192828932</v>
      </c>
      <c r="I31" s="75">
        <f t="shared" si="4"/>
        <v>33041.294507513245</v>
      </c>
      <c r="J31" s="75">
        <f t="shared" si="4"/>
        <v>126060.86920690539</v>
      </c>
      <c r="K31" s="75">
        <f t="shared" si="4"/>
        <v>388008.67575144419</v>
      </c>
      <c r="L31" s="75">
        <f t="shared" si="4"/>
        <v>21672.746847997601</v>
      </c>
      <c r="M31" s="75">
        <f t="shared" si="4"/>
        <v>81501.34829394822</v>
      </c>
      <c r="N31" s="75">
        <f t="shared" si="4"/>
        <v>106429.5480353028</v>
      </c>
      <c r="O31" s="75">
        <f t="shared" si="4"/>
        <v>45845.707041656184</v>
      </c>
      <c r="P31" s="75">
        <f t="shared" si="4"/>
        <v>-181551.64608898069</v>
      </c>
      <c r="Q31" s="75">
        <f t="shared" si="4"/>
        <v>235869.46505385477</v>
      </c>
      <c r="R31" s="75">
        <f t="shared" si="4"/>
        <v>397085.51583181473</v>
      </c>
      <c r="S31" s="75">
        <f t="shared" si="4"/>
        <v>475136.21674233692</v>
      </c>
      <c r="T31" s="75">
        <f t="shared" si="4"/>
        <v>382849.24872877455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-2221054.9789293194</v>
      </c>
      <c r="F32" s="74">
        <f t="shared" si="4"/>
        <v>-3039163.8572083013</v>
      </c>
      <c r="G32" s="74">
        <f t="shared" si="4"/>
        <v>-3664744.070166253</v>
      </c>
      <c r="H32" s="74">
        <f t="shared" si="4"/>
        <v>-3127711.7198138959</v>
      </c>
      <c r="I32" s="74">
        <f t="shared" si="4"/>
        <v>-3529157.4613403575</v>
      </c>
      <c r="J32" s="74">
        <f t="shared" si="4"/>
        <v>-4296627.1124974973</v>
      </c>
      <c r="K32" s="74">
        <f t="shared" si="4"/>
        <v>-5945902.0525304107</v>
      </c>
      <c r="L32" s="74">
        <f t="shared" si="4"/>
        <v>-4342958.6269575953</v>
      </c>
      <c r="M32" s="74">
        <f t="shared" si="4"/>
        <v>-4935623.2440592116</v>
      </c>
      <c r="N32" s="74">
        <f t="shared" si="4"/>
        <v>-5508360.1736566667</v>
      </c>
      <c r="O32" s="74">
        <f t="shared" si="4"/>
        <v>-5446250.3156213732</v>
      </c>
      <c r="P32" s="74">
        <f t="shared" si="4"/>
        <v>-5703498.3482437329</v>
      </c>
      <c r="Q32" s="74">
        <f t="shared" si="4"/>
        <v>-5288287.555962475</v>
      </c>
      <c r="R32" s="74">
        <f t="shared" si="4"/>
        <v>-4845855.8913938114</v>
      </c>
      <c r="S32" s="74">
        <f t="shared" si="4"/>
        <v>-4806639.3538327115</v>
      </c>
      <c r="T32" s="74">
        <f t="shared" si="4"/>
        <v>-5186698.9522319473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-5550659.4763276819</v>
      </c>
      <c r="F33" s="73">
        <f t="shared" si="4"/>
        <v>-7495501.6193903629</v>
      </c>
      <c r="G33" s="73">
        <f t="shared" si="4"/>
        <v>-9229256.9061290827</v>
      </c>
      <c r="H33" s="73">
        <f t="shared" si="4"/>
        <v>-8117397.4262861218</v>
      </c>
      <c r="I33" s="73">
        <f t="shared" si="4"/>
        <v>-8885581.3205179032</v>
      </c>
      <c r="J33" s="73">
        <f t="shared" si="4"/>
        <v>-10852269.600427136</v>
      </c>
      <c r="K33" s="73">
        <f t="shared" si="4"/>
        <v>-15480112.052812336</v>
      </c>
      <c r="L33" s="73">
        <f t="shared" si="4"/>
        <v>-10800899.483104998</v>
      </c>
      <c r="M33" s="73">
        <f t="shared" si="4"/>
        <v>-12427862.030905614</v>
      </c>
      <c r="N33" s="73">
        <f t="shared" si="4"/>
        <v>-13350870.541746533</v>
      </c>
      <c r="O33" s="73">
        <f t="shared" si="4"/>
        <v>-13526442.06728624</v>
      </c>
      <c r="P33" s="73">
        <f t="shared" si="4"/>
        <v>-13590466.213951821</v>
      </c>
      <c r="Q33" s="73">
        <f t="shared" si="4"/>
        <v>-12437612.780564556</v>
      </c>
      <c r="R33" s="73">
        <f t="shared" si="4"/>
        <v>-11095085.214854317</v>
      </c>
      <c r="S33" s="73">
        <f t="shared" si="4"/>
        <v>-10862830.57402285</v>
      </c>
      <c r="T33" s="73">
        <f t="shared" si="4"/>
        <v>-11416032.634950949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-14438182.430733874</v>
      </c>
      <c r="F34" s="73">
        <f t="shared" si="4"/>
        <v>-18198736.294352897</v>
      </c>
      <c r="G34" s="73">
        <f t="shared" si="4"/>
        <v>-22897093.43281579</v>
      </c>
      <c r="H34" s="73">
        <f t="shared" si="4"/>
        <v>-19105280.406195041</v>
      </c>
      <c r="I34" s="73">
        <f t="shared" si="4"/>
        <v>-23638054.409860451</v>
      </c>
      <c r="J34" s="73">
        <f t="shared" si="4"/>
        <v>-23827189.282502953</v>
      </c>
      <c r="K34" s="73">
        <f t="shared" si="4"/>
        <v>-39171119.635237612</v>
      </c>
      <c r="L34" s="73">
        <f t="shared" si="4"/>
        <v>-27678278.004780885</v>
      </c>
      <c r="M34" s="73">
        <f t="shared" si="4"/>
        <v>-29968016.428135257</v>
      </c>
      <c r="N34" s="73">
        <f t="shared" si="4"/>
        <v>-33580710.835674107</v>
      </c>
      <c r="O34" s="73">
        <f t="shared" si="4"/>
        <v>-29458008.645418204</v>
      </c>
      <c r="P34" s="73">
        <f t="shared" si="4"/>
        <v>-29033971.920107294</v>
      </c>
      <c r="Q34" s="73">
        <f t="shared" si="4"/>
        <v>-30830648.57179993</v>
      </c>
      <c r="R34" s="73">
        <f t="shared" si="4"/>
        <v>-27517206.48245598</v>
      </c>
      <c r="S34" s="73">
        <f t="shared" si="4"/>
        <v>-21228049.759567987</v>
      </c>
      <c r="T34" s="73">
        <f t="shared" si="4"/>
        <v>-25428391.583075553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-164604.43080215916</v>
      </c>
      <c r="F35" s="74">
        <f t="shared" si="4"/>
        <v>-165619.79964116632</v>
      </c>
      <c r="G35" s="74">
        <f t="shared" si="4"/>
        <v>-217224.89561765565</v>
      </c>
      <c r="H35" s="74">
        <f t="shared" si="4"/>
        <v>-187166.27747946428</v>
      </c>
      <c r="I35" s="74">
        <f t="shared" si="4"/>
        <v>-130757.19611188515</v>
      </c>
      <c r="J35" s="74">
        <f t="shared" si="4"/>
        <v>-283855.20648024004</v>
      </c>
      <c r="K35" s="74">
        <f t="shared" si="4"/>
        <v>-231506.82212776784</v>
      </c>
      <c r="L35" s="74">
        <f t="shared" si="4"/>
        <v>-205480.2990151374</v>
      </c>
      <c r="M35" s="74">
        <f t="shared" si="4"/>
        <v>-230912.96301268105</v>
      </c>
      <c r="N35" s="74">
        <f t="shared" si="4"/>
        <v>-225526.06863566753</v>
      </c>
      <c r="O35" s="74">
        <f t="shared" si="4"/>
        <v>-320442.70402301603</v>
      </c>
      <c r="P35" s="74">
        <f t="shared" si="4"/>
        <v>25072.703244435586</v>
      </c>
      <c r="Q35" s="74">
        <f t="shared" si="4"/>
        <v>651810.19095508463</v>
      </c>
      <c r="R35" s="74">
        <f t="shared" si="4"/>
        <v>1537813.9588937073</v>
      </c>
      <c r="S35" s="74">
        <f t="shared" si="4"/>
        <v>1937933.5455137293</v>
      </c>
      <c r="T35" s="74">
        <f t="shared" si="4"/>
        <v>2100672.3963935534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G1" workbookViewId="0">
      <selection activeCell="E17" sqref="E17:O24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13833559.092740947</v>
      </c>
      <c r="Q17" s="19">
        <f>'Spot Prices'!Q17/'Spot Prices'!P17*DualFuelCM!P17</f>
        <v>14020862.712933868</v>
      </c>
      <c r="R17" s="19">
        <f>'Spot Prices'!R17/'Spot Prices'!Q17*DualFuelCM!Q17</f>
        <v>13932997.38866031</v>
      </c>
      <c r="S17" s="19">
        <f>'Spot Prices'!S17/'Spot Prices'!R17*DualFuelCM!R17</f>
        <v>14499122.455482738</v>
      </c>
      <c r="T17" s="19">
        <f>'Spot Prices'!T17/'Spot Prices'!S17*DualFuelCM!S17</f>
        <v>14123006.399267016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10167396.38636313</v>
      </c>
      <c r="Q18" s="19">
        <f>'Spot Prices'!Q18/'Spot Prices'!P18*DualFuelCM!P18</f>
        <v>10208137.492293155</v>
      </c>
      <c r="R18" s="19">
        <f>'Spot Prices'!R18/'Spot Prices'!Q18*DualFuelCM!Q18</f>
        <v>10552137.72174946</v>
      </c>
      <c r="S18" s="19">
        <f>'Spot Prices'!S18/'Spot Prices'!R18*DualFuelCM!R18</f>
        <v>10818882.63202625</v>
      </c>
      <c r="T18" s="19">
        <f>'Spot Prices'!T18/'Spot Prices'!S18*DualFuelCM!S18</f>
        <v>10899039.59553127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8528152.9008727018</v>
      </c>
      <c r="Q19" s="49">
        <f>'Spot Prices'!Q19/'Spot Prices'!P19*DualFuelCM!P19</f>
        <v>8740365.9150475711</v>
      </c>
      <c r="R19" s="49">
        <f>'Spot Prices'!R19/'Spot Prices'!Q19*DualFuelCM!Q19</f>
        <v>9150189.7957431674</v>
      </c>
      <c r="S19" s="49">
        <f>'Spot Prices'!S19/'Spot Prices'!R19*DualFuelCM!R19</f>
        <v>9485908.9397189785</v>
      </c>
      <c r="T19" s="49">
        <f>'Spot Prices'!T19/'Spot Prices'!S19*DualFuelCM!S19</f>
        <v>9559711.5666549578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7488973.1489407225</v>
      </c>
      <c r="Q20" s="40">
        <f>'Spot Prices'!Q20/'Spot Prices'!P20*DualFuelCM!P20</f>
        <v>7728346.9698527446</v>
      </c>
      <c r="R20" s="40">
        <f>'Spot Prices'!R20/'Spot Prices'!Q20*DualFuelCM!Q20</f>
        <v>8213656.5630195737</v>
      </c>
      <c r="S20" s="40">
        <f>'Spot Prices'!S20/'Spot Prices'!R20*DualFuelCM!R20</f>
        <v>8545574.2134393714</v>
      </c>
      <c r="T20" s="40">
        <f>'Spot Prices'!T20/'Spot Prices'!S20*DualFuelCM!S20</f>
        <v>8582802.2806839757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6362179.1876709899</v>
      </c>
      <c r="Q21" s="49">
        <f>'Spot Prices'!Q21/'Spot Prices'!P21*DualFuelCM!P21</f>
        <v>6498808.9877726529</v>
      </c>
      <c r="R21" s="49">
        <f>'Spot Prices'!R21/'Spot Prices'!Q21*DualFuelCM!Q21</f>
        <v>6765888.8578354111</v>
      </c>
      <c r="S21" s="49">
        <f>'Spot Prices'!S21/'Spot Prices'!R21*DualFuelCM!R21</f>
        <v>6989061.6302776802</v>
      </c>
      <c r="T21" s="49">
        <f>'Spot Prices'!T21/'Spot Prices'!S21*DualFuelCM!S21</f>
        <v>6950200.5299866209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4975466.1140372306</v>
      </c>
      <c r="Q22" s="19">
        <f>'Spot Prices'!Q22/'Spot Prices'!P22*DualFuelCM!P22</f>
        <v>4964199.0783390263</v>
      </c>
      <c r="R22" s="19">
        <f>'Spot Prices'!R22/'Spot Prices'!Q22*DualFuelCM!Q22</f>
        <v>4822657.4039491359</v>
      </c>
      <c r="S22" s="19">
        <f>'Spot Prices'!S22/'Spot Prices'!R22*DualFuelCM!R22</f>
        <v>4871895.101869775</v>
      </c>
      <c r="T22" s="19">
        <f>'Spot Prices'!T22/'Spot Prices'!S22*DualFuelCM!S22</f>
        <v>4674250.447777994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3152401.4449148937</v>
      </c>
      <c r="Q23" s="19">
        <f>'Spot Prices'!Q23/'Spot Prices'!P23*DualFuelCM!P23</f>
        <v>3230041.1279279832</v>
      </c>
      <c r="R23" s="19">
        <f>'Spot Prices'!R23/'Spot Prices'!Q23*DualFuelCM!Q23</f>
        <v>3185048.8221675125</v>
      </c>
      <c r="S23" s="19">
        <f>'Spot Prices'!S23/'Spot Prices'!R23*DualFuelCM!R23</f>
        <v>3117373.8898134367</v>
      </c>
      <c r="T23" s="19">
        <f>'Spot Prices'!T23/'Spot Prices'!S23*DualFuelCM!S23</f>
        <v>2840364.8626551302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7497672.1087853219</v>
      </c>
      <c r="Q24" s="49">
        <f>'Spot Prices'!Q24/'Spot Prices'!P24*DualFuelCM!P24</f>
        <v>7646466.7187483776</v>
      </c>
      <c r="R24" s="49">
        <f>'Spot Prices'!R24/'Spot Prices'!Q24*DualFuelCM!Q24</f>
        <v>7955089.0398867391</v>
      </c>
      <c r="S24" s="49">
        <f>'Spot Prices'!S24/'Spot Prices'!R24*DualFuelCM!R24</f>
        <v>8215289.3635403272</v>
      </c>
      <c r="T24" s="49">
        <f>'Spot Prices'!T24/'Spot Prices'!S24*DualFuelCM!S24</f>
        <v>8207764.1971052075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13718036.891405039</v>
      </c>
      <c r="G28" s="20">
        <f t="shared" si="2"/>
        <v>11678368.07275871</v>
      </c>
      <c r="H28" s="20">
        <f t="shared" si="2"/>
        <v>10721981.111278608</v>
      </c>
      <c r="I28" s="20">
        <f t="shared" si="2"/>
        <v>12416417.495090801</v>
      </c>
      <c r="J28" s="20">
        <f t="shared" si="2"/>
        <v>14098877.716029968</v>
      </c>
      <c r="K28" s="20">
        <f t="shared" si="2"/>
        <v>16064663.618170943</v>
      </c>
      <c r="L28" s="20">
        <f t="shared" si="2"/>
        <v>16481376.654074209</v>
      </c>
      <c r="M28" s="20">
        <f t="shared" si="2"/>
        <v>13835968.778281966</v>
      </c>
      <c r="N28" s="20">
        <f t="shared" si="2"/>
        <v>14731471.080574958</v>
      </c>
      <c r="O28" s="20">
        <f t="shared" si="2"/>
        <v>14229023.616004754</v>
      </c>
      <c r="P28" s="21">
        <f>(O28*'Spot Prices'!P5/'Spot Prices'!O5)*($E$26)</f>
        <v>14831342.25218964</v>
      </c>
      <c r="Q28" s="21">
        <f>(P28*'Spot Prices'!Q5/'Spot Prices'!P5)*($E$26)</f>
        <v>15032155.656573264</v>
      </c>
      <c r="R28" s="21">
        <f>(Q28*'Spot Prices'!R5/'Spot Prices'!Q5)*($E$26)</f>
        <v>14937952.806268128</v>
      </c>
      <c r="S28" s="21">
        <f>(R28*'Spot Prices'!S5/'Spot Prices'!R5)*($E$26)</f>
        <v>15544911.186775794</v>
      </c>
      <c r="T28" s="21">
        <f>(S28*'Spot Prices'!T5/'Spot Prices'!S5)*($E$26)</f>
        <v>15141666.734723946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9266244.8349261656</v>
      </c>
      <c r="G29" s="20">
        <f t="shared" si="3"/>
        <v>7441819.5229787091</v>
      </c>
      <c r="H29" s="20">
        <f t="shared" si="3"/>
        <v>8119609.5339955157</v>
      </c>
      <c r="I29" s="20">
        <f t="shared" si="3"/>
        <v>8429347.8424704447</v>
      </c>
      <c r="J29" s="20">
        <f t="shared" si="3"/>
        <v>9383647.4896316603</v>
      </c>
      <c r="K29" s="20">
        <f t="shared" si="3"/>
        <v>10093742.454897342</v>
      </c>
      <c r="L29" s="20">
        <f t="shared" si="3"/>
        <v>10326262.714103114</v>
      </c>
      <c r="M29" s="20">
        <f t="shared" si="3"/>
        <v>10714142.538227823</v>
      </c>
      <c r="N29" s="20">
        <f t="shared" si="3"/>
        <v>9688411.6205533836</v>
      </c>
      <c r="O29" s="20">
        <f t="shared" si="3"/>
        <v>9611797.2032110337</v>
      </c>
      <c r="P29" s="21">
        <f>(O29*'Spot Prices'!P6/'Spot Prices'!O6)*($E$26)</f>
        <v>10399073.535530679</v>
      </c>
      <c r="Q29" s="21">
        <f>(P29*'Spot Prices'!Q6/'Spot Prices'!P6)*($E$26)</f>
        <v>10440742.979740942</v>
      </c>
      <c r="R29" s="21">
        <f>(Q29*'Spot Prices'!R6/'Spot Prices'!Q6)*($E$26)</f>
        <v>10792581.695024386</v>
      </c>
      <c r="S29" s="21">
        <f>(R29*'Spot Prices'!S6/'Spot Prices'!R6)*($E$26)</f>
        <v>11065404.729731416</v>
      </c>
      <c r="T29" s="21">
        <f>(S29*'Spot Prices'!T6/'Spot Prices'!S6)*($E$26)</f>
        <v>11147388.17231575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7488924.9582065959</v>
      </c>
      <c r="G30" s="51">
        <f t="shared" si="4"/>
        <v>5749825.5997739742</v>
      </c>
      <c r="H30" s="51">
        <f t="shared" si="4"/>
        <v>6209012.5860835128</v>
      </c>
      <c r="I30" s="51">
        <f t="shared" si="4"/>
        <v>6816631.9923396185</v>
      </c>
      <c r="J30" s="51">
        <f t="shared" si="4"/>
        <v>7370247.8194828583</v>
      </c>
      <c r="K30" s="51">
        <f t="shared" si="4"/>
        <v>7706483.9295462221</v>
      </c>
      <c r="L30" s="51">
        <f t="shared" si="4"/>
        <v>8362294.7730950499</v>
      </c>
      <c r="M30" s="51">
        <f t="shared" si="4"/>
        <v>8639393.9486628845</v>
      </c>
      <c r="N30" s="51">
        <f t="shared" si="4"/>
        <v>7702422.221359239</v>
      </c>
      <c r="O30" s="51">
        <f t="shared" si="4"/>
        <v>7849857.0550625287</v>
      </c>
      <c r="P30" s="52">
        <f>(O30*'Spot Prices'!P7/'Spot Prices'!O7)*($E$26)</f>
        <v>8607496.7264507506</v>
      </c>
      <c r="Q30" s="52">
        <f>(P30*'Spot Prices'!Q7/'Spot Prices'!P7)*($E$26)</f>
        <v>8821684.1180292368</v>
      </c>
      <c r="R30" s="52">
        <f>(Q30*'Spot Prices'!R7/'Spot Prices'!Q7)*($E$26)</f>
        <v>9235320.8987614047</v>
      </c>
      <c r="S30" s="52">
        <f>(R30*'Spot Prices'!S7/'Spot Prices'!R7)*($E$26)</f>
        <v>9574163.4906294439</v>
      </c>
      <c r="T30" s="52">
        <f>(S30*'Spot Prices'!T7/'Spot Prices'!S7)*($E$26)</f>
        <v>9648652.7589550521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6459032.5193413571</v>
      </c>
      <c r="G31" s="43">
        <f t="shared" si="5"/>
        <v>4693637.2979198219</v>
      </c>
      <c r="H31" s="43">
        <f t="shared" si="5"/>
        <v>5271737.6170443585</v>
      </c>
      <c r="I31" s="43">
        <f t="shared" si="5"/>
        <v>5802433.8512245435</v>
      </c>
      <c r="J31" s="43">
        <f t="shared" si="5"/>
        <v>6286092.4736434128</v>
      </c>
      <c r="K31" s="43">
        <f t="shared" si="5"/>
        <v>6421069.9187450344</v>
      </c>
      <c r="L31" s="43">
        <f t="shared" si="5"/>
        <v>7310504.7003346952</v>
      </c>
      <c r="M31" s="43">
        <f t="shared" si="5"/>
        <v>7453200.9042196637</v>
      </c>
      <c r="N31" s="43">
        <f t="shared" si="5"/>
        <v>6684555.69642419</v>
      </c>
      <c r="O31" s="43">
        <f t="shared" si="5"/>
        <v>6727205.8180749184</v>
      </c>
      <c r="P31" s="44">
        <f>(O31*'Spot Prices'!P8/'Spot Prices'!O8)*($E$26)</f>
        <v>7447928.4118679222</v>
      </c>
      <c r="Q31" s="44">
        <f>(P31*'Spot Prices'!Q8/'Spot Prices'!P8)*($E$26)</f>
        <v>7685990.299174889</v>
      </c>
      <c r="R31" s="44">
        <f>(Q31*'Spot Prices'!R8/'Spot Prices'!Q8)*($E$26)</f>
        <v>8168640.0611132868</v>
      </c>
      <c r="S31" s="44">
        <f>(R31*'Spot Prices'!S8/'Spot Prices'!R8)*($E$26)</f>
        <v>8498738.5739263184</v>
      </c>
      <c r="T31" s="44">
        <f>(S31*'Spot Prices'!T8/'Spot Prices'!S8)*($E$26)</f>
        <v>8535762.6056908388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5540096.4428083496</v>
      </c>
      <c r="G32" s="51">
        <f t="shared" si="6"/>
        <v>3777656.1247893106</v>
      </c>
      <c r="H32" s="51">
        <f t="shared" si="6"/>
        <v>4471923.5851989174</v>
      </c>
      <c r="I32" s="51">
        <f t="shared" si="6"/>
        <v>4955061.4288612911</v>
      </c>
      <c r="J32" s="51">
        <f t="shared" si="6"/>
        <v>5346485.0552307367</v>
      </c>
      <c r="K32" s="51">
        <f t="shared" si="6"/>
        <v>5270029.1558592645</v>
      </c>
      <c r="L32" s="51">
        <f t="shared" si="6"/>
        <v>6287184.7048117639</v>
      </c>
      <c r="M32" s="51">
        <f t="shared" si="6"/>
        <v>6381826.673936083</v>
      </c>
      <c r="N32" s="51">
        <f t="shared" si="6"/>
        <v>5761295.5143780811</v>
      </c>
      <c r="O32" s="51">
        <f t="shared" si="6"/>
        <v>5779097.2639604053</v>
      </c>
      <c r="P32" s="52">
        <f>(O32*'Spot Prices'!P9/'Spot Prices'!O9)*($E$26)</f>
        <v>6300387.6834421698</v>
      </c>
      <c r="Q32" s="52">
        <f>(P32*'Spot Prices'!Q9/'Spot Prices'!P9)*($E$26)</f>
        <v>6435690.4915460078</v>
      </c>
      <c r="R32" s="52">
        <f>(Q32*'Spot Prices'!R9/'Spot Prices'!Q9)*($E$26)</f>
        <v>6700176.3971142741</v>
      </c>
      <c r="S32" s="52">
        <f>(R32*'Spot Prices'!S9/'Spot Prices'!R9)*($E$26)</f>
        <v>6921181.6447344115</v>
      </c>
      <c r="T32" s="52">
        <f>(S32*'Spot Prices'!T9/'Spot Prices'!S9)*($E$26)</f>
        <v>6882697.9757875735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4378586.7097803121</v>
      </c>
      <c r="G33" s="20">
        <f t="shared" si="7"/>
        <v>2665480.1510470123</v>
      </c>
      <c r="H33" s="20">
        <f t="shared" si="7"/>
        <v>3407574.5199101092</v>
      </c>
      <c r="I33" s="20">
        <f t="shared" si="7"/>
        <v>3827295.6426779125</v>
      </c>
      <c r="J33" s="20">
        <f t="shared" si="7"/>
        <v>4096731.1424188195</v>
      </c>
      <c r="K33" s="20">
        <f t="shared" si="7"/>
        <v>3768278.3762892834</v>
      </c>
      <c r="L33" s="20">
        <f t="shared" si="7"/>
        <v>5089245.8012198173</v>
      </c>
      <c r="M33" s="20">
        <f t="shared" si="7"/>
        <v>4981777.2896639323</v>
      </c>
      <c r="N33" s="20">
        <f t="shared" si="7"/>
        <v>4584348.4482455505</v>
      </c>
      <c r="O33" s="20">
        <f t="shared" si="7"/>
        <v>4551431.1211627983</v>
      </c>
      <c r="P33" s="21">
        <f>(O33*'Spot Prices'!P10/'Spot Prices'!O10)*($E$26)</f>
        <v>4855084.9315230064</v>
      </c>
      <c r="Q33" s="21">
        <f>(P33*'Spot Prices'!Q10/'Spot Prices'!P10)*($E$26)</f>
        <v>4844090.5012550661</v>
      </c>
      <c r="R33" s="21">
        <f>(Q33*'Spot Prices'!R10/'Spot Prices'!Q10)*($E$26)</f>
        <v>4705973.4214152275</v>
      </c>
      <c r="S33" s="21">
        <f>(R33*'Spot Prices'!S10/'Spot Prices'!R10)*($E$26)</f>
        <v>4754019.8154129563</v>
      </c>
      <c r="T33" s="21">
        <f>(S33*'Spot Prices'!T10/'Spot Prices'!S10)*($E$26)</f>
        <v>4561157.1649831152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2289288.9242196986</v>
      </c>
      <c r="G34" s="20">
        <f t="shared" si="8"/>
        <v>1217973.9946507066</v>
      </c>
      <c r="H34" s="20">
        <f t="shared" si="8"/>
        <v>1792503.5586776915</v>
      </c>
      <c r="I34" s="20">
        <f t="shared" si="8"/>
        <v>1548178.6571150774</v>
      </c>
      <c r="J34" s="20">
        <f t="shared" si="8"/>
        <v>2367516.4058497604</v>
      </c>
      <c r="K34" s="20">
        <f t="shared" si="8"/>
        <v>1634568.3214758704</v>
      </c>
      <c r="L34" s="20">
        <f t="shared" si="8"/>
        <v>2604798.1946441699</v>
      </c>
      <c r="M34" s="20">
        <f t="shared" si="8"/>
        <v>2975801.3233224042</v>
      </c>
      <c r="N34" s="20">
        <f t="shared" si="8"/>
        <v>2454416.5779980402</v>
      </c>
      <c r="O34" s="20">
        <f t="shared" si="8"/>
        <v>2855234.5174333551</v>
      </c>
      <c r="P34" s="21">
        <f>(O34*'Spot Prices'!P11/'Spot Prices'!O11)*($E$26)</f>
        <v>2932489.0802365323</v>
      </c>
      <c r="Q34" s="21">
        <f>(P34*'Spot Prices'!Q11/'Spot Prices'!P11)*($E$26)</f>
        <v>3004712.5982774133</v>
      </c>
      <c r="R34" s="21">
        <f>(Q34*'Spot Prices'!R11/'Spot Prices'!Q11)*($E$26)</f>
        <v>2962858.9677539044</v>
      </c>
      <c r="S34" s="21">
        <f>(R34*'Spot Prices'!S11/'Spot Prices'!R11)*($E$26)</f>
        <v>2899905.0567111974</v>
      </c>
      <c r="T34" s="21">
        <f>(S34*'Spot Prices'!T11/'Spot Prices'!S11)*($E$26)</f>
        <v>2642220.2530898079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6572457.4609526834</v>
      </c>
      <c r="G35" s="51">
        <f t="shared" si="9"/>
        <v>4791987.9379691379</v>
      </c>
      <c r="H35" s="51">
        <f t="shared" si="9"/>
        <v>5413425.0986614069</v>
      </c>
      <c r="I35" s="51">
        <f t="shared" si="9"/>
        <v>5916532.6700934255</v>
      </c>
      <c r="J35" s="51">
        <f t="shared" si="9"/>
        <v>6429539.7875936627</v>
      </c>
      <c r="K35" s="51">
        <f t="shared" si="9"/>
        <v>6547573.263696271</v>
      </c>
      <c r="L35" s="51">
        <f t="shared" si="9"/>
        <v>7434003.6324844779</v>
      </c>
      <c r="M35" s="51">
        <f t="shared" si="9"/>
        <v>7580668.7703865236</v>
      </c>
      <c r="N35" s="51">
        <f t="shared" si="9"/>
        <v>6821185.826988101</v>
      </c>
      <c r="O35" s="51">
        <f t="shared" si="9"/>
        <v>6872179.7076388076</v>
      </c>
      <c r="P35" s="52">
        <f>(O35*'Spot Prices'!P12/'Spot Prices'!O12)*($E$26)</f>
        <v>7503340.9821127355</v>
      </c>
      <c r="Q35" s="52">
        <f>(P35*'Spot Prices'!Q12/'Spot Prices'!P12)*($E$26)</f>
        <v>7652248.0933673196</v>
      </c>
      <c r="R35" s="52">
        <f>(Q35*'Spot Prices'!R12/'Spot Prices'!Q12)*($E$26)</f>
        <v>7961103.7590450468</v>
      </c>
      <c r="S35" s="52">
        <f>(R35*'Spot Prices'!S12/'Spot Prices'!R12)*($E$26)</f>
        <v>8221500.8161184425</v>
      </c>
      <c r="T35" s="52">
        <f>(S35*'Spot Prices'!T12/'Spot Prices'!S12)*($E$26)</f>
        <v>8213969.9600219624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5" sqref="E15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247177.65674895296</v>
      </c>
      <c r="Q17" s="36">
        <f>'Spot Prices'!Q17/'Spot Prices'!P17*DualFuelMWh!P17</f>
        <v>250524.39272842885</v>
      </c>
      <c r="R17" s="36">
        <f>'Spot Prices'!R17/'Spot Prices'!Q17*DualFuelMWh!Q17</f>
        <v>248954.41750962767</v>
      </c>
      <c r="S17" s="36">
        <f>'Spot Prices'!S17/'Spot Prices'!R17*DualFuelMWh!R17</f>
        <v>259069.92477033264</v>
      </c>
      <c r="T17" s="36">
        <f>'Spot Prices'!T17/'Spot Prices'!S17*DualFuelMWh!S17</f>
        <v>252349.49333126476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208712.11617821062</v>
      </c>
      <c r="Q18" s="36">
        <f>'Spot Prices'!Q18/'Spot Prices'!P18*DualFuelMWh!P18</f>
        <v>209548.43278385617</v>
      </c>
      <c r="R18" s="36">
        <f>'Spot Prices'!R18/'Spot Prices'!Q18*DualFuelMWh!Q18</f>
        <v>216609.92749964321</v>
      </c>
      <c r="S18" s="36">
        <f>'Spot Prices'!S18/'Spot Prices'!R18*DualFuelMWh!R18</f>
        <v>222085.55691233199</v>
      </c>
      <c r="T18" s="36">
        <f>'Spot Prices'!T18/'Spot Prices'!S18*DualFuelMWh!S18</f>
        <v>223730.9859724197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189803.30951042051</v>
      </c>
      <c r="Q19" s="50">
        <f>'Spot Prices'!Q19/'Spot Prices'!P19*DualFuelMWh!P19</f>
        <v>194526.34073180612</v>
      </c>
      <c r="R19" s="50">
        <f>'Spot Prices'!R19/'Spot Prices'!Q19*DualFuelMWh!Q19</f>
        <v>203647.41651182267</v>
      </c>
      <c r="S19" s="50">
        <f>'Spot Prices'!S19/'Spot Prices'!R19*DualFuelMWh!R19</f>
        <v>211119.21085384177</v>
      </c>
      <c r="T19" s="50">
        <f>'Spot Prices'!T19/'Spot Prices'!S19*DualFuelMWh!S19</f>
        <v>212761.76851032776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175337.29906140349</v>
      </c>
      <c r="Q20" s="45">
        <f>'Spot Prices'!Q20/'Spot Prices'!P20*DualFuelMWh!P20</f>
        <v>180941.69346768584</v>
      </c>
      <c r="R20" s="45">
        <f>'Spot Prices'!R20/'Spot Prices'!Q20*DualFuelMWh!Q20</f>
        <v>192304.11546895799</v>
      </c>
      <c r="S20" s="45">
        <f>'Spot Prices'!S20/'Spot Prices'!R20*DualFuelMWh!R20</f>
        <v>200075.21347905649</v>
      </c>
      <c r="T20" s="45">
        <f>'Spot Prices'!T20/'Spot Prices'!S20*DualFuelMWh!S20</f>
        <v>200946.82412982621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156280.83561608382</v>
      </c>
      <c r="Q21" s="50">
        <f>'Spot Prices'!Q21/'Spot Prices'!P21*DualFuelMWh!P21</f>
        <v>159637.01573929141</v>
      </c>
      <c r="R21" s="50">
        <f>'Spot Prices'!R21/'Spot Prices'!Q21*DualFuelMWh!Q21</f>
        <v>166197.57683611309</v>
      </c>
      <c r="S21" s="50">
        <f>'Spot Prices'!S21/'Spot Prices'!R21*DualFuelMWh!R21</f>
        <v>171679.60215090206</v>
      </c>
      <c r="T21" s="50">
        <f>'Spot Prices'!T21/'Spot Prices'!S21*DualFuelMWh!S21</f>
        <v>170725.01645828024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133917.19471508192</v>
      </c>
      <c r="Q22" s="36">
        <f>'Spot Prices'!Q22/'Spot Prices'!P22*DualFuelMWh!P22</f>
        <v>133613.93673304055</v>
      </c>
      <c r="R22" s="36">
        <f>'Spot Prices'!R22/'Spot Prices'!Q22*DualFuelMWh!Q22</f>
        <v>129804.27075700415</v>
      </c>
      <c r="S22" s="36">
        <f>'Spot Prices'!S22/'Spot Prices'!R22*DualFuelMWh!R22</f>
        <v>131129.52837681945</v>
      </c>
      <c r="T22" s="36">
        <f>'Spot Prices'!T22/'Spot Prices'!S22*DualFuelMWh!S22</f>
        <v>125809.82223878946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101100.52924816863</v>
      </c>
      <c r="Q23" s="36">
        <f>'Spot Prices'!Q23/'Spot Prices'!P23*DualFuelMWh!P23</f>
        <v>103590.50813583385</v>
      </c>
      <c r="R23" s="36">
        <f>'Spot Prices'!R23/'Spot Prices'!Q23*DualFuelMWh!Q23</f>
        <v>102147.56186012503</v>
      </c>
      <c r="S23" s="36">
        <f>'Spot Prices'!S23/'Spot Prices'!R23*DualFuelMWh!R23</f>
        <v>99977.16205623337</v>
      </c>
      <c r="T23" s="36">
        <f>'Spot Prices'!T23/'Spot Prices'!S23*DualFuelMWh!S23</f>
        <v>91093.217627962382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173344.65474888039</v>
      </c>
      <c r="Q24" s="50">
        <f>'Spot Prices'!Q24/'Spot Prices'!P24*DualFuelMWh!P24</f>
        <v>176784.75587871214</v>
      </c>
      <c r="R24" s="50">
        <f>'Spot Prices'!R24/'Spot Prices'!Q24*DualFuelMWh!Q24</f>
        <v>183920.04119518277</v>
      </c>
      <c r="S24" s="50">
        <f>'Spot Prices'!S24/'Spot Prices'!R24*DualFuelMWh!R24</f>
        <v>189935.81977483386</v>
      </c>
      <c r="T24" s="50">
        <f>'Spot Prices'!T24/'Spot Prices'!S24*DualFuelMWh!S24</f>
        <v>189761.8394568502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223099.90162723124</v>
      </c>
      <c r="G28" s="15">
        <f t="shared" si="1"/>
        <v>214825.15192140784</v>
      </c>
      <c r="H28" s="15">
        <f t="shared" si="1"/>
        <v>213615.44804768232</v>
      </c>
      <c r="I28" s="15">
        <f t="shared" si="1"/>
        <v>225657.37503442023</v>
      </c>
      <c r="J28" s="15">
        <f t="shared" si="1"/>
        <v>246814.63410587513</v>
      </c>
      <c r="K28" s="15">
        <f t="shared" si="1"/>
        <v>280733.16836099734</v>
      </c>
      <c r="L28" s="15">
        <f t="shared" si="1"/>
        <v>256478.24506058727</v>
      </c>
      <c r="M28" s="15">
        <f t="shared" si="1"/>
        <v>259581.9019989903</v>
      </c>
      <c r="N28" s="15">
        <f t="shared" si="1"/>
        <v>254363.69876564114</v>
      </c>
      <c r="O28" s="15">
        <f t="shared" si="1"/>
        <v>254243.80606977257</v>
      </c>
      <c r="P28" s="36">
        <f>(O28*'Spot Prices'!P5/'Spot Prices'!O5)*($E$26)</f>
        <v>265006.01904116391</v>
      </c>
      <c r="Q28" s="36">
        <f>(P28*'Spot Prices'!Q5/'Spot Prices'!P5)*($E$26)</f>
        <v>268594.14747626561</v>
      </c>
      <c r="R28" s="36">
        <f>(Q28*'Spot Prices'!R5/'Spot Prices'!Q5)*($E$26)</f>
        <v>266910.93351510109</v>
      </c>
      <c r="S28" s="36">
        <f>(R28*'Spot Prices'!S5/'Spot Prices'!R5)*($E$26)</f>
        <v>277756.04931156663</v>
      </c>
      <c r="T28" s="36">
        <f>(S28*'Spot Prices'!T5/'Spot Prices'!S5)*($E$26)</f>
        <v>270550.88843525283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162080.53218274974</v>
      </c>
      <c r="G29" s="15">
        <f t="shared" si="2"/>
        <v>142416.22961200777</v>
      </c>
      <c r="H29" s="15">
        <f t="shared" si="2"/>
        <v>152174.4579873328</v>
      </c>
      <c r="I29" s="15">
        <f t="shared" si="2"/>
        <v>162334.41425756214</v>
      </c>
      <c r="J29" s="15">
        <f t="shared" si="2"/>
        <v>181474.51382375628</v>
      </c>
      <c r="K29" s="15">
        <f t="shared" si="2"/>
        <v>197462.46747499687</v>
      </c>
      <c r="L29" s="15">
        <f t="shared" si="2"/>
        <v>196126.04603033673</v>
      </c>
      <c r="M29" s="15">
        <f t="shared" si="2"/>
        <v>199349.26776563862</v>
      </c>
      <c r="N29" s="15">
        <f t="shared" si="2"/>
        <v>194050.67969336739</v>
      </c>
      <c r="O29" s="15">
        <f t="shared" si="2"/>
        <v>197307.00548358978</v>
      </c>
      <c r="P29" s="36">
        <f>(O29*'Spot Prices'!P6/'Spot Prices'!O6)*($E$26)</f>
        <v>213467.88906592329</v>
      </c>
      <c r="Q29" s="36">
        <f>(P29*'Spot Prices'!Q6/'Spot Prices'!P6)*($E$26)</f>
        <v>214323.26221659128</v>
      </c>
      <c r="R29" s="36">
        <f>(Q29*'Spot Prices'!R6/'Spot Prices'!Q6)*($E$26)</f>
        <v>221545.66213391145</v>
      </c>
      <c r="S29" s="36">
        <f>(R29*'Spot Prices'!S6/'Spot Prices'!R6)*($E$26)</f>
        <v>227146.06077600998</v>
      </c>
      <c r="T29" s="36">
        <f>(S29*'Spot Prices'!T6/'Spot Prices'!S6)*($E$26)</f>
        <v>228828.983044714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141175.30394704483</v>
      </c>
      <c r="G30" s="47">
        <f t="shared" si="3"/>
        <v>117253.33745493072</v>
      </c>
      <c r="H30" s="47">
        <f t="shared" si="3"/>
        <v>129173.81402466907</v>
      </c>
      <c r="I30" s="47">
        <f t="shared" si="3"/>
        <v>141850.90373715799</v>
      </c>
      <c r="J30" s="47">
        <f t="shared" si="3"/>
        <v>154857.88492954042</v>
      </c>
      <c r="K30" s="47">
        <f t="shared" si="3"/>
        <v>162980.15624761151</v>
      </c>
      <c r="L30" s="47">
        <f t="shared" si="3"/>
        <v>173075.12527985932</v>
      </c>
      <c r="M30" s="47">
        <f t="shared" si="3"/>
        <v>176130.88099375172</v>
      </c>
      <c r="N30" s="47">
        <f t="shared" si="3"/>
        <v>169859.66762308677</v>
      </c>
      <c r="O30" s="47">
        <f t="shared" si="3"/>
        <v>174707.09842480943</v>
      </c>
      <c r="P30" s="50">
        <f>(O30*'Spot Prices'!P7/'Spot Prices'!O7)*($E$26)</f>
        <v>191569.19256375908</v>
      </c>
      <c r="Q30" s="50">
        <f>(P30*'Spot Prices'!Q7/'Spot Prices'!P7)*($E$26)</f>
        <v>196336.16569962312</v>
      </c>
      <c r="R30" s="50">
        <f>(Q30*'Spot Prices'!R7/'Spot Prices'!Q7)*($E$26)</f>
        <v>205542.10171305548</v>
      </c>
      <c r="S30" s="50">
        <f>(R30*'Spot Prices'!S7/'Spot Prices'!R7)*($E$26)</f>
        <v>213083.41178185845</v>
      </c>
      <c r="T30" s="50">
        <f>(S30*'Spot Prices'!T7/'Spot Prices'!S7)*($E$26)</f>
        <v>214741.25138857603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129578.51458825199</v>
      </c>
      <c r="G31" s="42">
        <f t="shared" si="4"/>
        <v>103158.60229307962</v>
      </c>
      <c r="H31" s="42">
        <f t="shared" si="4"/>
        <v>116626.01882621713</v>
      </c>
      <c r="I31" s="42">
        <f t="shared" si="4"/>
        <v>130324.23837451017</v>
      </c>
      <c r="J31" s="42">
        <f t="shared" si="4"/>
        <v>142590.96185061708</v>
      </c>
      <c r="K31" s="42">
        <f t="shared" si="4"/>
        <v>143081.11798243463</v>
      </c>
      <c r="L31" s="42">
        <f t="shared" si="4"/>
        <v>160224.95574247063</v>
      </c>
      <c r="M31" s="42">
        <f t="shared" si="4"/>
        <v>161420.20238054622</v>
      </c>
      <c r="N31" s="42">
        <f t="shared" si="4"/>
        <v>155895.32709900627</v>
      </c>
      <c r="O31" s="42">
        <f t="shared" si="4"/>
        <v>157502.24695868403</v>
      </c>
      <c r="P31" s="45">
        <f>(O31*'Spot Prices'!P8/'Spot Prices'!O8)*($E$26)</f>
        <v>174376.32975414293</v>
      </c>
      <c r="Q31" s="45">
        <f>(P31*'Spot Prices'!Q8/'Spot Prices'!P8)*($E$26)</f>
        <v>179950.00821442262</v>
      </c>
      <c r="R31" s="45">
        <f>(Q31*'Spot Prices'!R8/'Spot Prices'!Q8)*($E$26)</f>
        <v>191250.15630787358</v>
      </c>
      <c r="S31" s="45">
        <f>(R31*'Spot Prices'!S8/'Spot Prices'!R8)*($E$26)</f>
        <v>198978.66334211358</v>
      </c>
      <c r="T31" s="45">
        <f>(S31*'Spot Prices'!T8/'Spot Prices'!S8)*($E$26)</f>
        <v>199845.49696547523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118462.60406603634</v>
      </c>
      <c r="G32" s="47">
        <f t="shared" si="5"/>
        <v>89533.276578608697</v>
      </c>
      <c r="H32" s="47">
        <f t="shared" si="5"/>
        <v>105267.87233182427</v>
      </c>
      <c r="I32" s="47">
        <f t="shared" si="5"/>
        <v>118530.93064642837</v>
      </c>
      <c r="J32" s="47">
        <f t="shared" si="5"/>
        <v>130233.04343992061</v>
      </c>
      <c r="K32" s="47">
        <f t="shared" si="5"/>
        <v>125350.51492501193</v>
      </c>
      <c r="L32" s="47">
        <f t="shared" si="5"/>
        <v>148278.76983983809</v>
      </c>
      <c r="M32" s="47">
        <f t="shared" si="5"/>
        <v>148717.29791544841</v>
      </c>
      <c r="N32" s="47">
        <f t="shared" si="5"/>
        <v>142037.52165064521</v>
      </c>
      <c r="O32" s="47">
        <f t="shared" si="5"/>
        <v>141957.98685905567</v>
      </c>
      <c r="P32" s="50">
        <f>(O32*'Spot Prices'!P9/'Spot Prices'!O9)*($E$26)</f>
        <v>154762.98652224374</v>
      </c>
      <c r="Q32" s="50">
        <f>(P32*'Spot Prices'!Q9/'Spot Prices'!P9)*($E$26)</f>
        <v>158086.57035852532</v>
      </c>
      <c r="R32" s="50">
        <f>(Q32*'Spot Prices'!R9/'Spot Prices'!Q9)*($E$26)</f>
        <v>164583.41320303132</v>
      </c>
      <c r="S32" s="50">
        <f>(R32*'Spot Prices'!S9/'Spot Prices'!R9)*($E$26)</f>
        <v>170012.1953474491</v>
      </c>
      <c r="T32" s="50">
        <f>(S32*'Spot Prices'!T9/'Spot Prices'!S9)*($E$26)</f>
        <v>169066.88089414992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102649.63481667284</v>
      </c>
      <c r="G33" s="15">
        <f t="shared" si="6"/>
        <v>70532.422448917685</v>
      </c>
      <c r="H33" s="15">
        <f t="shared" si="6"/>
        <v>89398.385199607073</v>
      </c>
      <c r="I33" s="15">
        <f t="shared" si="6"/>
        <v>101573.77034275825</v>
      </c>
      <c r="J33" s="15">
        <f t="shared" si="6"/>
        <v>111837.24323613981</v>
      </c>
      <c r="K33" s="15">
        <f t="shared" si="6"/>
        <v>100547.99570646424</v>
      </c>
      <c r="L33" s="15">
        <f t="shared" si="6"/>
        <v>130028.65235324274</v>
      </c>
      <c r="M33" s="15">
        <f t="shared" si="6"/>
        <v>128689.30579285527</v>
      </c>
      <c r="N33" s="15">
        <f t="shared" si="6"/>
        <v>122081.04264436921</v>
      </c>
      <c r="O33" s="15">
        <f t="shared" si="6"/>
        <v>122504.07775171539</v>
      </c>
      <c r="P33" s="36">
        <f>(O33*'Spot Prices'!P10/'Spot Prices'!O10)*($E$26)</f>
        <v>130677.07411345492</v>
      </c>
      <c r="Q33" s="36">
        <f>(P33*'Spot Prices'!Q10/'Spot Prices'!P10)*($E$26)</f>
        <v>130381.15344487288</v>
      </c>
      <c r="R33" s="36">
        <f>(Q33*'Spot Prices'!R10/'Spot Prices'!Q10)*($E$26)</f>
        <v>126663.66216858683</v>
      </c>
      <c r="S33" s="36">
        <f>(R33*'Spot Prices'!S10/'Spot Prices'!R10)*($E$26)</f>
        <v>127956.85523892018</v>
      </c>
      <c r="T33" s="36">
        <f>(S33*'Spot Prices'!T10/'Spot Prices'!S10)*($E$26)</f>
        <v>122765.85915555574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78113.504513140113</v>
      </c>
      <c r="G34" s="15">
        <f t="shared" si="7"/>
        <v>36773.689542036722</v>
      </c>
      <c r="H34" s="15">
        <f t="shared" si="7"/>
        <v>53353.348081944117</v>
      </c>
      <c r="I34" s="15">
        <f t="shared" si="7"/>
        <v>59344.354009816096</v>
      </c>
      <c r="J34" s="15">
        <f t="shared" si="7"/>
        <v>70498.951698328165</v>
      </c>
      <c r="K34" s="15">
        <f t="shared" si="7"/>
        <v>47662.279001681993</v>
      </c>
      <c r="L34" s="15">
        <f t="shared" si="7"/>
        <v>87527.409908374495</v>
      </c>
      <c r="M34" s="15">
        <f t="shared" si="7"/>
        <v>92897.28154070265</v>
      </c>
      <c r="N34" s="15">
        <f t="shared" si="7"/>
        <v>90001.025822442112</v>
      </c>
      <c r="O34" s="15">
        <f t="shared" si="7"/>
        <v>91570.101677816216</v>
      </c>
      <c r="P34" s="36">
        <f>(O34*'Spot Prices'!P11/'Spot Prices'!O11)*($E$26)</f>
        <v>94047.729392026318</v>
      </c>
      <c r="Q34" s="36">
        <f>(P34*'Spot Prices'!Q11/'Spot Prices'!P11)*($E$26)</f>
        <v>96364.006689093381</v>
      </c>
      <c r="R34" s="36">
        <f>(Q34*'Spot Prices'!R11/'Spot Prices'!Q11)*($E$26)</f>
        <v>95021.720730016139</v>
      </c>
      <c r="S34" s="36">
        <f>(R34*'Spot Prices'!S11/'Spot Prices'!R11)*($E$26)</f>
        <v>93002.728594694461</v>
      </c>
      <c r="T34" s="36">
        <f>(S34*'Spot Prices'!T11/'Spot Prices'!S11)*($E$26)</f>
        <v>84738.530496651729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130522.20813375381</v>
      </c>
      <c r="G35" s="47">
        <f t="shared" si="8"/>
        <v>104239.61489763306</v>
      </c>
      <c r="H35" s="47">
        <f t="shared" si="8"/>
        <v>118129.79475659953</v>
      </c>
      <c r="I35" s="47">
        <f t="shared" si="8"/>
        <v>130944.56214039862</v>
      </c>
      <c r="J35" s="47">
        <f t="shared" si="8"/>
        <v>143780.10211755661</v>
      </c>
      <c r="K35" s="47">
        <f t="shared" si="8"/>
        <v>145441.33114197242</v>
      </c>
      <c r="L35" s="47">
        <f t="shared" si="8"/>
        <v>161366.85031868407</v>
      </c>
      <c r="M35" s="47">
        <f t="shared" si="8"/>
        <v>162878.19755983635</v>
      </c>
      <c r="N35" s="47">
        <f t="shared" si="8"/>
        <v>156646.24743867619</v>
      </c>
      <c r="O35" s="47">
        <f t="shared" si="8"/>
        <v>158883.39760778137</v>
      </c>
      <c r="P35" s="50">
        <f>(O35*'Spot Prices'!P12/'Spot Prices'!O12)*($E$26)</f>
        <v>173475.71794763033</v>
      </c>
      <c r="Q35" s="50">
        <f>(P35*'Spot Prices'!Q12/'Spot Prices'!P12)*($E$26)</f>
        <v>176918.42008444871</v>
      </c>
      <c r="R35" s="50">
        <f>(Q35*'Spot Prices'!R12/'Spot Prices'!Q12)*($E$26)</f>
        <v>184059.10027922652</v>
      </c>
      <c r="S35" s="50">
        <f>(R35*'Spot Prices'!S12/'Spot Prices'!R12)*($E$26)</f>
        <v>190079.42729554424</v>
      </c>
      <c r="T35" s="50">
        <f>(S35*'Spot Prices'!T12/'Spot Prices'!S12)*($E$26)</f>
        <v>189905.31543374676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F1" workbookViewId="0">
      <selection activeCell="E17" sqref="E17:O24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20472407.249874543</v>
      </c>
      <c r="Q17" s="19">
        <f>'Spot Prices'!Q17/'Spot Prices'!P17*'2hBatteryCM'!P17</f>
        <v>20749599.544804446</v>
      </c>
      <c r="R17" s="19">
        <f>'Spot Prices'!R17/'Spot Prices'!Q17*'2hBatteryCM'!Q17</f>
        <v>20619566.86922102</v>
      </c>
      <c r="S17" s="19">
        <f>'Spot Prices'!S17/'Spot Prices'!R17*'2hBatteryCM'!R17</f>
        <v>21457380.395346262</v>
      </c>
      <c r="T17" s="19">
        <f>'Spot Prices'!T17/'Spot Prices'!S17*'2hBatteryCM'!S17</f>
        <v>20900762.895508099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16148450.200495766</v>
      </c>
      <c r="Q18" s="19">
        <f>'Spot Prices'!Q18/'Spot Prices'!P18*'2hBatteryCM'!P18</f>
        <v>16213157.594131617</v>
      </c>
      <c r="R18" s="19">
        <f>'Spot Prices'!R18/'Spot Prices'!Q18*'2hBatteryCM'!Q18</f>
        <v>16759518.763032725</v>
      </c>
      <c r="S18" s="19">
        <f>'Spot Prices'!S18/'Spot Prices'!R18*'2hBatteryCM'!R18</f>
        <v>17183178.541421793</v>
      </c>
      <c r="T18" s="19">
        <f>'Spot Prices'!T18/'Spot Prices'!S18*'2hBatteryCM'!S18</f>
        <v>17310488.492189515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14232283.011071175</v>
      </c>
      <c r="Q19" s="49">
        <f>'Spot Prices'!Q19/'Spot Prices'!P19*'2hBatteryCM'!P19</f>
        <v>14586436.567119651</v>
      </c>
      <c r="R19" s="49">
        <f>'Spot Prices'!R19/'Spot Prices'!Q19*'2hBatteryCM'!Q19</f>
        <v>15270374.756614156</v>
      </c>
      <c r="S19" s="49">
        <f>'Spot Prices'!S19/'Spot Prices'!R19*'2hBatteryCM'!R19</f>
        <v>15830642.604158184</v>
      </c>
      <c r="T19" s="49">
        <f>'Spot Prices'!T19/'Spot Prices'!S19*'2hBatteryCM'!S19</f>
        <v>15953808.767537581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12694490.575460438</v>
      </c>
      <c r="Q20" s="40">
        <f>'Spot Prices'!Q20/'Spot Prices'!P20*'2hBatteryCM'!P20</f>
        <v>13100250.971865308</v>
      </c>
      <c r="R20" s="40">
        <f>'Spot Prices'!R20/'Spot Prices'!Q20*'2hBatteryCM'!Q20</f>
        <v>13922894.868980663</v>
      </c>
      <c r="S20" s="40">
        <f>'Spot Prices'!S20/'Spot Prices'!R20*'2hBatteryCM'!R20</f>
        <v>14485525.472841095</v>
      </c>
      <c r="T20" s="40">
        <f>'Spot Prices'!T20/'Spot Prices'!S20*'2hBatteryCM'!S20</f>
        <v>14548630.432543892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10819091.369272301</v>
      </c>
      <c r="Q21" s="49">
        <f>'Spot Prices'!Q21/'Spot Prices'!P21*'2hBatteryCM'!P21</f>
        <v>11051434.760972092</v>
      </c>
      <c r="R21" s="49">
        <f>'Spot Prices'!R21/'Spot Prices'!Q21*'2hBatteryCM'!Q21</f>
        <v>11505612.713504758</v>
      </c>
      <c r="S21" s="49">
        <f>'Spot Prices'!S21/'Spot Prices'!R21*'2hBatteryCM'!R21</f>
        <v>11885125.227214798</v>
      </c>
      <c r="T21" s="49">
        <f>'Spot Prices'!T21/'Spot Prices'!S21*'2hBatteryCM'!S21</f>
        <v>11819040.669965267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8576828.4148063362</v>
      </c>
      <c r="Q22" s="19">
        <f>'Spot Prices'!Q22/'Spot Prices'!P22*'2hBatteryCM'!P22</f>
        <v>8557406.0270918757</v>
      </c>
      <c r="R22" s="19">
        <f>'Spot Prices'!R22/'Spot Prices'!Q22*'2hBatteryCM'!Q22</f>
        <v>8313413.0770923784</v>
      </c>
      <c r="S22" s="19">
        <f>'Spot Prices'!S22/'Spot Prices'!R22*'2hBatteryCM'!R22</f>
        <v>8398290.2075815089</v>
      </c>
      <c r="T22" s="19">
        <f>'Spot Prices'!T22/'Spot Prices'!S22*'2hBatteryCM'!S22</f>
        <v>8057585.5888792714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5936416.9696615813</v>
      </c>
      <c r="Q23" s="19">
        <f>'Spot Prices'!Q23/'Spot Prices'!P23*'2hBatteryCM'!P23</f>
        <v>6082623.4537696019</v>
      </c>
      <c r="R23" s="19">
        <f>'Spot Prices'!R23/'Spot Prices'!Q23*'2hBatteryCM'!Q23</f>
        <v>5997896.5901109437</v>
      </c>
      <c r="S23" s="19">
        <f>'Spot Prices'!S23/'Spot Prices'!R23*'2hBatteryCM'!R23</f>
        <v>5870455.1382947452</v>
      </c>
      <c r="T23" s="19">
        <f>'Spot Prices'!T23/'Spot Prices'!S23*'2hBatteryCM'!S23</f>
        <v>5348808.0326494137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12518814.174037147</v>
      </c>
      <c r="Q24" s="49">
        <f>'Spot Prices'!Q24/'Spot Prices'!P24*'2hBatteryCM'!P24</f>
        <v>12767255.56293747</v>
      </c>
      <c r="R24" s="49">
        <f>'Spot Prices'!R24/'Spot Prices'!Q24*'2hBatteryCM'!Q24</f>
        <v>13282560.237806359</v>
      </c>
      <c r="S24" s="49">
        <f>'Spot Prices'!S24/'Spot Prices'!R24*'2hBatteryCM'!R24</f>
        <v>13717015.019581461</v>
      </c>
      <c r="T24" s="49">
        <f>'Spot Prices'!T24/'Spot Prices'!S24*'2hBatteryCM'!S24</f>
        <v>13704450.298310231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10229333.244018523</v>
      </c>
      <c r="G28" s="20">
        <f t="shared" ref="G28:T28" si="3">(G17*(1+G6))*(G$26)</f>
        <v>9816335.7337928973</v>
      </c>
      <c r="H28" s="20">
        <f t="shared" si="3"/>
        <v>9100676.2870243285</v>
      </c>
      <c r="I28" s="20">
        <f t="shared" si="3"/>
        <v>11105800.414434144</v>
      </c>
      <c r="J28" s="20">
        <f t="shared" si="3"/>
        <v>13560190.933716962</v>
      </c>
      <c r="K28" s="20">
        <f t="shared" si="3"/>
        <v>16122663.669011889</v>
      </c>
      <c r="L28" s="20">
        <f t="shared" si="3"/>
        <v>12359440.691834878</v>
      </c>
      <c r="M28" s="20">
        <f t="shared" si="3"/>
        <v>11895362.96731467</v>
      </c>
      <c r="N28" s="20">
        <f t="shared" si="3"/>
        <v>12810375.424876928</v>
      </c>
      <c r="O28" s="20">
        <f t="shared" si="3"/>
        <v>12002865.469453957</v>
      </c>
      <c r="P28" s="21">
        <f t="shared" si="3"/>
        <v>12291459.840780895</v>
      </c>
      <c r="Q28" s="21">
        <f t="shared" si="3"/>
        <v>12235421.536132209</v>
      </c>
      <c r="R28" s="21">
        <f t="shared" si="3"/>
        <v>11937677.042525733</v>
      </c>
      <c r="S28" s="21">
        <f t="shared" si="3"/>
        <v>12192677.797738522</v>
      </c>
      <c r="T28" s="21">
        <f t="shared" si="3"/>
        <v>11876392.318939749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6810189.8551998781</v>
      </c>
      <c r="G29" s="20">
        <f t="shared" ref="G29:T29" si="5">(G18*(1+G7))*(G$26)</f>
        <v>6041623.3031016644</v>
      </c>
      <c r="H29" s="20">
        <f t="shared" si="5"/>
        <v>6368317.2644279869</v>
      </c>
      <c r="I29" s="20">
        <f t="shared" si="5"/>
        <v>7550199.5876994841</v>
      </c>
      <c r="J29" s="20">
        <f t="shared" si="5"/>
        <v>9106035.8124565072</v>
      </c>
      <c r="K29" s="20">
        <f t="shared" si="5"/>
        <v>10410725.398491114</v>
      </c>
      <c r="L29" s="20">
        <f t="shared" si="5"/>
        <v>8190105.2666728431</v>
      </c>
      <c r="M29" s="20">
        <f t="shared" si="5"/>
        <v>8801770.6604434606</v>
      </c>
      <c r="N29" s="20">
        <f t="shared" si="5"/>
        <v>8927474.9930776935</v>
      </c>
      <c r="O29" s="20">
        <f t="shared" si="5"/>
        <v>8701628.7029444594</v>
      </c>
      <c r="P29" s="21">
        <f t="shared" si="5"/>
        <v>9249191.4599910676</v>
      </c>
      <c r="Q29" s="21">
        <f t="shared" si="5"/>
        <v>9120427.3357396945</v>
      </c>
      <c r="R29" s="21">
        <f t="shared" si="5"/>
        <v>9256359.166457288</v>
      </c>
      <c r="S29" s="21">
        <f t="shared" si="5"/>
        <v>9314601.2146249134</v>
      </c>
      <c r="T29" s="21">
        <f t="shared" si="5"/>
        <v>9383612.9762845058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5493063.437627607</v>
      </c>
      <c r="G30" s="48">
        <f t="shared" ref="G30:T30" si="6">(G19*(1+G8))*(G$26)</f>
        <v>4607145.4770878619</v>
      </c>
      <c r="H30" s="48">
        <f t="shared" si="6"/>
        <v>5028323.4961232767</v>
      </c>
      <c r="I30" s="48">
        <f t="shared" si="6"/>
        <v>6066787.0879940121</v>
      </c>
      <c r="J30" s="48">
        <f t="shared" si="6"/>
        <v>7281177.6402021488</v>
      </c>
      <c r="K30" s="48">
        <f t="shared" si="6"/>
        <v>8134658.9645036869</v>
      </c>
      <c r="L30" s="48">
        <f t="shared" si="6"/>
        <v>6915578.1529451068</v>
      </c>
      <c r="M30" s="48">
        <f t="shared" si="6"/>
        <v>7433420.2176956674</v>
      </c>
      <c r="N30" s="48">
        <f t="shared" si="6"/>
        <v>7516050.5286148777</v>
      </c>
      <c r="O30" s="48">
        <f t="shared" si="6"/>
        <v>7467172.7215189179</v>
      </c>
      <c r="P30" s="49">
        <f t="shared" si="6"/>
        <v>8044230.1254355563</v>
      </c>
      <c r="Q30" s="49">
        <f t="shared" si="6"/>
        <v>8097179.8411434088</v>
      </c>
      <c r="R30" s="49">
        <f t="shared" si="6"/>
        <v>8322721.1353729693</v>
      </c>
      <c r="S30" s="49">
        <f t="shared" si="6"/>
        <v>8468301.3036560863</v>
      </c>
      <c r="T30" s="49">
        <f t="shared" si="6"/>
        <v>8534186.7012354694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4709534.7475862838</v>
      </c>
      <c r="G31" s="39">
        <f t="shared" ref="G31:T31" si="7">(G20*(1+G9))*(G$26)</f>
        <v>3763590.331501028</v>
      </c>
      <c r="H31" s="39">
        <f t="shared" si="7"/>
        <v>4203384.5259492463</v>
      </c>
      <c r="I31" s="39">
        <f t="shared" si="7"/>
        <v>5098863.9923250647</v>
      </c>
      <c r="J31" s="39">
        <f t="shared" si="7"/>
        <v>6142628.2465673462</v>
      </c>
      <c r="K31" s="39">
        <f t="shared" si="7"/>
        <v>6699468.3422775017</v>
      </c>
      <c r="L31" s="39">
        <f t="shared" si="7"/>
        <v>6049430.0693834759</v>
      </c>
      <c r="M31" s="39">
        <f t="shared" si="7"/>
        <v>6462967.7213751692</v>
      </c>
      <c r="N31" s="39">
        <f t="shared" si="7"/>
        <v>6508719.4509476079</v>
      </c>
      <c r="O31" s="39">
        <f t="shared" si="7"/>
        <v>6499838.6321125859</v>
      </c>
      <c r="P31" s="40">
        <f t="shared" si="7"/>
        <v>7069952.9674424585</v>
      </c>
      <c r="Q31" s="40">
        <f t="shared" si="7"/>
        <v>7165648.9096060107</v>
      </c>
      <c r="R31" s="40">
        <f t="shared" si="7"/>
        <v>7477157.414269967</v>
      </c>
      <c r="S31" s="40">
        <f t="shared" si="7"/>
        <v>7635251.4463205123</v>
      </c>
      <c r="T31" s="40">
        <f t="shared" si="7"/>
        <v>7668513.7698547281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3963413.8879184434</v>
      </c>
      <c r="G32" s="48">
        <f t="shared" ref="G32:T32" si="8">(G21*(1+G10))*(G$26)</f>
        <v>2994321.3209519293</v>
      </c>
      <c r="H32" s="48">
        <f t="shared" si="8"/>
        <v>3496986.8420901541</v>
      </c>
      <c r="I32" s="48">
        <f t="shared" si="8"/>
        <v>4181690.1391606722</v>
      </c>
      <c r="J32" s="48">
        <f t="shared" si="8"/>
        <v>5036865.1008844562</v>
      </c>
      <c r="K32" s="48">
        <f t="shared" si="8"/>
        <v>5341413.7957609873</v>
      </c>
      <c r="L32" s="48">
        <f t="shared" si="8"/>
        <v>5187638.3684411049</v>
      </c>
      <c r="M32" s="48">
        <f t="shared" si="8"/>
        <v>5575158.7999506993</v>
      </c>
      <c r="N32" s="48">
        <f t="shared" si="8"/>
        <v>5571611.7791183079</v>
      </c>
      <c r="O32" s="48">
        <f t="shared" si="8"/>
        <v>5601698.7744642487</v>
      </c>
      <c r="P32" s="49">
        <f t="shared" si="8"/>
        <v>5999847.234578277</v>
      </c>
      <c r="Q32" s="49">
        <f t="shared" si="8"/>
        <v>6019254.8447908731</v>
      </c>
      <c r="R32" s="49">
        <f t="shared" si="8"/>
        <v>6152687.9369244892</v>
      </c>
      <c r="S32" s="49">
        <f t="shared" si="8"/>
        <v>6237937.3522982365</v>
      </c>
      <c r="T32" s="49">
        <f t="shared" si="8"/>
        <v>6203252.7090827823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3086157.2335634087</v>
      </c>
      <c r="G33" s="20">
        <f t="shared" ref="G33:T33" si="9">(G22*(1+G11))*(G$26)</f>
        <v>2101745.6840126454</v>
      </c>
      <c r="H33" s="20">
        <f t="shared" si="9"/>
        <v>2626650.1397670945</v>
      </c>
      <c r="I33" s="20">
        <f t="shared" si="9"/>
        <v>3141899.6938131228</v>
      </c>
      <c r="J33" s="20">
        <f t="shared" si="9"/>
        <v>3724353.5814105631</v>
      </c>
      <c r="K33" s="20">
        <f t="shared" si="9"/>
        <v>3664570.6175953993</v>
      </c>
      <c r="L33" s="20">
        <f t="shared" si="9"/>
        <v>3989338.1197859431</v>
      </c>
      <c r="M33" s="20">
        <f t="shared" si="9"/>
        <v>4333404.655752209</v>
      </c>
      <c r="N33" s="20">
        <f t="shared" si="9"/>
        <v>4457748.8080891874</v>
      </c>
      <c r="O33" s="20">
        <f t="shared" si="9"/>
        <v>4472144.0037540533</v>
      </c>
      <c r="P33" s="21">
        <f t="shared" si="9"/>
        <v>4686814.9612197075</v>
      </c>
      <c r="Q33" s="21">
        <f t="shared" si="9"/>
        <v>4592697.9817655869</v>
      </c>
      <c r="R33" s="21">
        <f t="shared" si="9"/>
        <v>4380626.0243581198</v>
      </c>
      <c r="S33" s="21">
        <f t="shared" si="9"/>
        <v>4343399.7922014548</v>
      </c>
      <c r="T33" s="21">
        <f t="shared" si="9"/>
        <v>4167195.310872925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1588314.1721176903</v>
      </c>
      <c r="G34" s="20">
        <f t="shared" ref="G34:T34" si="10">(G23*(1+G12))*(G$26)</f>
        <v>867870.34688859864</v>
      </c>
      <c r="H34" s="20">
        <f t="shared" si="10"/>
        <v>1218288.4838539469</v>
      </c>
      <c r="I34" s="20">
        <f t="shared" si="10"/>
        <v>1229383.0385288091</v>
      </c>
      <c r="J34" s="20">
        <f t="shared" si="10"/>
        <v>1972480.8296472551</v>
      </c>
      <c r="K34" s="20">
        <f t="shared" si="10"/>
        <v>1483413.038491139</v>
      </c>
      <c r="L34" s="20">
        <f t="shared" si="10"/>
        <v>2127538.7391095068</v>
      </c>
      <c r="M34" s="20">
        <f t="shared" si="10"/>
        <v>2713651.1781796948</v>
      </c>
      <c r="N34" s="20">
        <f t="shared" si="10"/>
        <v>2817628.6680769073</v>
      </c>
      <c r="O34" s="20">
        <f t="shared" si="10"/>
        <v>3064781.5243607415</v>
      </c>
      <c r="P34" s="21">
        <f t="shared" si="10"/>
        <v>3092482.9265362523</v>
      </c>
      <c r="Q34" s="21">
        <f t="shared" si="10"/>
        <v>3112063.9115867252</v>
      </c>
      <c r="R34" s="21">
        <f t="shared" si="10"/>
        <v>3012920.1320347972</v>
      </c>
      <c r="S34" s="21">
        <f t="shared" si="10"/>
        <v>2894293.2306174752</v>
      </c>
      <c r="T34" s="21">
        <f t="shared" si="10"/>
        <v>2637107.0923925862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4776850.2804363398</v>
      </c>
      <c r="G35" s="20">
        <f t="shared" ref="G35:T35" si="11">(G24*(1+G13))*(G$26)</f>
        <v>3831419.0453938055</v>
      </c>
      <c r="H35" s="20">
        <f t="shared" si="11"/>
        <v>4294552.5266935024</v>
      </c>
      <c r="I35" s="20">
        <f t="shared" si="11"/>
        <v>5168770.102109734</v>
      </c>
      <c r="J35" s="20">
        <f t="shared" si="11"/>
        <v>6207742.8487897292</v>
      </c>
      <c r="K35" s="20">
        <f t="shared" si="11"/>
        <v>6753710.2556069531</v>
      </c>
      <c r="L35" s="20">
        <f t="shared" si="11"/>
        <v>6060654.699118224</v>
      </c>
      <c r="M35" s="20">
        <f t="shared" si="11"/>
        <v>6508538.3259687889</v>
      </c>
      <c r="N35" s="20">
        <f t="shared" si="11"/>
        <v>6572581.9379418595</v>
      </c>
      <c r="O35" s="20">
        <f t="shared" si="11"/>
        <v>6540427.1492395839</v>
      </c>
      <c r="P35" s="21">
        <f t="shared" si="11"/>
        <v>7015836.494701786</v>
      </c>
      <c r="Q35" s="21">
        <f t="shared" si="11"/>
        <v>7027299.7775183385</v>
      </c>
      <c r="R35" s="21">
        <f t="shared" si="11"/>
        <v>7178005.6065647639</v>
      </c>
      <c r="S35" s="21">
        <f t="shared" si="11"/>
        <v>7275514.7079429422</v>
      </c>
      <c r="T35" s="21">
        <f t="shared" si="11"/>
        <v>7268850.3706742628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F1" workbookViewId="0">
      <selection activeCell="E17" sqref="E17:O24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76904.952563621293</v>
      </c>
      <c r="Q17" s="36">
        <f>'Spot Prices'!Q17/'Spot Prices'!P17*'2hBatteryMWh'!P17</f>
        <v>77946.230222491431</v>
      </c>
      <c r="R17" s="36">
        <f>'Spot Prices'!R17/'Spot Prices'!Q17*'2hBatteryMWh'!Q17</f>
        <v>77457.760223560283</v>
      </c>
      <c r="S17" s="36">
        <f>'Spot Prices'!S17/'Spot Prices'!R17*'2hBatteryMWh'!R17</f>
        <v>80605.021251411163</v>
      </c>
      <c r="T17" s="36">
        <f>'Spot Prices'!T17/'Spot Prices'!S17*'2hBatteryMWh'!S17</f>
        <v>78514.077968647107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69349.55452524891</v>
      </c>
      <c r="Q18" s="36">
        <f>'Spot Prices'!Q18/'Spot Prices'!P18*'2hBatteryMWh'!P18</f>
        <v>69627.440568022124</v>
      </c>
      <c r="R18" s="36">
        <f>'Spot Prices'!R18/'Spot Prices'!Q18*'2hBatteryMWh'!Q18</f>
        <v>71973.789796756333</v>
      </c>
      <c r="S18" s="36">
        <f>'Spot Prices'!S18/'Spot Prices'!R18*'2hBatteryMWh'!R18</f>
        <v>73793.197636936908</v>
      </c>
      <c r="T18" s="36">
        <f>'Spot Prices'!T18/'Spot Prices'!S18*'2hBatteryMWh'!S18</f>
        <v>74339.930497536858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64007.71735541059</v>
      </c>
      <c r="Q19" s="50">
        <f>'Spot Prices'!Q19/'Spot Prices'!P19*'2hBatteryMWh'!P19</f>
        <v>65600.473816080368</v>
      </c>
      <c r="R19" s="50">
        <f>'Spot Prices'!R19/'Spot Prices'!Q19*'2hBatteryMWh'!Q19</f>
        <v>68676.390890500654</v>
      </c>
      <c r="S19" s="50">
        <f>'Spot Prices'!S19/'Spot Prices'!R19*'2hBatteryMWh'!R19</f>
        <v>71196.117767841846</v>
      </c>
      <c r="T19" s="50">
        <f>'Spot Prices'!T19/'Spot Prices'!S19*'2hBatteryMWh'!S19</f>
        <v>71750.040491779117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58906.97132687299</v>
      </c>
      <c r="Q20" s="45">
        <f>'Spot Prices'!Q20/'Spot Prices'!P20*'2hBatteryMWh'!P20</f>
        <v>60789.844522494343</v>
      </c>
      <c r="R20" s="45">
        <f>'Spot Prices'!R20/'Spot Prices'!Q20*'2hBatteryMWh'!Q20</f>
        <v>64607.20609140028</v>
      </c>
      <c r="S20" s="45">
        <f>'Spot Prices'!S20/'Spot Prices'!R20*'2hBatteryMWh'!R20</f>
        <v>67218.013090878929</v>
      </c>
      <c r="T20" s="45">
        <f>'Spot Prices'!T20/'Spot Prices'!S20*'2hBatteryMWh'!S20</f>
        <v>67510.842647898098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51941.537674542087</v>
      </c>
      <c r="Q21" s="50">
        <f>'Spot Prices'!Q21/'Spot Prices'!P21*'2hBatteryMWh'!P21</f>
        <v>53056.998541032335</v>
      </c>
      <c r="R21" s="50">
        <f>'Spot Prices'!R21/'Spot Prices'!Q21*'2hBatteryMWh'!Q21</f>
        <v>55237.468270627433</v>
      </c>
      <c r="S21" s="50">
        <f>'Spot Prices'!S21/'Spot Prices'!R21*'2hBatteryMWh'!R21</f>
        <v>57059.475577527191</v>
      </c>
      <c r="T21" s="50">
        <f>'Spot Prices'!T21/'Spot Prices'!S21*'2hBatteryMWh'!S21</f>
        <v>56742.209237598603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42405.912493074618</v>
      </c>
      <c r="Q22" s="36">
        <f>'Spot Prices'!Q22/'Spot Prices'!P22*'2hBatteryMWh'!P22</f>
        <v>42309.883514296846</v>
      </c>
      <c r="R22" s="36">
        <f>'Spot Prices'!R22/'Spot Prices'!Q22*'2hBatteryMWh'!Q22</f>
        <v>41103.523402353363</v>
      </c>
      <c r="S22" s="36">
        <f>'Spot Prices'!S22/'Spot Prices'!R22*'2hBatteryMWh'!R22</f>
        <v>41523.176448224243</v>
      </c>
      <c r="T22" s="36">
        <f>'Spot Prices'!T22/'Spot Prices'!S22*'2hBatteryMWh'!S22</f>
        <v>39838.650473362512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30813.229978592419</v>
      </c>
      <c r="Q23" s="36">
        <f>'Spot Prices'!Q23/'Spot Prices'!P23*'2hBatteryMWh'!P23</f>
        <v>31572.121081122012</v>
      </c>
      <c r="R23" s="36">
        <f>'Spot Prices'!R23/'Spot Prices'!Q23*'2hBatteryMWh'!Q23</f>
        <v>31132.342617341372</v>
      </c>
      <c r="S23" s="36">
        <f>'Spot Prices'!S23/'Spot Prices'!R23*'2hBatteryMWh'!R23</f>
        <v>30470.852229505275</v>
      </c>
      <c r="T23" s="36">
        <f>'Spot Prices'!T23/'Spot Prices'!S23*'2hBatteryMWh'!S23</f>
        <v>27763.22028315414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57617.324169639098</v>
      </c>
      <c r="Q24" s="50">
        <f>'Spot Prices'!Q24/'Spot Prices'!P24*'2hBatteryMWh'!P24</f>
        <v>58760.765380797282</v>
      </c>
      <c r="R24" s="50">
        <f>'Spot Prices'!R24/'Spot Prices'!Q24*'2hBatteryMWh'!Q24</f>
        <v>61132.433822016465</v>
      </c>
      <c r="S24" s="50">
        <f>'Spot Prices'!S24/'Spot Prices'!R24*'2hBatteryMWh'!R24</f>
        <v>63131.993976084421</v>
      </c>
      <c r="T24" s="50">
        <f>'Spot Prices'!T24/'Spot Prices'!S24*'2hBatteryMWh'!S24</f>
        <v>63074.16536639972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36552.85220943969</v>
      </c>
      <c r="G28" s="15">
        <f t="shared" si="4"/>
        <v>37976.209328349949</v>
      </c>
      <c r="H28" s="15">
        <f t="shared" si="4"/>
        <v>36342.34888819448</v>
      </c>
      <c r="I28" s="15">
        <f t="shared" si="4"/>
        <v>44241.310392075276</v>
      </c>
      <c r="J28" s="15">
        <f t="shared" si="4"/>
        <v>51705.700631643522</v>
      </c>
      <c r="K28" s="15">
        <f t="shared" si="4"/>
        <v>63069.808253139177</v>
      </c>
      <c r="L28" s="15">
        <f t="shared" si="4"/>
        <v>42528.325366460071</v>
      </c>
      <c r="M28" s="15">
        <f t="shared" si="4"/>
        <v>46013.033417164836</v>
      </c>
      <c r="N28" s="15">
        <f t="shared" si="4"/>
        <v>44936.003200129162</v>
      </c>
      <c r="O28" s="15">
        <f t="shared" si="4"/>
        <v>45088.972112038333</v>
      </c>
      <c r="P28" s="36">
        <f t="shared" si="4"/>
        <v>46173.08186845998</v>
      </c>
      <c r="Q28" s="36">
        <f t="shared" si="4"/>
        <v>45962.573006060346</v>
      </c>
      <c r="R28" s="36">
        <f t="shared" si="4"/>
        <v>44844.09065674962</v>
      </c>
      <c r="S28" s="36">
        <f t="shared" si="4"/>
        <v>45802.005412155209</v>
      </c>
      <c r="T28" s="36">
        <f t="shared" si="4"/>
        <v>44613.873530706296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25934.081232774264</v>
      </c>
      <c r="G29" s="15">
        <f t="shared" si="5"/>
        <v>24765.186613007834</v>
      </c>
      <c r="H29" s="15">
        <f t="shared" si="5"/>
        <v>25741.711762119317</v>
      </c>
      <c r="I29" s="15">
        <f t="shared" si="5"/>
        <v>33289.150704402702</v>
      </c>
      <c r="J29" s="15">
        <f t="shared" si="5"/>
        <v>40363.501935492677</v>
      </c>
      <c r="K29" s="15">
        <f t="shared" si="5"/>
        <v>45841.546633297097</v>
      </c>
      <c r="L29" s="15">
        <f t="shared" si="5"/>
        <v>35244.61110136802</v>
      </c>
      <c r="M29" s="15">
        <f t="shared" si="5"/>
        <v>37440.76889604902</v>
      </c>
      <c r="N29" s="15">
        <f t="shared" si="5"/>
        <v>37893.614810144732</v>
      </c>
      <c r="O29" s="15">
        <f t="shared" si="5"/>
        <v>37369.163399642603</v>
      </c>
      <c r="P29" s="36">
        <f t="shared" si="5"/>
        <v>39720.672851282347</v>
      </c>
      <c r="Q29" s="36">
        <f t="shared" si="5"/>
        <v>39167.695039492552</v>
      </c>
      <c r="R29" s="36">
        <f t="shared" si="5"/>
        <v>39751.454582298538</v>
      </c>
      <c r="S29" s="36">
        <f t="shared" si="5"/>
        <v>40001.575184889785</v>
      </c>
      <c r="T29" s="36">
        <f t="shared" si="5"/>
        <v>40297.946345507327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19030.4594432876</v>
      </c>
      <c r="G30" s="47">
        <f t="shared" si="6"/>
        <v>17398.749761634528</v>
      </c>
      <c r="H30" s="47">
        <f t="shared" si="6"/>
        <v>18964.342447582898</v>
      </c>
      <c r="I30" s="47">
        <f t="shared" si="6"/>
        <v>26562.248344915042</v>
      </c>
      <c r="J30" s="47">
        <f t="shared" si="6"/>
        <v>33245.615795112237</v>
      </c>
      <c r="K30" s="47">
        <f t="shared" si="6"/>
        <v>36964.280132202177</v>
      </c>
      <c r="L30" s="47">
        <f t="shared" si="6"/>
        <v>31113.776022351107</v>
      </c>
      <c r="M30" s="47">
        <f t="shared" si="6"/>
        <v>32996.987775786038</v>
      </c>
      <c r="N30" s="47">
        <f t="shared" si="6"/>
        <v>33642.252412469621</v>
      </c>
      <c r="O30" s="47">
        <f t="shared" si="6"/>
        <v>33582.572847322983</v>
      </c>
      <c r="P30" s="50">
        <f t="shared" si="6"/>
        <v>36177.808424005292</v>
      </c>
      <c r="Q30" s="50">
        <f t="shared" si="6"/>
        <v>36415.942420809683</v>
      </c>
      <c r="R30" s="50">
        <f t="shared" si="6"/>
        <v>37430.283085746516</v>
      </c>
      <c r="S30" s="50">
        <f t="shared" si="6"/>
        <v>38085.009685601959</v>
      </c>
      <c r="T30" s="50">
        <f t="shared" si="6"/>
        <v>38381.320116109091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14288.274798171555</v>
      </c>
      <c r="G31" s="42">
        <f t="shared" si="7"/>
        <v>12993.733009476688</v>
      </c>
      <c r="H31" s="42">
        <f t="shared" si="7"/>
        <v>14776.035250986077</v>
      </c>
      <c r="I31" s="42">
        <f t="shared" si="7"/>
        <v>19701.176323984648</v>
      </c>
      <c r="J31" s="42">
        <f t="shared" si="7"/>
        <v>26712.401456024883</v>
      </c>
      <c r="K31" s="42">
        <f t="shared" si="7"/>
        <v>30088.359997343174</v>
      </c>
      <c r="L31" s="42">
        <f t="shared" si="7"/>
        <v>27582.3710219411</v>
      </c>
      <c r="M31" s="42">
        <f t="shared" si="7"/>
        <v>29428.680162928587</v>
      </c>
      <c r="N31" s="42">
        <f t="shared" si="7"/>
        <v>30111.175866593352</v>
      </c>
      <c r="O31" s="42">
        <f t="shared" si="7"/>
        <v>30161.57329474168</v>
      </c>
      <c r="P31" s="45">
        <f t="shared" si="7"/>
        <v>32807.107481772095</v>
      </c>
      <c r="Q31" s="45">
        <f t="shared" si="7"/>
        <v>33251.170840409235</v>
      </c>
      <c r="R31" s="45">
        <f t="shared" si="7"/>
        <v>34696.68158723582</v>
      </c>
      <c r="S31" s="45">
        <f t="shared" si="7"/>
        <v>35430.294374420351</v>
      </c>
      <c r="T31" s="45">
        <f t="shared" si="7"/>
        <v>35584.643438453124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11935.119175978878</v>
      </c>
      <c r="G32" s="47">
        <f t="shared" si="8"/>
        <v>10004.588722581873</v>
      </c>
      <c r="H32" s="47">
        <f t="shared" si="8"/>
        <v>11755.213003968804</v>
      </c>
      <c r="I32" s="47">
        <f t="shared" si="8"/>
        <v>15108.806956198088</v>
      </c>
      <c r="J32" s="47">
        <f t="shared" si="8"/>
        <v>19758.390874403594</v>
      </c>
      <c r="K32" s="47">
        <f t="shared" si="8"/>
        <v>22238.09756698037</v>
      </c>
      <c r="L32" s="47">
        <f t="shared" si="8"/>
        <v>22990.758445590614</v>
      </c>
      <c r="M32" s="47">
        <f t="shared" si="8"/>
        <v>25471.971779563009</v>
      </c>
      <c r="N32" s="47">
        <f t="shared" si="8"/>
        <v>26720.74902639736</v>
      </c>
      <c r="O32" s="47">
        <f t="shared" si="8"/>
        <v>26893.279482012658</v>
      </c>
      <c r="P32" s="50">
        <f t="shared" si="8"/>
        <v>28804.756382911102</v>
      </c>
      <c r="Q32" s="50">
        <f t="shared" si="8"/>
        <v>28897.930669237354</v>
      </c>
      <c r="R32" s="50">
        <f t="shared" si="8"/>
        <v>29538.531598237085</v>
      </c>
      <c r="S32" s="50">
        <f t="shared" si="8"/>
        <v>29947.806792357755</v>
      </c>
      <c r="T32" s="50">
        <f t="shared" si="8"/>
        <v>29781.2887696502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9551.1266913949676</v>
      </c>
      <c r="G33" s="15">
        <f t="shared" si="9"/>
        <v>7048.2983177664473</v>
      </c>
      <c r="H33" s="15">
        <f t="shared" si="9"/>
        <v>8766.8640180314815</v>
      </c>
      <c r="I33" s="15">
        <f t="shared" si="9"/>
        <v>11106.42866672094</v>
      </c>
      <c r="J33" s="15">
        <f t="shared" si="9"/>
        <v>13896.237325098762</v>
      </c>
      <c r="K33" s="15">
        <f t="shared" si="9"/>
        <v>13680.647093294385</v>
      </c>
      <c r="L33" s="15">
        <f t="shared" si="9"/>
        <v>15753.26096270907</v>
      </c>
      <c r="M33" s="15">
        <f t="shared" si="9"/>
        <v>18860.862330773143</v>
      </c>
      <c r="N33" s="15">
        <f t="shared" si="9"/>
        <v>21992.774856427695</v>
      </c>
      <c r="O33" s="15">
        <f t="shared" si="9"/>
        <v>22111.360762707398</v>
      </c>
      <c r="P33" s="36">
        <f t="shared" si="9"/>
        <v>23172.745857153019</v>
      </c>
      <c r="Q33" s="36">
        <f t="shared" si="9"/>
        <v>22707.408764953059</v>
      </c>
      <c r="R33" s="36">
        <f t="shared" si="9"/>
        <v>21658.873754910055</v>
      </c>
      <c r="S33" s="36">
        <f t="shared" si="9"/>
        <v>21474.818266455</v>
      </c>
      <c r="T33" s="36">
        <f t="shared" si="9"/>
        <v>20603.620726440557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5867.4936961837493</v>
      </c>
      <c r="G34" s="15">
        <f t="shared" si="10"/>
        <v>3057.8236421019687</v>
      </c>
      <c r="H34" s="15">
        <f t="shared" si="10"/>
        <v>4154.3092390018619</v>
      </c>
      <c r="I34" s="15">
        <f t="shared" si="10"/>
        <v>5207.6092020585838</v>
      </c>
      <c r="J34" s="15">
        <f t="shared" si="10"/>
        <v>7027.0799751084387</v>
      </c>
      <c r="K34" s="15">
        <f t="shared" si="10"/>
        <v>5817.5674742132942</v>
      </c>
      <c r="L34" s="15">
        <f t="shared" si="10"/>
        <v>9654.5695927234574</v>
      </c>
      <c r="M34" s="15">
        <f t="shared" si="10"/>
        <v>13745.056882567331</v>
      </c>
      <c r="N34" s="15">
        <f t="shared" si="10"/>
        <v>15602.133016780837</v>
      </c>
      <c r="O34" s="15">
        <f t="shared" si="10"/>
        <v>15907.881543174704</v>
      </c>
      <c r="P34" s="36">
        <f t="shared" si="10"/>
        <v>16051.666873673845</v>
      </c>
      <c r="Q34" s="36">
        <f t="shared" si="10"/>
        <v>16153.302826581306</v>
      </c>
      <c r="R34" s="36">
        <f t="shared" si="10"/>
        <v>15638.692735023913</v>
      </c>
      <c r="S34" s="36">
        <f t="shared" si="10"/>
        <v>15022.954653669405</v>
      </c>
      <c r="T34" s="36">
        <f t="shared" si="10"/>
        <v>13688.018838862359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15714.576276084212</v>
      </c>
      <c r="G35" s="47">
        <f t="shared" si="11"/>
        <v>13917.503993799448</v>
      </c>
      <c r="H35" s="47">
        <f t="shared" si="11"/>
        <v>15631.269342546067</v>
      </c>
      <c r="I35" s="47">
        <f t="shared" si="11"/>
        <v>20849.630502023341</v>
      </c>
      <c r="J35" s="47">
        <f t="shared" si="11"/>
        <v>26614.500417599997</v>
      </c>
      <c r="K35" s="47">
        <f t="shared" si="11"/>
        <v>29401.124521160127</v>
      </c>
      <c r="L35" s="47">
        <f t="shared" si="11"/>
        <v>26763.128023457051</v>
      </c>
      <c r="M35" s="47">
        <f t="shared" si="11"/>
        <v>28988.434623055229</v>
      </c>
      <c r="N35" s="47">
        <f t="shared" si="11"/>
        <v>30084.376432975394</v>
      </c>
      <c r="O35" s="47">
        <f t="shared" si="11"/>
        <v>30102.045291732229</v>
      </c>
      <c r="P35" s="50">
        <f t="shared" si="11"/>
        <v>32290.097130346439</v>
      </c>
      <c r="Q35" s="50">
        <f t="shared" si="11"/>
        <v>32342.856415124334</v>
      </c>
      <c r="R35" s="50">
        <f t="shared" si="11"/>
        <v>33036.473756647822</v>
      </c>
      <c r="S35" s="50">
        <f t="shared" si="11"/>
        <v>33485.255360519557</v>
      </c>
      <c r="T35" s="50">
        <f t="shared" si="11"/>
        <v>33454.583024030879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384.52476281810647</v>
      </c>
      <c r="Q17" s="15">
        <f>'2hBatteryMWh'!Q17/200</f>
        <v>389.73115111245716</v>
      </c>
      <c r="R17" s="15">
        <f>'2hBatteryMWh'!R17/200</f>
        <v>387.28880111780143</v>
      </c>
      <c r="S17" s="15">
        <f>'2hBatteryMWh'!S17/200</f>
        <v>403.02510625705582</v>
      </c>
      <c r="T17" s="15">
        <f>'2hBatteryMWh'!T17/200</f>
        <v>392.57038984323555</v>
      </c>
      <c r="U17" s="37">
        <f>SUM(E17:T17)</f>
        <v>5094.3774611486569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346.74777262624457</v>
      </c>
      <c r="Q18" s="15">
        <f>'2hBatteryMWh'!Q18/200</f>
        <v>348.1372028401106</v>
      </c>
      <c r="R18" s="15">
        <f>'2hBatteryMWh'!R18/200</f>
        <v>359.86894898378165</v>
      </c>
      <c r="S18" s="15">
        <f>'2hBatteryMWh'!S18/200</f>
        <v>368.96598818468453</v>
      </c>
      <c r="T18" s="15">
        <f>'2hBatteryMWh'!T18/200</f>
        <v>371.69965248768426</v>
      </c>
      <c r="U18" s="37">
        <f t="shared" ref="U18:U24" si="0">SUM(E18:T18)</f>
        <v>4410.3076276225056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320.03858677705296</v>
      </c>
      <c r="Q19" s="47">
        <f>'2hBatteryMWh'!Q19/200</f>
        <v>328.00236908040182</v>
      </c>
      <c r="R19" s="47">
        <f>'2hBatteryMWh'!R19/200</f>
        <v>343.38195445250329</v>
      </c>
      <c r="S19" s="47">
        <f>'2hBatteryMWh'!S19/200</f>
        <v>355.98058883920925</v>
      </c>
      <c r="T19" s="47">
        <f>'2hBatteryMWh'!T19/200</f>
        <v>358.75020245889556</v>
      </c>
      <c r="U19" s="37">
        <f t="shared" si="0"/>
        <v>3944.044951608063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294.53485663436493</v>
      </c>
      <c r="Q20" s="42">
        <f>'2hBatteryMWh'!Q20/200</f>
        <v>303.94922261247171</v>
      </c>
      <c r="R20" s="42">
        <f>'2hBatteryMWh'!R20/200</f>
        <v>323.0360304570014</v>
      </c>
      <c r="S20" s="42">
        <f>'2hBatteryMWh'!S20/200</f>
        <v>336.09006545439462</v>
      </c>
      <c r="T20" s="42">
        <f>'2hBatteryMWh'!T20/200</f>
        <v>337.55421323949048</v>
      </c>
      <c r="U20" s="37">
        <f t="shared" si="0"/>
        <v>3502.9579508977231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259.70768837271044</v>
      </c>
      <c r="Q21" s="47">
        <f>'2hBatteryMWh'!Q21/200</f>
        <v>265.2849927051617</v>
      </c>
      <c r="R21" s="47">
        <f>'2hBatteryMWh'!R21/200</f>
        <v>276.18734135313719</v>
      </c>
      <c r="S21" s="47">
        <f>'2hBatteryMWh'!S21/200</f>
        <v>285.29737788763595</v>
      </c>
      <c r="T21" s="47">
        <f>'2hBatteryMWh'!T21/200</f>
        <v>283.71104618799302</v>
      </c>
      <c r="U21" s="37">
        <f t="shared" si="0"/>
        <v>2971.5666340066382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212.02956246537309</v>
      </c>
      <c r="Q22" s="15">
        <f>'2hBatteryMWh'!Q22/200</f>
        <v>211.54941757148424</v>
      </c>
      <c r="R22" s="15">
        <f>'2hBatteryMWh'!R22/200</f>
        <v>205.51761701176682</v>
      </c>
      <c r="S22" s="15">
        <f>'2hBatteryMWh'!S22/200</f>
        <v>207.61588224112123</v>
      </c>
      <c r="T22" s="15">
        <f>'2hBatteryMWh'!T22/200</f>
        <v>199.19325236681254</v>
      </c>
      <c r="U22" s="37">
        <f t="shared" si="0"/>
        <v>2275.2412941565576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154.0661498929621</v>
      </c>
      <c r="Q23" s="15">
        <f>'2hBatteryMWh'!Q23/200</f>
        <v>157.86060540561004</v>
      </c>
      <c r="R23" s="15">
        <f>'2hBatteryMWh'!R23/200</f>
        <v>155.66171308670687</v>
      </c>
      <c r="S23" s="15">
        <f>'2hBatteryMWh'!S23/200</f>
        <v>152.35426114752639</v>
      </c>
      <c r="T23" s="15">
        <f>'2hBatteryMWh'!T23/200</f>
        <v>138.8161014157707</v>
      </c>
      <c r="U23" s="37">
        <f t="shared" si="0"/>
        <v>1601.3138309485762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288.08662084819548</v>
      </c>
      <c r="Q24" s="47">
        <f>'2hBatteryMWh'!Q24/200</f>
        <v>293.80382690398642</v>
      </c>
      <c r="R24" s="47">
        <f>'2hBatteryMWh'!R24/200</f>
        <v>305.66216911008235</v>
      </c>
      <c r="S24" s="47">
        <f>'2hBatteryMWh'!S24/200</f>
        <v>315.65996988042212</v>
      </c>
      <c r="T24" s="47">
        <f>'2hBatteryMWh'!T24/200</f>
        <v>315.37082683199861</v>
      </c>
      <c r="U24" s="37">
        <f t="shared" si="0"/>
        <v>3438.1869050321852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182.76426104719846</v>
      </c>
      <c r="G28" s="15">
        <f>'2hBatteryMWh'!G28/200</f>
        <v>189.88104664174975</v>
      </c>
      <c r="H28" s="15">
        <f>'2hBatteryMWh'!H28/200</f>
        <v>181.71174444097241</v>
      </c>
      <c r="I28" s="15">
        <f>'2hBatteryMWh'!I28/200</f>
        <v>221.20655196037637</v>
      </c>
      <c r="J28" s="15">
        <f>'2hBatteryMWh'!J28/200</f>
        <v>258.52850315821763</v>
      </c>
      <c r="K28" s="15">
        <f>'2hBatteryMWh'!K28/200</f>
        <v>315.34904126569586</v>
      </c>
      <c r="L28" s="15">
        <f>'2hBatteryMWh'!L28/200</f>
        <v>212.64162683230035</v>
      </c>
      <c r="M28" s="15">
        <f>'2hBatteryMWh'!M28/200</f>
        <v>230.06516708582419</v>
      </c>
      <c r="N28" s="15">
        <f>'2hBatteryMWh'!N28/200</f>
        <v>224.68001600064582</v>
      </c>
      <c r="O28" s="15">
        <f>'2hBatteryMWh'!O28/200</f>
        <v>225.44486056019167</v>
      </c>
      <c r="P28" s="15">
        <f>'2hBatteryMWh'!P28/200</f>
        <v>230.8654093422999</v>
      </c>
      <c r="Q28" s="15">
        <f>'2hBatteryMWh'!Q28/200</f>
        <v>229.81286503030174</v>
      </c>
      <c r="R28" s="15">
        <f>'2hBatteryMWh'!R28/200</f>
        <v>224.2204532837481</v>
      </c>
      <c r="S28" s="15">
        <f>'2hBatteryMWh'!S28/200</f>
        <v>229.01002706077605</v>
      </c>
      <c r="T28" s="15">
        <f>'2hBatteryMWh'!T28/200</f>
        <v>223.06936765353149</v>
      </c>
      <c r="U28" s="37">
        <f>SUM(E28:T28)</f>
        <v>3493.8495121492756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129.67040616387132</v>
      </c>
      <c r="G29" s="15">
        <f>'2hBatteryMWh'!G29/200</f>
        <v>123.82593306503917</v>
      </c>
      <c r="H29" s="15">
        <f>'2hBatteryMWh'!H29/200</f>
        <v>128.7085588105966</v>
      </c>
      <c r="I29" s="15">
        <f>'2hBatteryMWh'!I29/200</f>
        <v>166.44575352201352</v>
      </c>
      <c r="J29" s="15">
        <f>'2hBatteryMWh'!J29/200</f>
        <v>201.81750967746339</v>
      </c>
      <c r="K29" s="15">
        <f>'2hBatteryMWh'!K29/200</f>
        <v>229.2077331664855</v>
      </c>
      <c r="L29" s="15">
        <f>'2hBatteryMWh'!L29/200</f>
        <v>176.2230555068401</v>
      </c>
      <c r="M29" s="15">
        <f>'2hBatteryMWh'!M29/200</f>
        <v>187.2038444802451</v>
      </c>
      <c r="N29" s="15">
        <f>'2hBatteryMWh'!N29/200</f>
        <v>189.46807405072366</v>
      </c>
      <c r="O29" s="15">
        <f>'2hBatteryMWh'!O29/200</f>
        <v>186.84581699821302</v>
      </c>
      <c r="P29" s="15">
        <f>'2hBatteryMWh'!P29/200</f>
        <v>198.60336425641174</v>
      </c>
      <c r="Q29" s="15">
        <f>'2hBatteryMWh'!Q29/200</f>
        <v>195.83847519746277</v>
      </c>
      <c r="R29" s="15">
        <f>'2hBatteryMWh'!R29/200</f>
        <v>198.75727291149269</v>
      </c>
      <c r="S29" s="15">
        <f>'2hBatteryMWh'!S29/200</f>
        <v>200.00787592444894</v>
      </c>
      <c r="T29" s="15">
        <f>'2hBatteryMWh'!T29/200</f>
        <v>201.48973172753665</v>
      </c>
      <c r="U29" s="37">
        <f t="shared" ref="U29:U35" si="2">SUM(E29:T29)</f>
        <v>2789.9955202463698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95.152297216438001</v>
      </c>
      <c r="G30" s="47">
        <f>'2hBatteryMWh'!G30/200</f>
        <v>86.99374880817264</v>
      </c>
      <c r="H30" s="47">
        <f>'2hBatteryMWh'!H30/200</f>
        <v>94.821712237914483</v>
      </c>
      <c r="I30" s="47">
        <f>'2hBatteryMWh'!I30/200</f>
        <v>132.81124172457521</v>
      </c>
      <c r="J30" s="47">
        <f>'2hBatteryMWh'!J30/200</f>
        <v>166.22807897556117</v>
      </c>
      <c r="K30" s="47">
        <f>'2hBatteryMWh'!K30/200</f>
        <v>184.8214006610109</v>
      </c>
      <c r="L30" s="47">
        <f>'2hBatteryMWh'!L30/200</f>
        <v>155.56888011175553</v>
      </c>
      <c r="M30" s="47">
        <f>'2hBatteryMWh'!M30/200</f>
        <v>164.98493887893019</v>
      </c>
      <c r="N30" s="47">
        <f>'2hBatteryMWh'!N30/200</f>
        <v>168.21126206234811</v>
      </c>
      <c r="O30" s="47">
        <f>'2hBatteryMWh'!O30/200</f>
        <v>167.91286423661492</v>
      </c>
      <c r="P30" s="47">
        <f>'2hBatteryMWh'!P30/200</f>
        <v>180.88904212002646</v>
      </c>
      <c r="Q30" s="47">
        <f>'2hBatteryMWh'!Q30/200</f>
        <v>182.07971210404841</v>
      </c>
      <c r="R30" s="47">
        <f>'2hBatteryMWh'!R30/200</f>
        <v>187.15141542873258</v>
      </c>
      <c r="S30" s="47">
        <f>'2hBatteryMWh'!S30/200</f>
        <v>190.4250484280098</v>
      </c>
      <c r="T30" s="47">
        <f>'2hBatteryMWh'!T30/200</f>
        <v>191.90660058054544</v>
      </c>
      <c r="U30" s="37">
        <f t="shared" si="2"/>
        <v>2410.6508264005174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71.44137399085777</v>
      </c>
      <c r="G31" s="42">
        <f>'2hBatteryMWh'!G31/200</f>
        <v>64.968665047383439</v>
      </c>
      <c r="H31" s="42">
        <f>'2hBatteryMWh'!H31/200</f>
        <v>73.88017625493039</v>
      </c>
      <c r="I31" s="42">
        <f>'2hBatteryMWh'!I31/200</f>
        <v>98.505881619923244</v>
      </c>
      <c r="J31" s="42">
        <f>'2hBatteryMWh'!J31/200</f>
        <v>133.56200728012442</v>
      </c>
      <c r="K31" s="42">
        <f>'2hBatteryMWh'!K31/200</f>
        <v>150.44179998671586</v>
      </c>
      <c r="L31" s="42">
        <f>'2hBatteryMWh'!L31/200</f>
        <v>137.9118551097055</v>
      </c>
      <c r="M31" s="42">
        <f>'2hBatteryMWh'!M31/200</f>
        <v>147.14340081464294</v>
      </c>
      <c r="N31" s="42">
        <f>'2hBatteryMWh'!N31/200</f>
        <v>150.55587933296675</v>
      </c>
      <c r="O31" s="42">
        <f>'2hBatteryMWh'!O31/200</f>
        <v>150.8078664737084</v>
      </c>
      <c r="P31" s="42">
        <f>'2hBatteryMWh'!P31/200</f>
        <v>164.03553740886048</v>
      </c>
      <c r="Q31" s="42">
        <f>'2hBatteryMWh'!Q31/200</f>
        <v>166.25585420204618</v>
      </c>
      <c r="R31" s="42">
        <f>'2hBatteryMWh'!R31/200</f>
        <v>173.48340793617911</v>
      </c>
      <c r="S31" s="42">
        <f>'2hBatteryMWh'!S31/200</f>
        <v>177.15147187210175</v>
      </c>
      <c r="T31" s="42">
        <f>'2hBatteryMWh'!T31/200</f>
        <v>177.92321719226561</v>
      </c>
      <c r="U31" s="37">
        <f t="shared" si="2"/>
        <v>2089.3181292814279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59.675595879894388</v>
      </c>
      <c r="G32" s="47">
        <f>'2hBatteryMWh'!G32/200</f>
        <v>50.022943612909366</v>
      </c>
      <c r="H32" s="47">
        <f>'2hBatteryMWh'!H32/200</f>
        <v>58.776065019844019</v>
      </c>
      <c r="I32" s="47">
        <f>'2hBatteryMWh'!I32/200</f>
        <v>75.544034780990444</v>
      </c>
      <c r="J32" s="47">
        <f>'2hBatteryMWh'!J32/200</f>
        <v>98.791954372017969</v>
      </c>
      <c r="K32" s="47">
        <f>'2hBatteryMWh'!K32/200</f>
        <v>111.19048783490184</v>
      </c>
      <c r="L32" s="47">
        <f>'2hBatteryMWh'!L32/200</f>
        <v>114.95379222795307</v>
      </c>
      <c r="M32" s="47">
        <f>'2hBatteryMWh'!M32/200</f>
        <v>127.35985889781504</v>
      </c>
      <c r="N32" s="47">
        <f>'2hBatteryMWh'!N32/200</f>
        <v>133.60374513198678</v>
      </c>
      <c r="O32" s="47">
        <f>'2hBatteryMWh'!O32/200</f>
        <v>134.46639741006328</v>
      </c>
      <c r="P32" s="47">
        <f>'2hBatteryMWh'!P32/200</f>
        <v>144.02378191455551</v>
      </c>
      <c r="Q32" s="47">
        <f>'2hBatteryMWh'!Q32/200</f>
        <v>144.48965334618677</v>
      </c>
      <c r="R32" s="47">
        <f>'2hBatteryMWh'!R32/200</f>
        <v>147.69265799118543</v>
      </c>
      <c r="S32" s="47">
        <f>'2hBatteryMWh'!S32/200</f>
        <v>149.73903396178878</v>
      </c>
      <c r="T32" s="47">
        <f>'2hBatteryMWh'!T32/200</f>
        <v>148.906443848251</v>
      </c>
      <c r="U32" s="37">
        <f t="shared" si="2"/>
        <v>1743.1406274983692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47.755633456974834</v>
      </c>
      <c r="G33" s="15">
        <f>'2hBatteryMWh'!G33/200</f>
        <v>35.24149158883224</v>
      </c>
      <c r="H33" s="15">
        <f>'2hBatteryMWh'!H33/200</f>
        <v>43.834320090157405</v>
      </c>
      <c r="I33" s="15">
        <f>'2hBatteryMWh'!I33/200</f>
        <v>55.532143333604701</v>
      </c>
      <c r="J33" s="15">
        <f>'2hBatteryMWh'!J33/200</f>
        <v>69.481186625493805</v>
      </c>
      <c r="K33" s="15">
        <f>'2hBatteryMWh'!K33/200</f>
        <v>68.403235466471926</v>
      </c>
      <c r="L33" s="15">
        <f>'2hBatteryMWh'!L33/200</f>
        <v>78.766304813545347</v>
      </c>
      <c r="M33" s="15">
        <f>'2hBatteryMWh'!M33/200</f>
        <v>94.30431165386571</v>
      </c>
      <c r="N33" s="15">
        <f>'2hBatteryMWh'!N33/200</f>
        <v>109.96387428213848</v>
      </c>
      <c r="O33" s="15">
        <f>'2hBatteryMWh'!O33/200</f>
        <v>110.55680381353699</v>
      </c>
      <c r="P33" s="15">
        <f>'2hBatteryMWh'!P33/200</f>
        <v>115.86372928576509</v>
      </c>
      <c r="Q33" s="15">
        <f>'2hBatteryMWh'!Q33/200</f>
        <v>113.53704382476529</v>
      </c>
      <c r="R33" s="15">
        <f>'2hBatteryMWh'!R33/200</f>
        <v>108.29436877455028</v>
      </c>
      <c r="S33" s="15">
        <f>'2hBatteryMWh'!S33/200</f>
        <v>107.374091332275</v>
      </c>
      <c r="T33" s="15">
        <f>'2hBatteryMWh'!T33/200</f>
        <v>103.01810363220278</v>
      </c>
      <c r="U33" s="37">
        <f t="shared" si="2"/>
        <v>1297.4295502751897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29.337468480918748</v>
      </c>
      <c r="G34" s="15">
        <f>'2hBatteryMWh'!G34/200</f>
        <v>15.289118210509844</v>
      </c>
      <c r="H34" s="15">
        <f>'2hBatteryMWh'!H34/200</f>
        <v>20.771546195009311</v>
      </c>
      <c r="I34" s="15">
        <f>'2hBatteryMWh'!I34/200</f>
        <v>26.03804601029292</v>
      </c>
      <c r="J34" s="15">
        <f>'2hBatteryMWh'!J34/200</f>
        <v>35.135399875542191</v>
      </c>
      <c r="K34" s="15">
        <f>'2hBatteryMWh'!K34/200</f>
        <v>29.08783737106647</v>
      </c>
      <c r="L34" s="15">
        <f>'2hBatteryMWh'!L34/200</f>
        <v>48.272847963617288</v>
      </c>
      <c r="M34" s="15">
        <f>'2hBatteryMWh'!M34/200</f>
        <v>68.725284412836658</v>
      </c>
      <c r="N34" s="15">
        <f>'2hBatteryMWh'!N34/200</f>
        <v>78.010665083904186</v>
      </c>
      <c r="O34" s="15">
        <f>'2hBatteryMWh'!O34/200</f>
        <v>79.539407715873523</v>
      </c>
      <c r="P34" s="15">
        <f>'2hBatteryMWh'!P34/200</f>
        <v>80.258334368369219</v>
      </c>
      <c r="Q34" s="15">
        <f>'2hBatteryMWh'!Q34/200</f>
        <v>80.766514132906536</v>
      </c>
      <c r="R34" s="15">
        <f>'2hBatteryMWh'!R34/200</f>
        <v>78.19346367511956</v>
      </c>
      <c r="S34" s="15">
        <f>'2hBatteryMWh'!S34/200</f>
        <v>75.114773268347022</v>
      </c>
      <c r="T34" s="15">
        <f>'2hBatteryMWh'!T34/200</f>
        <v>68.440094194311797</v>
      </c>
      <c r="U34" s="37">
        <f t="shared" si="2"/>
        <v>833.01630843281703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78.572881380421052</v>
      </c>
      <c r="G35" s="47">
        <f>'2hBatteryMWh'!G35/200</f>
        <v>69.587519968997242</v>
      </c>
      <c r="H35" s="47">
        <f>'2hBatteryMWh'!H35/200</f>
        <v>78.15634671273034</v>
      </c>
      <c r="I35" s="47">
        <f>'2hBatteryMWh'!I35/200</f>
        <v>104.24815251011671</v>
      </c>
      <c r="J35" s="47">
        <f>'2hBatteryMWh'!J35/200</f>
        <v>133.07250208799999</v>
      </c>
      <c r="K35" s="47">
        <f>'2hBatteryMWh'!K35/200</f>
        <v>147.00562260580062</v>
      </c>
      <c r="L35" s="47">
        <f>'2hBatteryMWh'!L35/200</f>
        <v>133.81564011728526</v>
      </c>
      <c r="M35" s="47">
        <f>'2hBatteryMWh'!M35/200</f>
        <v>144.94217311527615</v>
      </c>
      <c r="N35" s="47">
        <f>'2hBatteryMWh'!N35/200</f>
        <v>150.42188216487696</v>
      </c>
      <c r="O35" s="47">
        <f>'2hBatteryMWh'!O35/200</f>
        <v>150.51022645866115</v>
      </c>
      <c r="P35" s="47">
        <f>'2hBatteryMWh'!P35/200</f>
        <v>161.45048565173221</v>
      </c>
      <c r="Q35" s="47">
        <f>'2hBatteryMWh'!Q35/200</f>
        <v>161.71428207562167</v>
      </c>
      <c r="R35" s="47">
        <f>'2hBatteryMWh'!R35/200</f>
        <v>165.1823687832391</v>
      </c>
      <c r="S35" s="47">
        <f>'2hBatteryMWh'!S35/200</f>
        <v>167.42627680259778</v>
      </c>
      <c r="T35" s="47">
        <f>'2hBatteryMWh'!T35/200</f>
        <v>167.27291512015438</v>
      </c>
      <c r="U35" s="37">
        <f t="shared" si="2"/>
        <v>2066.3684157237244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2" workbookViewId="0">
      <selection activeCell="G248" sqref="G248"/>
    </sheetView>
  </sheetViews>
  <sheetFormatPr defaultRowHeight="15.05" x14ac:dyDescent="0.3"/>
  <cols>
    <col min="2" max="2" width="14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Yallourn Snowy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Yallourn Snowy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10108934.829009965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Yallourn Snowy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4708042.3995469287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Yallourn Snowy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2019663.7988517722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Yallourn Snowy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293.99697691506788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Yallourn Snowy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-2221054.9789293194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Yallourn Snowy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-5550659.4763276819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Yallourn Snowy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-14438182.430733874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Yallourn Snowy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-164604.43080215916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Yallourn Snowy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26744147.762844302</v>
      </c>
      <c r="H13" s="73" cm="1">
        <f t="array" ref="H13">INDEX(SwapSold!$E$28:$T$35,Summary!K13,Summary!L13)</f>
        <v>13424557.997792156</v>
      </c>
      <c r="I13" s="20" cm="1">
        <f t="array" ref="I13">INDEX(DualFuelCM!$E$28:$T$35,Summary!K13,Summary!L13)</f>
        <v>13718036.891405039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Yallourn Snowy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15472973.955126081</v>
      </c>
      <c r="H14" s="73" cm="1">
        <f t="array" ref="H14">INDEX(SwapSold!$E$28:$T$35,Summary!K14,Summary!L14)</f>
        <v>6463513.7437161366</v>
      </c>
      <c r="I14" s="20" cm="1">
        <f t="array" ref="I14">INDEX(DualFuelCM!$E$28:$T$35,Summary!K14,Summary!L14)</f>
        <v>9266244.8349261656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Yallourn Snowy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8973749.8142748699</v>
      </c>
      <c r="H15" s="73" cm="1">
        <f t="array" ref="H15">INDEX(SwapSold!$E$28:$T$35,Summary!K15,Summary!L15)</f>
        <v>2881558.8041529139</v>
      </c>
      <c r="I15" s="20" cm="1">
        <f t="array" ref="I15">INDEX(DualFuelCM!$E$28:$T$35,Summary!K15,Summary!L15)</f>
        <v>7488924.9582065959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Yallourn Snowy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3748075.5122986105</v>
      </c>
      <c r="H16" s="73" cm="1">
        <f t="array" ref="H16">INDEX(SwapSold!$E$28:$T$35,Summary!K16,Summary!L16)</f>
        <v>57981.392992509529</v>
      </c>
      <c r="I16" s="20" cm="1">
        <f t="array" ref="I16">INDEX(DualFuelCM!$E$28:$T$35,Summary!K16,Summary!L16)</f>
        <v>6459032.5193413571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Yallourn Snowy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1602024.2522986692</v>
      </c>
      <c r="H17" s="73" cm="1">
        <f t="array" ref="H17">INDEX(SwapSold!$E$28:$T$35,Summary!K17,Summary!L17)</f>
        <v>-3039163.8572083013</v>
      </c>
      <c r="I17" s="20" cm="1">
        <f t="array" ref="I17">INDEX(DualFuelCM!$E$28:$T$35,Summary!K17,Summary!L17)</f>
        <v>5540096.4428083496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Yallourn Snowy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-2226182.7781293415</v>
      </c>
      <c r="H18" s="73" cm="1">
        <f t="array" ref="H18">INDEX(SwapSold!$E$28:$T$35,Summary!K18,Summary!L18)</f>
        <v>-7495501.6193903629</v>
      </c>
      <c r="I18" s="20" cm="1">
        <f t="array" ref="I18">INDEX(DualFuelCM!$E$28:$T$35,Summary!K18,Summary!L18)</f>
        <v>4378586.7097803121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Yallourn Snowy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-6409679.0053364141</v>
      </c>
      <c r="H19" s="73" cm="1">
        <f t="array" ref="H19">INDEX(SwapSold!$E$28:$T$35,Summary!K19,Summary!L19)</f>
        <v>-18198736.294352897</v>
      </c>
      <c r="I19" s="20" cm="1">
        <f t="array" ref="I19">INDEX(DualFuelCM!$E$28:$T$35,Summary!K19,Summary!L19)</f>
        <v>2289288.9242196986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Yallourn Snowy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5402854.1614119262</v>
      </c>
      <c r="H20" s="73" cm="1">
        <f t="array" ref="H20">INDEX(SwapSold!$E$28:$T$35,Summary!K20,Summary!L20)</f>
        <v>-165619.79964116632</v>
      </c>
      <c r="I20" s="20" cm="1">
        <f t="array" ref="I20">INDEX(DualFuelCM!$E$28:$T$35,Summary!K20,Summary!L20)</f>
        <v>6572457.4609526834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Yallourn Snowy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16341145.621148063</v>
      </c>
      <c r="H21" s="73" cm="1">
        <f t="array" ref="H21">INDEX(SwapSold!$E$28:$T$35,Summary!K21,Summary!L21)</f>
        <v>17587012.337209582</v>
      </c>
      <c r="I21" s="20" cm="1">
        <f t="array" ref="I21">INDEX(DualFuelCM!$E$28:$T$35,Summary!K21,Summary!L21)</f>
        <v>11678368.07275871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Yallourn Snowy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6106770.9114028793</v>
      </c>
      <c r="H22" s="73" cm="1">
        <f t="array" ref="H22">INDEX(SwapSold!$E$28:$T$35,Summary!K22,Summary!L22)</f>
        <v>7978833.4511237415</v>
      </c>
      <c r="I22" s="20" cm="1">
        <f t="array" ref="I22">INDEX(DualFuelCM!$E$28:$T$35,Summary!K22,Summary!L22)</f>
        <v>7441819.5229787091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Yallourn Snowy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-326455.46626934822</v>
      </c>
      <c r="H23" s="73" cm="1">
        <f t="array" ref="H23">INDEX(SwapSold!$E$28:$T$35,Summary!K23,Summary!L23)</f>
        <v>3466576.4568539583</v>
      </c>
      <c r="I23" s="20" cm="1">
        <f t="array" ref="I23">INDEX(DualFuelCM!$E$28:$T$35,Summary!K23,Summary!L23)</f>
        <v>5749825.5997739742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Yallourn Snowy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-4430930.384617975</v>
      </c>
      <c r="H24" s="73" cm="1">
        <f t="array" ref="H24">INDEX(SwapSold!$E$28:$T$35,Summary!K24,Summary!L24)</f>
        <v>-9497.6635766195395</v>
      </c>
      <c r="I24" s="20" cm="1">
        <f t="array" ref="I24">INDEX(DualFuelCM!$E$28:$T$35,Summary!K24,Summary!L24)</f>
        <v>4693637.2979198219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Yallourn Snowy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-7222673.6401614686</v>
      </c>
      <c r="H25" s="73" cm="1">
        <f t="array" ref="H25">INDEX(SwapSold!$E$28:$T$35,Summary!K25,Summary!L25)</f>
        <v>-3664744.070166253</v>
      </c>
      <c r="I25" s="20" cm="1">
        <f t="array" ref="I25">INDEX(DualFuelCM!$E$28:$T$35,Summary!K25,Summary!L25)</f>
        <v>3777656.1247893106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Yallourn Snowy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-10796945.24338685</v>
      </c>
      <c r="H26" s="73" cm="1">
        <f t="array" ref="H26">INDEX(SwapSold!$E$28:$T$35,Summary!K26,Summary!L26)</f>
        <v>-9229256.9061290827</v>
      </c>
      <c r="I26" s="20" cm="1">
        <f t="array" ref="I26">INDEX(DualFuelCM!$E$28:$T$35,Summary!K26,Summary!L26)</f>
        <v>2665480.1510470123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Yallourn Snowy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-16434156.496391505</v>
      </c>
      <c r="H27" s="73" cm="1">
        <f t="array" ref="H27">INDEX(SwapSold!$E$28:$T$35,Summary!K27,Summary!L27)</f>
        <v>-22897093.43281579</v>
      </c>
      <c r="I27" s="20" cm="1">
        <f t="array" ref="I27">INDEX(DualFuelCM!$E$28:$T$35,Summary!K27,Summary!L27)</f>
        <v>1217973.9946507066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Yallourn Snowy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-3552232.1300931172</v>
      </c>
      <c r="H28" s="73" cm="1">
        <f t="array" ref="H28">INDEX(SwapSold!$E$28:$T$35,Summary!K28,Summary!L28)</f>
        <v>-217224.89561765565</v>
      </c>
      <c r="I28" s="20" cm="1">
        <f t="array" ref="I28">INDEX(DualFuelCM!$E$28:$T$35,Summary!K28,Summary!L28)</f>
        <v>4791987.9379691379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Yallourn Snowy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14008390.89326204</v>
      </c>
      <c r="H29" s="73" cm="1">
        <f t="array" ref="H29">INDEX(SwapSold!$E$28:$T$35,Summary!K29,Summary!L29)</f>
        <v>15217109.076776974</v>
      </c>
      <c r="I29" s="20" cm="1">
        <f t="array" ref="I29">INDEX(DualFuelCM!$E$28:$T$35,Summary!K29,Summary!L29)</f>
        <v>10721981.111278608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Yallourn Snowy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5091551.1218864843</v>
      </c>
      <c r="H30" s="73" cm="1">
        <f t="array" ref="H30">INDEX(SwapSold!$E$28:$T$35,Summary!K30,Summary!L30)</f>
        <v>7150979.9659862751</v>
      </c>
      <c r="I30" s="20" cm="1">
        <f t="array" ref="I30">INDEX(DualFuelCM!$E$28:$T$35,Summary!K30,Summary!L30)</f>
        <v>8119609.5339955157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Yallourn Snowy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-835607.01633421273</v>
      </c>
      <c r="H31" s="73" cm="1">
        <f t="array" ref="H31">INDEX(SwapSold!$E$28:$T$35,Summary!K31,Summary!L31)</f>
        <v>2957825.4819188118</v>
      </c>
      <c r="I31" s="20" cm="1">
        <f t="array" ref="I31">INDEX(DualFuelCM!$E$28:$T$35,Summary!K31,Summary!L31)</f>
        <v>6209012.5860835128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Yallourn Snowy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-4034908.4475090615</v>
      </c>
      <c r="H32" s="73" cm="1">
        <f t="array" ref="H32">INDEX(SwapSold!$E$28:$T$35,Summary!K32,Summary!L32)</f>
        <v>32143.041192828932</v>
      </c>
      <c r="I32" s="20" cm="1">
        <f t="array" ref="I32">INDEX(DualFuelCM!$E$28:$T$35,Summary!K32,Summary!L32)</f>
        <v>5271737.6170443585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Yallourn Snowy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-6266918.8883838234</v>
      </c>
      <c r="H33" s="73" cm="1">
        <f t="array" ref="H33">INDEX(SwapSold!$E$28:$T$35,Summary!K33,Summary!L33)</f>
        <v>-3127711.7198138959</v>
      </c>
      <c r="I33" s="20" cm="1">
        <f t="array" ref="I33">INDEX(DualFuelCM!$E$28:$T$35,Summary!K33,Summary!L33)</f>
        <v>4471923.5851989174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Yallourn Snowy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-9713014.5360519662</v>
      </c>
      <c r="H34" s="73" cm="1">
        <f t="array" ref="H34">INDEX(SwapSold!$E$28:$T$35,Summary!K34,Summary!L34)</f>
        <v>-8117397.4262861218</v>
      </c>
      <c r="I34" s="20" cm="1">
        <f t="array" ref="I34">INDEX(DualFuelCM!$E$28:$T$35,Summary!K34,Summary!L34)</f>
        <v>3407574.5199101092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Yallourn Snowy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-14119223.01328058</v>
      </c>
      <c r="H35" s="73" cm="1">
        <f t="array" ref="H35">INDEX(SwapSold!$E$28:$T$35,Summary!K35,Summary!L35)</f>
        <v>-19105280.406195041</v>
      </c>
      <c r="I35" s="20" cm="1">
        <f t="array" ref="I35">INDEX(DualFuelCM!$E$28:$T$35,Summary!K35,Summary!L35)</f>
        <v>1792503.5586776915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Yallourn Snowy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-3348012.7250320832</v>
      </c>
      <c r="H36" s="73" cm="1">
        <f t="array" ref="H36">INDEX(SwapSold!$E$28:$T$35,Summary!K36,Summary!L36)</f>
        <v>-187166.27747946428</v>
      </c>
      <c r="I36" s="20" cm="1">
        <f t="array" ref="I36">INDEX(DualFuelCM!$E$28:$T$35,Summary!K36,Summary!L36)</f>
        <v>5413425.0986614069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Yallourn Snowy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17860497.031073336</v>
      </c>
      <c r="H37" s="73" cm="1">
        <f t="array" ref="H37">INDEX(SwapSold!$E$28:$T$35,Summary!K37,Summary!L37)</f>
        <v>16584619.799084904</v>
      </c>
      <c r="I37" s="20" cm="1">
        <f t="array" ref="I37">INDEX(DualFuelCM!$E$28:$T$35,Summary!K37,Summary!L37)</f>
        <v>12416417.495090801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Yallourn Snowy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6417285.7733485429</v>
      </c>
      <c r="H38" s="73" cm="1">
        <f t="array" ref="H38">INDEX(SwapSold!$E$28:$T$35,Summary!K38,Summary!L38)</f>
        <v>8048518.2021383345</v>
      </c>
      <c r="I38" s="20" cm="1">
        <f t="array" ref="I38">INDEX(DualFuelCM!$E$28:$T$35,Summary!K38,Summary!L38)</f>
        <v>8429347.8424704447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Yallourn Snowy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1140654.1441268765</v>
      </c>
      <c r="H39" s="73" cm="1">
        <f t="array" ref="H39">INDEX(SwapSold!$E$28:$T$35,Summary!K39,Summary!L39)</f>
        <v>3502969.8026826601</v>
      </c>
      <c r="I39" s="20" cm="1">
        <f t="array" ref="I39">INDEX(DualFuelCM!$E$28:$T$35,Summary!K39,Summary!L39)</f>
        <v>6816631.9923396185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Yallourn Snowy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-2195834.406320299</v>
      </c>
      <c r="H40" s="73" cm="1">
        <f t="array" ref="H40">INDEX(SwapSold!$E$28:$T$35,Summary!K40,Summary!L40)</f>
        <v>33041.294507513245</v>
      </c>
      <c r="I40" s="20" cm="1">
        <f t="array" ref="I40">INDEX(DualFuelCM!$E$28:$T$35,Summary!K40,Summary!L40)</f>
        <v>5802433.8512245435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Yallourn Snowy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-5000816.0483356267</v>
      </c>
      <c r="H41" s="73" cm="1">
        <f t="array" ref="H41">INDEX(SwapSold!$E$28:$T$35,Summary!K41,Summary!L41)</f>
        <v>-3529157.4613403575</v>
      </c>
      <c r="I41" s="20" cm="1">
        <f t="array" ref="I41">INDEX(DualFuelCM!$E$28:$T$35,Summary!K41,Summary!L41)</f>
        <v>4955061.4288612911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Yallourn Snowy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-6896357.0562213697</v>
      </c>
      <c r="H42" s="73" cm="1">
        <f t="array" ref="H42">INDEX(SwapSold!$E$28:$T$35,Summary!K42,Summary!L42)</f>
        <v>-8885581.3205179032</v>
      </c>
      <c r="I42" s="20" cm="1">
        <f t="array" ref="I42">INDEX(DualFuelCM!$E$28:$T$35,Summary!K42,Summary!L42)</f>
        <v>3827295.6426779125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Yallourn Snowy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-13196633.102378299</v>
      </c>
      <c r="H43" s="73" cm="1">
        <f t="array" ref="H43">INDEX(SwapSold!$E$28:$T$35,Summary!K43,Summary!L43)</f>
        <v>-23638054.409860451</v>
      </c>
      <c r="I43" s="20" cm="1">
        <f t="array" ref="I43">INDEX(DualFuelCM!$E$28:$T$35,Summary!K43,Summary!L43)</f>
        <v>1548178.6571150774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Yallourn Snowy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-1603081.1115662763</v>
      </c>
      <c r="H44" s="73" cm="1">
        <f t="array" ref="H44">INDEX(SwapSold!$E$28:$T$35,Summary!K44,Summary!L44)</f>
        <v>-130757.19611188515</v>
      </c>
      <c r="I44" s="20" cm="1">
        <f t="array" ref="I44">INDEX(DualFuelCM!$E$28:$T$35,Summary!K44,Summary!L44)</f>
        <v>5916532.6700934255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Yallourn Snowy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22603567.045408539</v>
      </c>
      <c r="H45" s="73" cm="1">
        <f t="array" ref="H45">INDEX(SwapSold!$E$28:$T$35,Summary!K45,Summary!L45)</f>
        <v>23242255.57970082</v>
      </c>
      <c r="I45" s="20" cm="1">
        <f t="array" ref="I45">INDEX(DualFuelCM!$E$28:$T$35,Summary!K45,Summary!L45)</f>
        <v>14098877.716029968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Yallourn Snowy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10263715.260099705</v>
      </c>
      <c r="H46" s="73" cm="1">
        <f t="array" ref="H46">INDEX(SwapSold!$E$28:$T$35,Summary!K46,Summary!L46)</f>
        <v>9096775.9684473518</v>
      </c>
      <c r="I46" s="20" cm="1">
        <f t="array" ref="I46">INDEX(DualFuelCM!$E$28:$T$35,Summary!K46,Summary!L46)</f>
        <v>9383647.4896316603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Yallourn Snowy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3925473.1697908835</v>
      </c>
      <c r="H47" s="73" cm="1">
        <f t="array" ref="H47">INDEX(SwapSold!$E$28:$T$35,Summary!K47,Summary!L47)</f>
        <v>3963438.3075953485</v>
      </c>
      <c r="I47" s="20" cm="1">
        <f t="array" ref="I47">INDEX(DualFuelCM!$E$28:$T$35,Summary!K47,Summary!L47)</f>
        <v>7370247.8194828583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Yallourn Snowy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277889.49562171643</v>
      </c>
      <c r="H48" s="73" cm="1">
        <f t="array" ref="H48">INDEX(SwapSold!$E$28:$T$35,Summary!K48,Summary!L48)</f>
        <v>126060.86920690539</v>
      </c>
      <c r="I48" s="20" cm="1">
        <f t="array" ref="I48">INDEX(DualFuelCM!$E$28:$T$35,Summary!K48,Summary!L48)</f>
        <v>6286092.4736434128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Yallourn Snowy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-2497089.6786776213</v>
      </c>
      <c r="H49" s="73" cm="1">
        <f t="array" ref="H49">INDEX(SwapSold!$E$28:$T$35,Summary!K49,Summary!L49)</f>
        <v>-4296627.1124974973</v>
      </c>
      <c r="I49" s="20" cm="1">
        <f t="array" ref="I49">INDEX(DualFuelCM!$E$28:$T$35,Summary!K49,Summary!L49)</f>
        <v>5346485.0552307367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Yallourn Snowy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-5600933.3655107552</v>
      </c>
      <c r="H50" s="73" cm="1">
        <f t="array" ref="H50">INDEX(SwapSold!$E$28:$T$35,Summary!K50,Summary!L50)</f>
        <v>-10852269.600427136</v>
      </c>
      <c r="I50" s="20" cm="1">
        <f t="array" ref="I50">INDEX(DualFuelCM!$E$28:$T$35,Summary!K50,Summary!L50)</f>
        <v>4096731.1424188195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Yallourn Snowy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-11088438.254382227</v>
      </c>
      <c r="H51" s="73" cm="1">
        <f t="array" ref="H51">INDEX(SwapSold!$E$28:$T$35,Summary!K51,Summary!L51)</f>
        <v>-23827189.282502953</v>
      </c>
      <c r="I51" s="20" cm="1">
        <f t="array" ref="I51">INDEX(DualFuelCM!$E$28:$T$35,Summary!K51,Summary!L51)</f>
        <v>2367516.4058497604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Yallourn Snowy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1011189.134408065</v>
      </c>
      <c r="H52" s="73" cm="1">
        <f t="array" ref="H52">INDEX(SwapSold!$E$28:$T$35,Summary!K52,Summary!L52)</f>
        <v>-283855.20648024004</v>
      </c>
      <c r="I52" s="20" cm="1">
        <f t="array" ref="I52">INDEX(DualFuelCM!$E$28:$T$35,Summary!K52,Summary!L52)</f>
        <v>6429539.7875936627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Yallourn Snowy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29923644.00792196</v>
      </c>
      <c r="H53" s="73" cm="1">
        <f t="array" ref="H53">INDEX(SwapSold!$E$28:$T$35,Summary!K53,Summary!L53)</f>
        <v>26670495.856483847</v>
      </c>
      <c r="I53" s="20" cm="1">
        <f t="array" ref="I53">INDEX(DualFuelCM!$E$28:$T$35,Summary!K53,Summary!L53)</f>
        <v>16064663.618170943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Yallourn Snowy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13650339.606406761</v>
      </c>
      <c r="H54" s="73" cm="1">
        <f t="array" ref="H54">INDEX(SwapSold!$E$28:$T$35,Summary!K54,Summary!L54)</f>
        <v>13197218.889963482</v>
      </c>
      <c r="I54" s="20" cm="1">
        <f t="array" ref="I54">INDEX(DualFuelCM!$E$28:$T$35,Summary!K54,Summary!L54)</f>
        <v>10093742.454897342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Yallourn Snowy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5614779.3928979393</v>
      </c>
      <c r="H55" s="73" cm="1">
        <f t="array" ref="H55">INDEX(SwapSold!$E$28:$T$35,Summary!K55,Summary!L55)</f>
        <v>5851358.5129630622</v>
      </c>
      <c r="I55" s="20" cm="1">
        <f t="array" ref="I55">INDEX(DualFuelCM!$E$28:$T$35,Summary!K55,Summary!L55)</f>
        <v>7706483.9295462221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Yallourn Snowy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785291.4457149338</v>
      </c>
      <c r="H56" s="73" cm="1">
        <f t="array" ref="H56">INDEX(SwapSold!$E$28:$T$35,Summary!K56,Summary!L56)</f>
        <v>388008.67575144419</v>
      </c>
      <c r="I56" s="20" cm="1">
        <f t="array" ref="I56">INDEX(DualFuelCM!$E$28:$T$35,Summary!K56,Summary!L56)</f>
        <v>6421069.9187450344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Yallourn Snowy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-3219626.6098916573</v>
      </c>
      <c r="H57" s="73" cm="1">
        <f t="array" ref="H57">INDEX(SwapSold!$E$28:$T$35,Summary!K57,Summary!L57)</f>
        <v>-5945902.0525304107</v>
      </c>
      <c r="I57" s="20" cm="1">
        <f t="array" ref="I57">INDEX(DualFuelCM!$E$28:$T$35,Summary!K57,Summary!L57)</f>
        <v>5270029.1558592645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Yallourn Snowy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-8160986.6204971271</v>
      </c>
      <c r="H58" s="73" cm="1">
        <f t="array" ref="H58">INDEX(SwapSold!$E$28:$T$35,Summary!K58,Summary!L58)</f>
        <v>-15480112.052812336</v>
      </c>
      <c r="I58" s="20" cm="1">
        <f t="array" ref="I58">INDEX(DualFuelCM!$E$28:$T$35,Summary!K58,Summary!L58)</f>
        <v>3768278.3762892834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Yallourn Snowy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-15310330.038392033</v>
      </c>
      <c r="H59" s="73" cm="1">
        <f t="array" ref="H59">INDEX(SwapSold!$E$28:$T$35,Summary!K59,Summary!L59)</f>
        <v>-39171119.635237612</v>
      </c>
      <c r="I59" s="20" cm="1">
        <f t="array" ref="I59">INDEX(DualFuelCM!$E$28:$T$35,Summary!K59,Summary!L59)</f>
        <v>1634568.3214758704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Yallourn Snowy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1497750.4334327641</v>
      </c>
      <c r="H60" s="73" cm="1">
        <f t="array" ref="H60">INDEX(SwapSold!$E$28:$T$35,Summary!K60,Summary!L60)</f>
        <v>-231506.82212776784</v>
      </c>
      <c r="I60" s="20" cm="1">
        <f t="array" ref="I60">INDEX(DualFuelCM!$E$28:$T$35,Summary!K60,Summary!L60)</f>
        <v>6547573.263696271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Yallourn Snowy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25015652.110961117</v>
      </c>
      <c r="H61" s="73" cm="1">
        <f t="array" ref="H61">INDEX(SwapSold!$E$28:$T$35,Summary!K61,Summary!L61)</f>
        <v>19563980.521660559</v>
      </c>
      <c r="I61" s="20" cm="1">
        <f t="array" ref="I61">INDEX(DualFuelCM!$E$28:$T$35,Summary!K61,Summary!L61)</f>
        <v>16481376.654074209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Yallourn Snowy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13565417.043759122</v>
      </c>
      <c r="H62" s="73" cm="1">
        <f t="array" ref="H62">INDEX(SwapSold!$E$28:$T$35,Summary!K62,Summary!L62)</f>
        <v>9679862.9632399492</v>
      </c>
      <c r="I62" s="20" cm="1">
        <f t="array" ref="I62">INDEX(DualFuelCM!$E$28:$T$35,Summary!K62,Summary!L62)</f>
        <v>10326262.714103114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Yallourn Snowy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7632047.4680298595</v>
      </c>
      <c r="H63" s="73" cm="1">
        <f t="array" ref="H63">INDEX(SwapSold!$E$28:$T$35,Summary!K63,Summary!L63)</f>
        <v>4090322.5721882419</v>
      </c>
      <c r="I63" s="20" cm="1">
        <f t="array" ref="I63">INDEX(DualFuelCM!$E$28:$T$35,Summary!K63,Summary!L63)</f>
        <v>8362294.7730950499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Yallourn Snowy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4300717.7146354849</v>
      </c>
      <c r="H64" s="73" cm="1">
        <f t="array" ref="H64">INDEX(SwapSold!$E$28:$T$35,Summary!K64,Summary!L64)</f>
        <v>21672.746847997601</v>
      </c>
      <c r="I64" s="20" cm="1">
        <f t="array" ref="I64">INDEX(DualFuelCM!$E$28:$T$35,Summary!K64,Summary!L64)</f>
        <v>7310504.7003346952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Yallourn Snowy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1229250.1366613135</v>
      </c>
      <c r="H65" s="73" cm="1">
        <f t="array" ref="H65">INDEX(SwapSold!$E$28:$T$35,Summary!K65,Summary!L65)</f>
        <v>-4342958.6269575953</v>
      </c>
      <c r="I65" s="20" cm="1">
        <f t="array" ref="I65">INDEX(DualFuelCM!$E$28:$T$35,Summary!K65,Summary!L65)</f>
        <v>6287184.7048117639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Yallourn Snowy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-2154423.0213139085</v>
      </c>
      <c r="H66" s="73" cm="1">
        <f t="array" ref="H66">INDEX(SwapSold!$E$28:$T$35,Summary!K66,Summary!L66)</f>
        <v>-10800899.483104998</v>
      </c>
      <c r="I66" s="20" cm="1">
        <f t="array" ref="I66">INDEX(DualFuelCM!$E$28:$T$35,Summary!K66,Summary!L66)</f>
        <v>5089245.8012198173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Yallourn Snowy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-7324057.2042398183</v>
      </c>
      <c r="H67" s="73" cm="1">
        <f t="array" ref="H67">INDEX(SwapSold!$E$28:$T$35,Summary!K67,Summary!L67)</f>
        <v>-27678278.004780885</v>
      </c>
      <c r="I67" s="20" cm="1">
        <f t="array" ref="I67">INDEX(DualFuelCM!$E$28:$T$35,Summary!K67,Summary!L67)</f>
        <v>2604798.1946441699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Yallourn Snowy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4692277.2887128238</v>
      </c>
      <c r="H68" s="73" cm="1">
        <f t="array" ref="H68">INDEX(SwapSold!$E$28:$T$35,Summary!K68,Summary!L68)</f>
        <v>-205480.2990151374</v>
      </c>
      <c r="I68" s="20" cm="1">
        <f t="array" ref="I68">INDEX(DualFuelCM!$E$28:$T$35,Summary!K68,Summary!L68)</f>
        <v>7434003.6324844779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Yallourn Snowy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26930655.406025503</v>
      </c>
      <c r="H69" s="73" cm="1">
        <f t="array" ref="H69">INDEX(SwapSold!$E$28:$T$35,Summary!K69,Summary!L69)</f>
        <v>22799512.792536438</v>
      </c>
      <c r="I69" s="20" cm="1">
        <f t="array" ref="I69">INDEX(DualFuelCM!$E$28:$T$35,Summary!K69,Summary!L69)</f>
        <v>13835968.778281966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Yallourn Snowy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16154430.505439581</v>
      </c>
      <c r="H70" s="73" cm="1">
        <f t="array" ref="H70">INDEX(SwapSold!$E$28:$T$35,Summary!K70,Summary!L70)</f>
        <v>11009592.743506415</v>
      </c>
      <c r="I70" s="20" cm="1">
        <f t="array" ref="I70">INDEX(DualFuelCM!$E$28:$T$35,Summary!K70,Summary!L70)</f>
        <v>10714142.538227823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Yallourn Snowy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9504001.4549008776</v>
      </c>
      <c r="H71" s="73" cm="1">
        <f t="array" ref="H71">INDEX(SwapSold!$E$28:$T$35,Summary!K71,Summary!L71)</f>
        <v>4745496.0493124295</v>
      </c>
      <c r="I71" s="20" cm="1">
        <f t="array" ref="I71">INDEX(DualFuelCM!$E$28:$T$35,Summary!K71,Summary!L71)</f>
        <v>8639393.9486628845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Yallourn Snowy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5389467.6468190327</v>
      </c>
      <c r="H72" s="73" cm="1">
        <f t="array" ref="H72">INDEX(SwapSold!$E$28:$T$35,Summary!K72,Summary!L72)</f>
        <v>81501.34829394822</v>
      </c>
      <c r="I72" s="20" cm="1">
        <f t="array" ref="I72">INDEX(DualFuelCM!$E$28:$T$35,Summary!K72,Summary!L72)</f>
        <v>7453200.9042196637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Yallourn Snowy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2104424.4603943531</v>
      </c>
      <c r="H73" s="73" cm="1">
        <f t="array" ref="H73">INDEX(SwapSold!$E$28:$T$35,Summary!K73,Summary!L73)</f>
        <v>-4935623.2440592116</v>
      </c>
      <c r="I73" s="20" cm="1">
        <f t="array" ref="I73">INDEX(DualFuelCM!$E$28:$T$35,Summary!K73,Summary!L73)</f>
        <v>6381826.673936083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Yallourn Snowy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-2151539.0419449019</v>
      </c>
      <c r="H74" s="73" cm="1">
        <f t="array" ref="H74">INDEX(SwapSold!$E$28:$T$35,Summary!K74,Summary!L74)</f>
        <v>-12427862.030905614</v>
      </c>
      <c r="I74" s="20" cm="1">
        <f t="array" ref="I74">INDEX(DualFuelCM!$E$28:$T$35,Summary!K74,Summary!L74)</f>
        <v>4981777.2896639323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Yallourn Snowy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-6527847.6502137044</v>
      </c>
      <c r="H75" s="73" cm="1">
        <f t="array" ref="H75">INDEX(SwapSold!$E$28:$T$35,Summary!K75,Summary!L75)</f>
        <v>-29968016.428135257</v>
      </c>
      <c r="I75" s="20" cm="1">
        <f t="array" ref="I75">INDEX(DualFuelCM!$E$28:$T$35,Summary!K75,Summary!L75)</f>
        <v>2975801.3233224042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Yallourn Snowy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6010774.4153246293</v>
      </c>
      <c r="H76" s="73" cm="1">
        <f t="array" ref="H76">INDEX(SwapSold!$E$28:$T$35,Summary!K76,Summary!L76)</f>
        <v>-230912.96301268105</v>
      </c>
      <c r="I76" s="20" cm="1">
        <f t="array" ref="I76">INDEX(DualFuelCM!$E$28:$T$35,Summary!K76,Summary!L76)</f>
        <v>7580668.7703865236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Yallourn Snowy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26031954.350016836</v>
      </c>
      <c r="H77" s="73" cm="1">
        <f t="array" ref="H77">INDEX(SwapSold!$E$28:$T$35,Summary!K77,Summary!L77)</f>
        <v>26236471.416818958</v>
      </c>
      <c r="I77" s="20" cm="1">
        <f t="array" ref="I77">INDEX(DualFuelCM!$E$28:$T$35,Summary!K77,Summary!L77)</f>
        <v>14731471.080574958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Yallourn Snowy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11237598.347331977</v>
      </c>
      <c r="H78" s="73" cm="1">
        <f t="array" ref="H78">INDEX(SwapSold!$E$28:$T$35,Summary!K78,Summary!L78)</f>
        <v>11791120.904831791</v>
      </c>
      <c r="I78" s="20" cm="1">
        <f t="array" ref="I78">INDEX(DualFuelCM!$E$28:$T$35,Summary!K78,Summary!L78)</f>
        <v>9688411.6205533836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Yallourn Snowy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5494671.7579210708</v>
      </c>
      <c r="H79" s="73" cm="1">
        <f t="array" ref="H79">INDEX(SwapSold!$E$28:$T$35,Summary!K79,Summary!L79)</f>
        <v>5274631.4541611727</v>
      </c>
      <c r="I79" s="20" cm="1">
        <f t="array" ref="I79">INDEX(DualFuelCM!$E$28:$T$35,Summary!K79,Summary!L79)</f>
        <v>7702422.221359239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Yallourn Snowy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1706297.6598421771</v>
      </c>
      <c r="H80" s="73" cm="1">
        <f t="array" ref="H80">INDEX(SwapSold!$E$28:$T$35,Summary!K80,Summary!L80)</f>
        <v>106429.5480353028</v>
      </c>
      <c r="I80" s="20" cm="1">
        <f t="array" ref="I80">INDEX(DualFuelCM!$E$28:$T$35,Summary!K80,Summary!L80)</f>
        <v>6684555.69642419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Yallourn Snowy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-1497765.5173160329</v>
      </c>
      <c r="H81" s="73" cm="1">
        <f t="array" ref="H81">INDEX(SwapSold!$E$28:$T$35,Summary!K81,Summary!L81)</f>
        <v>-5508360.1736566667</v>
      </c>
      <c r="I81" s="20" cm="1">
        <f t="array" ref="I81">INDEX(DualFuelCM!$E$28:$T$35,Summary!K81,Summary!L81)</f>
        <v>5761295.5143780811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Yallourn Snowy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-4906706.5505259382</v>
      </c>
      <c r="H82" s="73" cm="1">
        <f t="array" ref="H82">INDEX(SwapSold!$E$28:$T$35,Summary!K82,Summary!L82)</f>
        <v>-13350870.541746533</v>
      </c>
      <c r="I82" s="20" cm="1">
        <f t="array" ref="I82">INDEX(DualFuelCM!$E$28:$T$35,Summary!K82,Summary!L82)</f>
        <v>4584348.4482455505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Yallourn Snowy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-10130928.28200664</v>
      </c>
      <c r="H83" s="73" cm="1">
        <f t="array" ref="H83">INDEX(SwapSold!$E$28:$T$35,Summary!K83,Summary!L83)</f>
        <v>-33580710.835674107</v>
      </c>
      <c r="I83" s="20" cm="1">
        <f t="array" ref="I83">INDEX(DualFuelCM!$E$28:$T$35,Summary!K83,Summary!L83)</f>
        <v>2454416.5779980402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Yallourn Snowy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2243798.238609164</v>
      </c>
      <c r="H84" s="73" cm="1">
        <f t="array" ref="H84">INDEX(SwapSold!$E$28:$T$35,Summary!K84,Summary!L84)</f>
        <v>-225526.06863566753</v>
      </c>
      <c r="I84" s="20" cm="1">
        <f t="array" ref="I84">INDEX(DualFuelCM!$E$28:$T$35,Summary!K84,Summary!L84)</f>
        <v>6821185.826988101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Yallourn Snowy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22279723.702784222</v>
      </c>
      <c r="H85" s="73" cm="1">
        <f t="array" ref="H85">INDEX(SwapSold!$E$28:$T$35,Summary!K85,Summary!L85)</f>
        <v>24304054.087093797</v>
      </c>
      <c r="I85" s="20" cm="1">
        <f t="array" ref="I85">INDEX(DualFuelCM!$E$28:$T$35,Summary!K85,Summary!L85)</f>
        <v>14229023.616004754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Yallourn Snowy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10219610.749181207</v>
      </c>
      <c r="H86" s="73" cm="1">
        <f t="array" ref="H86">INDEX(SwapSold!$E$28:$T$35,Summary!K86,Summary!L86)</f>
        <v>11683683.166079134</v>
      </c>
      <c r="I86" s="20" cm="1">
        <f t="array" ref="I86">INDEX(DualFuelCM!$E$28:$T$35,Summary!K86,Summary!L86)</f>
        <v>9611797.2032110337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Yallourn Snowy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5115798.4678046918</v>
      </c>
      <c r="H87" s="73" cm="1">
        <f t="array" ref="H87">INDEX(SwapSold!$E$28:$T$35,Summary!K87,Summary!L87)</f>
        <v>5165361.9346089903</v>
      </c>
      <c r="I87" s="20" cm="1">
        <f t="array" ref="I87">INDEX(DualFuelCM!$E$28:$T$35,Summary!K87,Summary!L87)</f>
        <v>7849857.0550625287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Yallourn Snowy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1307895.6346719565</v>
      </c>
      <c r="H88" s="73" cm="1">
        <f t="array" ref="H88">INDEX(SwapSold!$E$28:$T$35,Summary!K88,Summary!L88)</f>
        <v>45845.707041656184</v>
      </c>
      <c r="I88" s="20" cm="1">
        <f t="array" ref="I88">INDEX(DualFuelCM!$E$28:$T$35,Summary!K88,Summary!L88)</f>
        <v>6727205.8180749184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Yallourn Snowy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-1852968.3709045169</v>
      </c>
      <c r="H89" s="73" cm="1">
        <f t="array" ref="H89">INDEX(SwapSold!$E$28:$T$35,Summary!K89,Summary!L89)</f>
        <v>-5446250.3156213732</v>
      </c>
      <c r="I89" s="20" cm="1">
        <f t="array" ref="I89">INDEX(DualFuelCM!$E$28:$T$35,Summary!K89,Summary!L89)</f>
        <v>5779097.2639604053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Yallourn Snowy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-5446863.7981794514</v>
      </c>
      <c r="H90" s="73" cm="1">
        <f t="array" ref="H90">INDEX(SwapSold!$E$28:$T$35,Summary!K90,Summary!L90)</f>
        <v>-13526442.06728624</v>
      </c>
      <c r="I90" s="20" cm="1">
        <f t="array" ref="I90">INDEX(DualFuelCM!$E$28:$T$35,Summary!K90,Summary!L90)</f>
        <v>4551431.1211627983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Yallourn Snowy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-9966973.037073791</v>
      </c>
      <c r="H91" s="73" cm="1">
        <f t="array" ref="H91">INDEX(SwapSold!$E$28:$T$35,Summary!K91,Summary!L91)</f>
        <v>-29458008.645418204</v>
      </c>
      <c r="I91" s="20" cm="1">
        <f t="array" ref="I91">INDEX(DualFuelCM!$E$28:$T$35,Summary!K91,Summary!L91)</f>
        <v>2855234.5174333551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Yallourn Snowy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1780300.0896743932</v>
      </c>
      <c r="H92" s="73" cm="1">
        <f t="array" ref="H92">INDEX(SwapSold!$E$28:$T$35,Summary!K92,Summary!L92)</f>
        <v>-320442.70402301603</v>
      </c>
      <c r="I92" s="20" cm="1">
        <f t="array" ref="I92">INDEX(DualFuelCM!$E$28:$T$35,Summary!K92,Summary!L92)</f>
        <v>6872179.7076388076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Yallourn Snowy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23855094.49198718</v>
      </c>
      <c r="H93" s="73" cm="1">
        <f t="array" ref="H93">INDEX(SwapSold!$E$28:$T$35,Summary!K93,Summary!L93)</f>
        <v>28062622.197960526</v>
      </c>
      <c r="I93" s="20" cm="1">
        <f t="array" ref="I93">INDEX(DualFuelCM!$E$28:$T$35,Summary!K93,Summary!L93)</f>
        <v>14831342.25218964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Yallourn Snowy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12954285.9517384</v>
      </c>
      <c r="H94" s="73" cm="1">
        <f t="array" ref="H94">INDEX(SwapSold!$E$28:$T$35,Summary!K94,Summary!L94)</f>
        <v>13932347.702963687</v>
      </c>
      <c r="I94" s="20" cm="1">
        <f t="array" ref="I94">INDEX(DualFuelCM!$E$28:$T$35,Summary!K94,Summary!L94)</f>
        <v>10399073.535530679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Yallourn Snowy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8022183.1254616305</v>
      </c>
      <c r="H95" s="73" cm="1">
        <f t="array" ref="H95">INDEX(SwapSold!$E$28:$T$35,Summary!K95,Summary!L95)</f>
        <v>5804214.4440786419</v>
      </c>
      <c r="I95" s="20" cm="1">
        <f t="array" ref="I95">INDEX(DualFuelCM!$E$28:$T$35,Summary!K95,Summary!L95)</f>
        <v>8607496.7264507506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Yallourn Snowy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4144151.3201842955</v>
      </c>
      <c r="H96" s="73" cm="1">
        <f t="array" ref="H96">INDEX(SwapSold!$E$28:$T$35,Summary!K96,Summary!L96)</f>
        <v>-181551.64608898069</v>
      </c>
      <c r="I96" s="20" cm="1">
        <f t="array" ref="I96">INDEX(DualFuelCM!$E$28:$T$35,Summary!K96,Summary!L96)</f>
        <v>7447928.4118679222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Yallourn Snowy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85910.59138966327</v>
      </c>
      <c r="H97" s="73" cm="1">
        <f t="array" ref="H97">INDEX(SwapSold!$E$28:$T$35,Summary!K97,Summary!L97)</f>
        <v>-5703498.3482437329</v>
      </c>
      <c r="I97" s="20" cm="1">
        <f t="array" ref="I97">INDEX(DualFuelCM!$E$28:$T$35,Summary!K97,Summary!L97)</f>
        <v>6300387.6834421698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Yallourn Snowy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-4482519.5005465038</v>
      </c>
      <c r="H98" s="73" cm="1">
        <f t="array" ref="H98">INDEX(SwapSold!$E$28:$T$35,Summary!K98,Summary!L98)</f>
        <v>-13590466.213951821</v>
      </c>
      <c r="I98" s="20" cm="1">
        <f t="array" ref="I98">INDEX(DualFuelCM!$E$28:$T$35,Summary!K98,Summary!L98)</f>
        <v>4855084.9315230064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Yallourn Snowy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-10231651.991523148</v>
      </c>
      <c r="H99" s="73" cm="1">
        <f t="array" ref="H99">INDEX(SwapSold!$E$28:$T$35,Summary!K99,Summary!L99)</f>
        <v>-29033971.920107294</v>
      </c>
      <c r="I99" s="20" cm="1">
        <f t="array" ref="I99">INDEX(DualFuelCM!$E$28:$T$35,Summary!K99,Summary!L99)</f>
        <v>2932489.0802365323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Yallourn Snowy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4130461.4459010526</v>
      </c>
      <c r="H100" s="73" cm="1">
        <f t="array" ref="H100">INDEX(SwapSold!$E$28:$T$35,Summary!K100,Summary!L100)</f>
        <v>25072.703244435586</v>
      </c>
      <c r="I100" s="20" cm="1">
        <f t="array" ref="I100">INDEX(DualFuelCM!$E$28:$T$35,Summary!K100,Summary!L100)</f>
        <v>7503340.9821127355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Yallourn Snowy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24295916.611173499</v>
      </c>
      <c r="H101" s="73" cm="1">
        <f t="array" ref="H101">INDEX(SwapSold!$E$28:$T$35,Summary!K101,Summary!L101)</f>
        <v>29256705.167016752</v>
      </c>
      <c r="I101" s="20" cm="1">
        <f t="array" ref="I101">INDEX(DualFuelCM!$E$28:$T$35,Summary!K101,Summary!L101)</f>
        <v>15032155.656573264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Yallourn Snowy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12308080.754160849</v>
      </c>
      <c r="H102" s="73" cm="1">
        <f t="array" ref="H102">INDEX(SwapSold!$E$28:$T$35,Summary!K102,Summary!L102)</f>
        <v>14974310.49106531</v>
      </c>
      <c r="I102" s="20" cm="1">
        <f t="array" ref="I102">INDEX(DualFuelCM!$E$28:$T$35,Summary!K102,Summary!L102)</f>
        <v>10440742.979740942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Yallourn Snowy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8185734.6609470518</v>
      </c>
      <c r="H103" s="73" cm="1">
        <f t="array" ref="H103">INDEX(SwapSold!$E$28:$T$35,Summary!K103,Summary!L103)</f>
        <v>6482691.6671470944</v>
      </c>
      <c r="I103" s="20" cm="1">
        <f t="array" ref="I103">INDEX(DualFuelCM!$E$28:$T$35,Summary!K103,Summary!L103)</f>
        <v>8821684.1180292368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Yallourn Snowy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4504016.1591397244</v>
      </c>
      <c r="H104" s="73" cm="1">
        <f t="array" ref="H104">INDEX(SwapSold!$E$28:$T$35,Summary!K104,Summary!L104)</f>
        <v>235869.46505385477</v>
      </c>
      <c r="I104" s="20" cm="1">
        <f t="array" ref="I104">INDEX(DualFuelCM!$E$28:$T$35,Summary!K104,Summary!L104)</f>
        <v>7685990.299174889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Yallourn Snowy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-28345.965113833889</v>
      </c>
      <c r="H105" s="73" cm="1">
        <f t="array" ref="H105">INDEX(SwapSold!$E$28:$T$35,Summary!K105,Summary!L105)</f>
        <v>-5288287.555962475</v>
      </c>
      <c r="I105" s="20" cm="1">
        <f t="array" ref="I105">INDEX(DualFuelCM!$E$28:$T$35,Summary!K105,Summary!L105)</f>
        <v>6435690.4915460078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Yallourn Snowy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-5334391.7750676414</v>
      </c>
      <c r="H106" s="73" cm="1">
        <f t="array" ref="H106">INDEX(SwapSold!$E$28:$T$35,Summary!K106,Summary!L106)</f>
        <v>-12437612.780564556</v>
      </c>
      <c r="I106" s="20" cm="1">
        <f t="array" ref="I106">INDEX(DualFuelCM!$E$28:$T$35,Summary!K106,Summary!L106)</f>
        <v>4844090.5012550661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Yallourn Snowy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-10416893.449034339</v>
      </c>
      <c r="H107" s="73" cm="1">
        <f t="array" ref="H107">INDEX(SwapSold!$E$28:$T$35,Summary!K107,Summary!L107)</f>
        <v>-30830648.57179993</v>
      </c>
      <c r="I107" s="20" cm="1">
        <f t="array" ref="I107">INDEX(DualFuelCM!$E$28:$T$35,Summary!K107,Summary!L107)</f>
        <v>3004712.5982774133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Yallourn Snowy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4056280.3532977724</v>
      </c>
      <c r="H108" s="73" cm="1">
        <f t="array" ref="H108">INDEX(SwapSold!$E$28:$T$35,Summary!K108,Summary!L108)</f>
        <v>651810.19095508463</v>
      </c>
      <c r="I108" s="20" cm="1">
        <f t="array" ref="I108">INDEX(DualFuelCM!$E$28:$T$35,Summary!K108,Summary!L108)</f>
        <v>7652248.0933673196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Yallourn Snowy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23158327.946159918</v>
      </c>
      <c r="H109" s="73" cm="1">
        <f t="array" ref="H109">INDEX(SwapSold!$E$28:$T$35,Summary!K109,Summary!L109)</f>
        <v>32625331.794816021</v>
      </c>
      <c r="I109" s="20" cm="1">
        <f t="array" ref="I109">INDEX(DualFuelCM!$E$28:$T$35,Summary!K109,Summary!L109)</f>
        <v>14937952.806268128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Yallourn Snowy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13026606.291707549</v>
      </c>
      <c r="H110" s="73" cm="1">
        <f t="array" ref="H110">INDEX(SwapSold!$E$28:$T$35,Summary!K110,Summary!L110)</f>
        <v>17815823.823023971</v>
      </c>
      <c r="I110" s="20" cm="1">
        <f t="array" ref="I110">INDEX(DualFuelCM!$E$28:$T$35,Summary!K110,Summary!L110)</f>
        <v>10792581.695024386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Yallourn Snowy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9380170.3616460208</v>
      </c>
      <c r="H111" s="73" cm="1">
        <f t="array" ref="H111">INDEX(SwapSold!$E$28:$T$35,Summary!K111,Summary!L111)</f>
        <v>7145486.1770622544</v>
      </c>
      <c r="I111" s="20" cm="1">
        <f t="array" ref="I111">INDEX(DualFuelCM!$E$28:$T$35,Summary!K111,Summary!L111)</f>
        <v>9235320.8987614047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Yallourn Snowy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6091532.0309008714</v>
      </c>
      <c r="H112" s="73" cm="1">
        <f t="array" ref="H112">INDEX(SwapSold!$E$28:$T$35,Summary!K112,Summary!L112)</f>
        <v>397085.51583181473</v>
      </c>
      <c r="I112" s="20" cm="1">
        <f t="array" ref="I112">INDEX(DualFuelCM!$E$28:$T$35,Summary!K112,Summary!L112)</f>
        <v>8168640.0611132868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Yallourn Snowy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514731.09138807951</v>
      </c>
      <c r="H113" s="73" cm="1">
        <f t="array" ref="H113">INDEX(SwapSold!$E$28:$T$35,Summary!K113,Summary!L113)</f>
        <v>-4845855.8913938114</v>
      </c>
      <c r="I113" s="20" cm="1">
        <f t="array" ref="I113">INDEX(DualFuelCM!$E$28:$T$35,Summary!K113,Summary!L113)</f>
        <v>6700176.3971142741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Yallourn Snowy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-6925061.8964977274</v>
      </c>
      <c r="H114" s="73" cm="1">
        <f t="array" ref="H114">INDEX(SwapSold!$E$28:$T$35,Summary!K114,Summary!L114)</f>
        <v>-11095085.214854317</v>
      </c>
      <c r="I114" s="20" cm="1">
        <f t="array" ref="I114">INDEX(DualFuelCM!$E$28:$T$35,Summary!K114,Summary!L114)</f>
        <v>4705973.4214152275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Yallourn Snowy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-11306950.305388955</v>
      </c>
      <c r="H115" s="73" cm="1">
        <f t="array" ref="H115">INDEX(SwapSold!$E$28:$T$35,Summary!K115,Summary!L115)</f>
        <v>-27517206.48245598</v>
      </c>
      <c r="I115" s="20" cm="1">
        <f t="array" ref="I115">INDEX(DualFuelCM!$E$28:$T$35,Summary!K115,Summary!L115)</f>
        <v>2962858.9677539044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Yallourn Snowy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4746701.2543841628</v>
      </c>
      <c r="H116" s="73" cm="1">
        <f t="array" ref="H116">INDEX(SwapSold!$E$28:$T$35,Summary!K116,Summary!L116)</f>
        <v>1537813.9588937073</v>
      </c>
      <c r="I116" s="20" cm="1">
        <f t="array" ref="I116">INDEX(DualFuelCM!$E$28:$T$35,Summary!K116,Summary!L116)</f>
        <v>7961103.7590450468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Yallourn Snowy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24185359.575796038</v>
      </c>
      <c r="H117" s="73" cm="1">
        <f t="array" ref="H117">INDEX(SwapSold!$E$28:$T$35,Summary!K117,Summary!L117)</f>
        <v>32584426.281372</v>
      </c>
      <c r="I117" s="20" cm="1">
        <f t="array" ref="I117">INDEX(DualFuelCM!$E$28:$T$35,Summary!K117,Summary!L117)</f>
        <v>15544911.186775794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Yallourn Snowy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13348783.611658482</v>
      </c>
      <c r="H118" s="73" cm="1">
        <f t="array" ref="H118">INDEX(SwapSold!$E$28:$T$35,Summary!K118,Summary!L118)</f>
        <v>19422802.469355393</v>
      </c>
      <c r="I118" s="20" cm="1">
        <f t="array" ref="I118">INDEX(DualFuelCM!$E$28:$T$35,Summary!K118,Summary!L118)</f>
        <v>11065404.729731416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Yallourn Snowy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10096662.013814451</v>
      </c>
      <c r="H119" s="73" cm="1">
        <f t="array" ref="H119">INDEX(SwapSold!$E$28:$T$35,Summary!K119,Summary!L119)</f>
        <v>7824516.1578900721</v>
      </c>
      <c r="I119" s="20" cm="1">
        <f t="array" ref="I119">INDEX(DualFuelCM!$E$28:$T$35,Summary!K119,Summary!L119)</f>
        <v>9574163.4906294439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Yallourn Snowy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6916695.7204794334</v>
      </c>
      <c r="H120" s="73" cm="1">
        <f t="array" ref="H120">INDEX(SwapSold!$E$28:$T$35,Summary!K120,Summary!L120)</f>
        <v>475136.21674233692</v>
      </c>
      <c r="I120" s="20" cm="1">
        <f t="array" ref="I120">INDEX(DualFuelCM!$E$28:$T$35,Summary!K120,Summary!L120)</f>
        <v>8498738.5739263184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Yallourn Snowy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806301.40729335439</v>
      </c>
      <c r="H121" s="73" cm="1">
        <f t="array" ref="H121">INDEX(SwapSold!$E$28:$T$35,Summary!K121,Summary!L121)</f>
        <v>-4806639.3538327115</v>
      </c>
      <c r="I121" s="20" cm="1">
        <f t="array" ref="I121">INDEX(DualFuelCM!$E$28:$T$35,Summary!K121,Summary!L121)</f>
        <v>6921181.6447344115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Yallourn Snowy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-7510046.8275400419</v>
      </c>
      <c r="H122" s="73" cm="1">
        <f t="array" ref="H122">INDEX(SwapSold!$E$28:$T$35,Summary!K122,Summary!L122)</f>
        <v>-10862830.57402285</v>
      </c>
      <c r="I122" s="20" cm="1">
        <f t="array" ref="I122">INDEX(DualFuelCM!$E$28:$T$35,Summary!K122,Summary!L122)</f>
        <v>4754019.8154129563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Yallourn Snowy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-12525744.912367061</v>
      </c>
      <c r="H123" s="73" cm="1">
        <f t="array" ref="H123">INDEX(SwapSold!$E$28:$T$35,Summary!K123,Summary!L123)</f>
        <v>-21228049.759567987</v>
      </c>
      <c r="I123" s="20" cm="1">
        <f t="array" ref="I123">INDEX(DualFuelCM!$E$28:$T$35,Summary!K123,Summary!L123)</f>
        <v>2899905.0567111974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Yallourn Snowy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5171776.8729651058</v>
      </c>
      <c r="H124" s="73" cm="1">
        <f t="array" ref="H124">INDEX(SwapSold!$E$28:$T$35,Summary!K124,Summary!L124)</f>
        <v>1937933.5455137293</v>
      </c>
      <c r="I124" s="20" cm="1">
        <f t="array" ref="I124">INDEX(DualFuelCM!$E$28:$T$35,Summary!K124,Summary!L124)</f>
        <v>8221500.8161184425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Yallourn Snowy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21317039.211403869</v>
      </c>
      <c r="H125" s="73" cm="1">
        <f t="array" ref="H125">INDEX(SwapSold!$E$28:$T$35,Summary!K125,Summary!L125)</f>
        <v>37556400.766674288</v>
      </c>
      <c r="I125" s="20" cm="1">
        <f t="array" ref="I125">INDEX(DualFuelCM!$E$28:$T$35,Summary!K125,Summary!L125)</f>
        <v>15141666.734723946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Yallourn Snowy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12799462.468525453</v>
      </c>
      <c r="H126" s="73" cm="1">
        <f t="array" ref="H126">INDEX(SwapSold!$E$28:$T$35,Summary!K126,Summary!L126)</f>
        <v>20743066.424952194</v>
      </c>
      <c r="I126" s="20" cm="1">
        <f t="array" ref="I126">INDEX(DualFuelCM!$E$28:$T$35,Summary!K126,Summary!L126)</f>
        <v>11147388.17231575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Yallourn Snowy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9548262.1704605054</v>
      </c>
      <c r="H127" s="73" cm="1">
        <f t="array" ref="H127">INDEX(SwapSold!$E$28:$T$35,Summary!K127,Summary!L127)</f>
        <v>8431352.9579983056</v>
      </c>
      <c r="I127" s="20" cm="1">
        <f t="array" ref="I127">INDEX(DualFuelCM!$E$28:$T$35,Summary!K127,Summary!L127)</f>
        <v>9648652.7589550521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Yallourn Snowy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6177360.4761280008</v>
      </c>
      <c r="H128" s="73" cm="1">
        <f t="array" ref="H128">INDEX(SwapSold!$E$28:$T$35,Summary!K128,Summary!L128)</f>
        <v>382849.24872877455</v>
      </c>
      <c r="I128" s="20" cm="1">
        <f t="array" ref="I128">INDEX(DualFuelCM!$E$28:$T$35,Summary!K128,Summary!L128)</f>
        <v>8535762.6056908388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Yallourn Snowy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-281575.65517933172</v>
      </c>
      <c r="H129" s="73" cm="1">
        <f t="array" ref="H129">INDEX(SwapSold!$E$28:$T$35,Summary!K129,Summary!L129)</f>
        <v>-5186698.9522319473</v>
      </c>
      <c r="I129" s="20" cm="1">
        <f t="array" ref="I129">INDEX(DualFuelCM!$E$28:$T$35,Summary!K129,Summary!L129)</f>
        <v>6882697.9757875735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Yallourn Snowy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-9429997.2815537825</v>
      </c>
      <c r="H130" s="73" cm="1">
        <f t="array" ref="H130">INDEX(SwapSold!$E$28:$T$35,Summary!K130,Summary!L130)</f>
        <v>-11416032.634950949</v>
      </c>
      <c r="I130" s="20" cm="1">
        <f t="array" ref="I130">INDEX(DualFuelCM!$E$28:$T$35,Summary!K130,Summary!L130)</f>
        <v>4561157.1649831152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Yallourn Snowy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-15304372.009449439</v>
      </c>
      <c r="H131" s="73" cm="1">
        <f t="array" ref="H131">INDEX(SwapSold!$E$28:$T$35,Summary!K131,Summary!L131)</f>
        <v>-25428391.583075553</v>
      </c>
      <c r="I131" s="20" cm="1">
        <f t="array" ref="I131">INDEX(DualFuelCM!$E$28:$T$35,Summary!K131,Summary!L131)</f>
        <v>2642220.2530898079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Yallourn Snowy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4267275.4916367382</v>
      </c>
      <c r="H132" s="73" cm="1">
        <f t="array" ref="H132">INDEX(SwapSold!$E$28:$T$35,Summary!K132,Summary!L132)</f>
        <v>2100672.3963935534</v>
      </c>
      <c r="I132" s="20" cm="1">
        <f t="array" ref="I132">INDEX(DualFuelCM!$E$28:$T$35,Summary!K132,Summary!L132)</f>
        <v>8213969.9600219624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Yallourn Snowy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10108934.829009965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Yallourn Snowy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4708042.3995469287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Yallourn Snowy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2019663.7988517722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Yallourn Snowy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293.99697691506788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Yallourn Snowy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-2221054.9789293194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Yallourn Snowy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-5550659.4763276819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Yallourn Snowy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-14438182.430733874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Yallourn Snowy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-164604.43080215916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Yallourn Snowy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26744147.762844302</v>
      </c>
      <c r="H141" s="73" cm="1">
        <f t="array" ref="H141">INDEX(SwapSold!$E$28:$T$35,Summary!K141,Summary!L141)</f>
        <v>13424557.997792156</v>
      </c>
      <c r="I141" s="20" cm="1">
        <f t="array" ref="I141">INDEX('2hBatteryCM'!$E$28:$T$35,Summary!K141,Summary!L141)</f>
        <v>10229333.244018523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Yallourn Snowy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15472973.955126081</v>
      </c>
      <c r="H142" s="73" cm="1">
        <f t="array" ref="H142">INDEX(SwapSold!$E$28:$T$35,Summary!K142,Summary!L142)</f>
        <v>6463513.7437161366</v>
      </c>
      <c r="I142" s="20" cm="1">
        <f t="array" ref="I142">INDEX('2hBatteryCM'!$E$28:$T$35,Summary!K142,Summary!L142)</f>
        <v>6810189.8551998781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Yallourn Snowy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8973749.8142748699</v>
      </c>
      <c r="H143" s="73" cm="1">
        <f t="array" ref="H143">INDEX(SwapSold!$E$28:$T$35,Summary!K143,Summary!L143)</f>
        <v>2881558.8041529139</v>
      </c>
      <c r="I143" s="20" cm="1">
        <f t="array" ref="I143">INDEX('2hBatteryCM'!$E$28:$T$35,Summary!K143,Summary!L143)</f>
        <v>5493063.437627607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Yallourn Snowy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3748075.5122986105</v>
      </c>
      <c r="H144" s="73" cm="1">
        <f t="array" ref="H144">INDEX(SwapSold!$E$28:$T$35,Summary!K144,Summary!L144)</f>
        <v>57981.392992509529</v>
      </c>
      <c r="I144" s="20" cm="1">
        <f t="array" ref="I144">INDEX('2hBatteryCM'!$E$28:$T$35,Summary!K144,Summary!L144)</f>
        <v>4709534.7475862838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Yallourn Snowy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1602024.2522986692</v>
      </c>
      <c r="H145" s="73" cm="1">
        <f t="array" ref="H145">INDEX(SwapSold!$E$28:$T$35,Summary!K145,Summary!L145)</f>
        <v>-3039163.8572083013</v>
      </c>
      <c r="I145" s="20" cm="1">
        <f t="array" ref="I145">INDEX('2hBatteryCM'!$E$28:$T$35,Summary!K145,Summary!L145)</f>
        <v>3963413.8879184434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Yallourn Snowy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-2226182.7781293415</v>
      </c>
      <c r="H146" s="73" cm="1">
        <f t="array" ref="H146">INDEX(SwapSold!$E$28:$T$35,Summary!K146,Summary!L146)</f>
        <v>-7495501.6193903629</v>
      </c>
      <c r="I146" s="20" cm="1">
        <f t="array" ref="I146">INDEX('2hBatteryCM'!$E$28:$T$35,Summary!K146,Summary!L146)</f>
        <v>3086157.2335634087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Yallourn Snowy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-6409679.0053364141</v>
      </c>
      <c r="H147" s="73" cm="1">
        <f t="array" ref="H147">INDEX(SwapSold!$E$28:$T$35,Summary!K147,Summary!L147)</f>
        <v>-18198736.294352897</v>
      </c>
      <c r="I147" s="20" cm="1">
        <f t="array" ref="I147">INDEX('2hBatteryCM'!$E$28:$T$35,Summary!K147,Summary!L147)</f>
        <v>1588314.1721176903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Yallourn Snowy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5402854.1614119262</v>
      </c>
      <c r="H148" s="73" cm="1">
        <f t="array" ref="H148">INDEX(SwapSold!$E$28:$T$35,Summary!K148,Summary!L148)</f>
        <v>-165619.79964116632</v>
      </c>
      <c r="I148" s="20" cm="1">
        <f t="array" ref="I148">INDEX('2hBatteryCM'!$E$28:$T$35,Summary!K148,Summary!L148)</f>
        <v>4776850.2804363398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Yallourn Snowy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16341145.621148063</v>
      </c>
      <c r="H149" s="73" cm="1">
        <f t="array" ref="H149">INDEX(SwapSold!$E$28:$T$35,Summary!K149,Summary!L149)</f>
        <v>17587012.337209582</v>
      </c>
      <c r="I149" s="20" cm="1">
        <f t="array" ref="I149">INDEX('2hBatteryCM'!$E$28:$T$35,Summary!K149,Summary!L149)</f>
        <v>9816335.7337928973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Yallourn Snowy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6106770.9114028793</v>
      </c>
      <c r="H150" s="73" cm="1">
        <f t="array" ref="H150">INDEX(SwapSold!$E$28:$T$35,Summary!K150,Summary!L150)</f>
        <v>7978833.4511237415</v>
      </c>
      <c r="I150" s="20" cm="1">
        <f t="array" ref="I150">INDEX('2hBatteryCM'!$E$28:$T$35,Summary!K150,Summary!L150)</f>
        <v>6041623.3031016644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Yallourn Snowy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-326455.46626934822</v>
      </c>
      <c r="H151" s="73" cm="1">
        <f t="array" ref="H151">INDEX(SwapSold!$E$28:$T$35,Summary!K151,Summary!L151)</f>
        <v>3466576.4568539583</v>
      </c>
      <c r="I151" s="20" cm="1">
        <f t="array" ref="I151">INDEX('2hBatteryCM'!$E$28:$T$35,Summary!K151,Summary!L151)</f>
        <v>4607145.4770878619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Yallourn Snowy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-4430930.384617975</v>
      </c>
      <c r="H152" s="73" cm="1">
        <f t="array" ref="H152">INDEX(SwapSold!$E$28:$T$35,Summary!K152,Summary!L152)</f>
        <v>-9497.6635766195395</v>
      </c>
      <c r="I152" s="20" cm="1">
        <f t="array" ref="I152">INDEX('2hBatteryCM'!$E$28:$T$35,Summary!K152,Summary!L152)</f>
        <v>3763590.331501028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Yallourn Snowy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-7222673.6401614686</v>
      </c>
      <c r="H153" s="73" cm="1">
        <f t="array" ref="H153">INDEX(SwapSold!$E$28:$T$35,Summary!K153,Summary!L153)</f>
        <v>-3664744.070166253</v>
      </c>
      <c r="I153" s="20" cm="1">
        <f t="array" ref="I153">INDEX('2hBatteryCM'!$E$28:$T$35,Summary!K153,Summary!L153)</f>
        <v>2994321.3209519293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Yallourn Snowy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-10796945.24338685</v>
      </c>
      <c r="H154" s="73" cm="1">
        <f t="array" ref="H154">INDEX(SwapSold!$E$28:$T$35,Summary!K154,Summary!L154)</f>
        <v>-9229256.9061290827</v>
      </c>
      <c r="I154" s="20" cm="1">
        <f t="array" ref="I154">INDEX('2hBatteryCM'!$E$28:$T$35,Summary!K154,Summary!L154)</f>
        <v>2101745.6840126454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Yallourn Snowy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-16434156.496391505</v>
      </c>
      <c r="H155" s="73" cm="1">
        <f t="array" ref="H155">INDEX(SwapSold!$E$28:$T$35,Summary!K155,Summary!L155)</f>
        <v>-22897093.43281579</v>
      </c>
      <c r="I155" s="20" cm="1">
        <f t="array" ref="I155">INDEX('2hBatteryCM'!$E$28:$T$35,Summary!K155,Summary!L155)</f>
        <v>867870.34688859864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Yallourn Snowy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-3552232.1300931172</v>
      </c>
      <c r="H156" s="73" cm="1">
        <f t="array" ref="H156">INDEX(SwapSold!$E$28:$T$35,Summary!K156,Summary!L156)</f>
        <v>-217224.89561765565</v>
      </c>
      <c r="I156" s="20" cm="1">
        <f t="array" ref="I156">INDEX('2hBatteryCM'!$E$28:$T$35,Summary!K156,Summary!L156)</f>
        <v>3831419.0453938055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Yallourn Snowy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14008390.89326204</v>
      </c>
      <c r="H157" s="73" cm="1">
        <f t="array" ref="H157">INDEX(SwapSold!$E$28:$T$35,Summary!K157,Summary!L157)</f>
        <v>15217109.076776974</v>
      </c>
      <c r="I157" s="20" cm="1">
        <f t="array" ref="I157">INDEX('2hBatteryCM'!$E$28:$T$35,Summary!K157,Summary!L157)</f>
        <v>9100676.2870243285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Yallourn Snowy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5091551.1218864843</v>
      </c>
      <c r="H158" s="73" cm="1">
        <f t="array" ref="H158">INDEX(SwapSold!$E$28:$T$35,Summary!K158,Summary!L158)</f>
        <v>7150979.9659862751</v>
      </c>
      <c r="I158" s="20" cm="1">
        <f t="array" ref="I158">INDEX('2hBatteryCM'!$E$28:$T$35,Summary!K158,Summary!L158)</f>
        <v>6368317.2644279869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Yallourn Snowy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-835607.01633421273</v>
      </c>
      <c r="H159" s="73" cm="1">
        <f t="array" ref="H159">INDEX(SwapSold!$E$28:$T$35,Summary!K159,Summary!L159)</f>
        <v>2957825.4819188118</v>
      </c>
      <c r="I159" s="20" cm="1">
        <f t="array" ref="I159">INDEX('2hBatteryCM'!$E$28:$T$35,Summary!K159,Summary!L159)</f>
        <v>5028323.4961232767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Yallourn Snowy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-4034908.4475090615</v>
      </c>
      <c r="H160" s="73" cm="1">
        <f t="array" ref="H160">INDEX(SwapSold!$E$28:$T$35,Summary!K160,Summary!L160)</f>
        <v>32143.041192828932</v>
      </c>
      <c r="I160" s="20" cm="1">
        <f t="array" ref="I160">INDEX('2hBatteryCM'!$E$28:$T$35,Summary!K160,Summary!L160)</f>
        <v>4203384.5259492463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Yallourn Snowy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-6266918.8883838234</v>
      </c>
      <c r="H161" s="73" cm="1">
        <f t="array" ref="H161">INDEX(SwapSold!$E$28:$T$35,Summary!K161,Summary!L161)</f>
        <v>-3127711.7198138959</v>
      </c>
      <c r="I161" s="20" cm="1">
        <f t="array" ref="I161">INDEX('2hBatteryCM'!$E$28:$T$35,Summary!K161,Summary!L161)</f>
        <v>3496986.8420901541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Yallourn Snowy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-9713014.5360519662</v>
      </c>
      <c r="H162" s="73" cm="1">
        <f t="array" ref="H162">INDEX(SwapSold!$E$28:$T$35,Summary!K162,Summary!L162)</f>
        <v>-8117397.4262861218</v>
      </c>
      <c r="I162" s="20" cm="1">
        <f t="array" ref="I162">INDEX('2hBatteryCM'!$E$28:$T$35,Summary!K162,Summary!L162)</f>
        <v>2626650.1397670945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Yallourn Snowy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-14119223.01328058</v>
      </c>
      <c r="H163" s="73" cm="1">
        <f t="array" ref="H163">INDEX(SwapSold!$E$28:$T$35,Summary!K163,Summary!L163)</f>
        <v>-19105280.406195041</v>
      </c>
      <c r="I163" s="20" cm="1">
        <f t="array" ref="I163">INDEX('2hBatteryCM'!$E$28:$T$35,Summary!K163,Summary!L163)</f>
        <v>1218288.4838539469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Yallourn Snowy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-3348012.7250320832</v>
      </c>
      <c r="H164" s="73" cm="1">
        <f t="array" ref="H164">INDEX(SwapSold!$E$28:$T$35,Summary!K164,Summary!L164)</f>
        <v>-187166.27747946428</v>
      </c>
      <c r="I164" s="20" cm="1">
        <f t="array" ref="I164">INDEX('2hBatteryCM'!$E$28:$T$35,Summary!K164,Summary!L164)</f>
        <v>4294552.5266935024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Yallourn Snowy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17860497.031073336</v>
      </c>
      <c r="H165" s="73" cm="1">
        <f t="array" ref="H165">INDEX(SwapSold!$E$28:$T$35,Summary!K165,Summary!L165)</f>
        <v>16584619.799084904</v>
      </c>
      <c r="I165" s="20" cm="1">
        <f t="array" ref="I165">INDEX('2hBatteryCM'!$E$28:$T$35,Summary!K165,Summary!L165)</f>
        <v>11105800.414434144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Yallourn Snowy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6417285.7733485429</v>
      </c>
      <c r="H166" s="73" cm="1">
        <f t="array" ref="H166">INDEX(SwapSold!$E$28:$T$35,Summary!K166,Summary!L166)</f>
        <v>8048518.2021383345</v>
      </c>
      <c r="I166" s="20" cm="1">
        <f t="array" ref="I166">INDEX('2hBatteryCM'!$E$28:$T$35,Summary!K166,Summary!L166)</f>
        <v>7550199.5876994841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Yallourn Snowy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1140654.1441268765</v>
      </c>
      <c r="H167" s="73" cm="1">
        <f t="array" ref="H167">INDEX(SwapSold!$E$28:$T$35,Summary!K167,Summary!L167)</f>
        <v>3502969.8026826601</v>
      </c>
      <c r="I167" s="20" cm="1">
        <f t="array" ref="I167">INDEX('2hBatteryCM'!$E$28:$T$35,Summary!K167,Summary!L167)</f>
        <v>6066787.0879940121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Yallourn Snowy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-2195834.406320299</v>
      </c>
      <c r="H168" s="73" cm="1">
        <f t="array" ref="H168">INDEX(SwapSold!$E$28:$T$35,Summary!K168,Summary!L168)</f>
        <v>33041.294507513245</v>
      </c>
      <c r="I168" s="20" cm="1">
        <f t="array" ref="I168">INDEX('2hBatteryCM'!$E$28:$T$35,Summary!K168,Summary!L168)</f>
        <v>5098863.9923250647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Yallourn Snowy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-5000816.0483356267</v>
      </c>
      <c r="H169" s="73" cm="1">
        <f t="array" ref="H169">INDEX(SwapSold!$E$28:$T$35,Summary!K169,Summary!L169)</f>
        <v>-3529157.4613403575</v>
      </c>
      <c r="I169" s="20" cm="1">
        <f t="array" ref="I169">INDEX('2hBatteryCM'!$E$28:$T$35,Summary!K169,Summary!L169)</f>
        <v>4181690.1391606722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Yallourn Snowy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-6896357.0562213697</v>
      </c>
      <c r="H170" s="73" cm="1">
        <f t="array" ref="H170">INDEX(SwapSold!$E$28:$T$35,Summary!K170,Summary!L170)</f>
        <v>-8885581.3205179032</v>
      </c>
      <c r="I170" s="20" cm="1">
        <f t="array" ref="I170">INDEX('2hBatteryCM'!$E$28:$T$35,Summary!K170,Summary!L170)</f>
        <v>3141899.6938131228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Yallourn Snowy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-13196633.102378299</v>
      </c>
      <c r="H171" s="73" cm="1">
        <f t="array" ref="H171">INDEX(SwapSold!$E$28:$T$35,Summary!K171,Summary!L171)</f>
        <v>-23638054.409860451</v>
      </c>
      <c r="I171" s="20" cm="1">
        <f t="array" ref="I171">INDEX('2hBatteryCM'!$E$28:$T$35,Summary!K171,Summary!L171)</f>
        <v>1229383.0385288091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Yallourn Snowy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-1603081.1115662763</v>
      </c>
      <c r="H172" s="73" cm="1">
        <f t="array" ref="H172">INDEX(SwapSold!$E$28:$T$35,Summary!K172,Summary!L172)</f>
        <v>-130757.19611188515</v>
      </c>
      <c r="I172" s="20" cm="1">
        <f t="array" ref="I172">INDEX('2hBatteryCM'!$E$28:$T$35,Summary!K172,Summary!L172)</f>
        <v>5168770.102109734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Yallourn Snowy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22603567.045408539</v>
      </c>
      <c r="H173" s="73" cm="1">
        <f t="array" ref="H173">INDEX(SwapSold!$E$28:$T$35,Summary!K173,Summary!L173)</f>
        <v>23242255.57970082</v>
      </c>
      <c r="I173" s="20" cm="1">
        <f t="array" ref="I173">INDEX('2hBatteryCM'!$E$28:$T$35,Summary!K173,Summary!L173)</f>
        <v>13560190.933716962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Yallourn Snowy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10263715.260099705</v>
      </c>
      <c r="H174" s="73" cm="1">
        <f t="array" ref="H174">INDEX(SwapSold!$E$28:$T$35,Summary!K174,Summary!L174)</f>
        <v>9096775.9684473518</v>
      </c>
      <c r="I174" s="20" cm="1">
        <f t="array" ref="I174">INDEX('2hBatteryCM'!$E$28:$T$35,Summary!K174,Summary!L174)</f>
        <v>9106035.8124565072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Yallourn Snowy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3925473.1697908835</v>
      </c>
      <c r="H175" s="73" cm="1">
        <f t="array" ref="H175">INDEX(SwapSold!$E$28:$T$35,Summary!K175,Summary!L175)</f>
        <v>3963438.3075953485</v>
      </c>
      <c r="I175" s="20" cm="1">
        <f t="array" ref="I175">INDEX('2hBatteryCM'!$E$28:$T$35,Summary!K175,Summary!L175)</f>
        <v>7281177.6402021488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Yallourn Snowy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277889.49562171643</v>
      </c>
      <c r="H176" s="73" cm="1">
        <f t="array" ref="H176">INDEX(SwapSold!$E$28:$T$35,Summary!K176,Summary!L176)</f>
        <v>126060.86920690539</v>
      </c>
      <c r="I176" s="20" cm="1">
        <f t="array" ref="I176">INDEX('2hBatteryCM'!$E$28:$T$35,Summary!K176,Summary!L176)</f>
        <v>6142628.2465673462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Yallourn Snowy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-2497089.6786776213</v>
      </c>
      <c r="H177" s="73" cm="1">
        <f t="array" ref="H177">INDEX(SwapSold!$E$28:$T$35,Summary!K177,Summary!L177)</f>
        <v>-4296627.1124974973</v>
      </c>
      <c r="I177" s="20" cm="1">
        <f t="array" ref="I177">INDEX('2hBatteryCM'!$E$28:$T$35,Summary!K177,Summary!L177)</f>
        <v>5036865.1008844562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Yallourn Snowy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-5600933.3655107552</v>
      </c>
      <c r="H178" s="73" cm="1">
        <f t="array" ref="H178">INDEX(SwapSold!$E$28:$T$35,Summary!K178,Summary!L178)</f>
        <v>-10852269.600427136</v>
      </c>
      <c r="I178" s="20" cm="1">
        <f t="array" ref="I178">INDEX('2hBatteryCM'!$E$28:$T$35,Summary!K178,Summary!L178)</f>
        <v>3724353.5814105631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Yallourn Snowy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-11088438.254382227</v>
      </c>
      <c r="H179" s="73" cm="1">
        <f t="array" ref="H179">INDEX(SwapSold!$E$28:$T$35,Summary!K179,Summary!L179)</f>
        <v>-23827189.282502953</v>
      </c>
      <c r="I179" s="20" cm="1">
        <f t="array" ref="I179">INDEX('2hBatteryCM'!$E$28:$T$35,Summary!K179,Summary!L179)</f>
        <v>1972480.8296472551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Yallourn Snowy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1011189.134408065</v>
      </c>
      <c r="H180" s="73" cm="1">
        <f t="array" ref="H180">INDEX(SwapSold!$E$28:$T$35,Summary!K180,Summary!L180)</f>
        <v>-283855.20648024004</v>
      </c>
      <c r="I180" s="20" cm="1">
        <f t="array" ref="I180">INDEX('2hBatteryCM'!$E$28:$T$35,Summary!K180,Summary!L180)</f>
        <v>6207742.8487897292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Yallourn Snowy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29923644.00792196</v>
      </c>
      <c r="H181" s="73" cm="1">
        <f t="array" ref="H181">INDEX(SwapSold!$E$28:$T$35,Summary!K181,Summary!L181)</f>
        <v>26670495.856483847</v>
      </c>
      <c r="I181" s="20" cm="1">
        <f t="array" ref="I181">INDEX('2hBatteryCM'!$E$28:$T$35,Summary!K181,Summary!L181)</f>
        <v>16122663.669011889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Yallourn Snowy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13650339.606406761</v>
      </c>
      <c r="H182" s="73" cm="1">
        <f t="array" ref="H182">INDEX(SwapSold!$E$28:$T$35,Summary!K182,Summary!L182)</f>
        <v>13197218.889963482</v>
      </c>
      <c r="I182" s="20" cm="1">
        <f t="array" ref="I182">INDEX('2hBatteryCM'!$E$28:$T$35,Summary!K182,Summary!L182)</f>
        <v>10410725.398491114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Yallourn Snowy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5614779.3928979393</v>
      </c>
      <c r="H183" s="73" cm="1">
        <f t="array" ref="H183">INDEX(SwapSold!$E$28:$T$35,Summary!K183,Summary!L183)</f>
        <v>5851358.5129630622</v>
      </c>
      <c r="I183" s="20" cm="1">
        <f t="array" ref="I183">INDEX('2hBatteryCM'!$E$28:$T$35,Summary!K183,Summary!L183)</f>
        <v>8134658.9645036869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Yallourn Snowy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785291.4457149338</v>
      </c>
      <c r="H184" s="73" cm="1">
        <f t="array" ref="H184">INDEX(SwapSold!$E$28:$T$35,Summary!K184,Summary!L184)</f>
        <v>388008.67575144419</v>
      </c>
      <c r="I184" s="20" cm="1">
        <f t="array" ref="I184">INDEX('2hBatteryCM'!$E$28:$T$35,Summary!K184,Summary!L184)</f>
        <v>6699468.3422775017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Yallourn Snowy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-3219626.6098916573</v>
      </c>
      <c r="H185" s="73" cm="1">
        <f t="array" ref="H185">INDEX(SwapSold!$E$28:$T$35,Summary!K185,Summary!L185)</f>
        <v>-5945902.0525304107</v>
      </c>
      <c r="I185" s="20" cm="1">
        <f t="array" ref="I185">INDEX('2hBatteryCM'!$E$28:$T$35,Summary!K185,Summary!L185)</f>
        <v>5341413.7957609873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Yallourn Snowy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-8160986.6204971271</v>
      </c>
      <c r="H186" s="73" cm="1">
        <f t="array" ref="H186">INDEX(SwapSold!$E$28:$T$35,Summary!K186,Summary!L186)</f>
        <v>-15480112.052812336</v>
      </c>
      <c r="I186" s="20" cm="1">
        <f t="array" ref="I186">INDEX('2hBatteryCM'!$E$28:$T$35,Summary!K186,Summary!L186)</f>
        <v>3664570.6175953993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Yallourn Snowy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-15310330.038392033</v>
      </c>
      <c r="H187" s="73" cm="1">
        <f t="array" ref="H187">INDEX(SwapSold!$E$28:$T$35,Summary!K187,Summary!L187)</f>
        <v>-39171119.635237612</v>
      </c>
      <c r="I187" s="20" cm="1">
        <f t="array" ref="I187">INDEX('2hBatteryCM'!$E$28:$T$35,Summary!K187,Summary!L187)</f>
        <v>1483413.038491139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Yallourn Snowy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1497750.4334327641</v>
      </c>
      <c r="H188" s="73" cm="1">
        <f t="array" ref="H188">INDEX(SwapSold!$E$28:$T$35,Summary!K188,Summary!L188)</f>
        <v>-231506.82212776784</v>
      </c>
      <c r="I188" s="20" cm="1">
        <f t="array" ref="I188">INDEX('2hBatteryCM'!$E$28:$T$35,Summary!K188,Summary!L188)</f>
        <v>6753710.2556069531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Yallourn Snowy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25015652.110961117</v>
      </c>
      <c r="H189" s="73" cm="1">
        <f t="array" ref="H189">INDEX(SwapSold!$E$28:$T$35,Summary!K189,Summary!L189)</f>
        <v>19563980.521660559</v>
      </c>
      <c r="I189" s="20" cm="1">
        <f t="array" ref="I189">INDEX('2hBatteryCM'!$E$28:$T$35,Summary!K189,Summary!L189)</f>
        <v>12359440.691834878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Yallourn Snowy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13565417.043759122</v>
      </c>
      <c r="H190" s="73" cm="1">
        <f t="array" ref="H190">INDEX(SwapSold!$E$28:$T$35,Summary!K190,Summary!L190)</f>
        <v>9679862.9632399492</v>
      </c>
      <c r="I190" s="20" cm="1">
        <f t="array" ref="I190">INDEX('2hBatteryCM'!$E$28:$T$35,Summary!K190,Summary!L190)</f>
        <v>8190105.2666728431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Yallourn Snowy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7632047.4680298595</v>
      </c>
      <c r="H191" s="73" cm="1">
        <f t="array" ref="H191">INDEX(SwapSold!$E$28:$T$35,Summary!K191,Summary!L191)</f>
        <v>4090322.5721882419</v>
      </c>
      <c r="I191" s="20" cm="1">
        <f t="array" ref="I191">INDEX('2hBatteryCM'!$E$28:$T$35,Summary!K191,Summary!L191)</f>
        <v>6915578.1529451068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Yallourn Snowy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4300717.7146354849</v>
      </c>
      <c r="H192" s="73" cm="1">
        <f t="array" ref="H192">INDEX(SwapSold!$E$28:$T$35,Summary!K192,Summary!L192)</f>
        <v>21672.746847997601</v>
      </c>
      <c r="I192" s="20" cm="1">
        <f t="array" ref="I192">INDEX('2hBatteryCM'!$E$28:$T$35,Summary!K192,Summary!L192)</f>
        <v>6049430.0693834759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Yallourn Snowy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1229250.1366613135</v>
      </c>
      <c r="H193" s="73" cm="1">
        <f t="array" ref="H193">INDEX(SwapSold!$E$28:$T$35,Summary!K193,Summary!L193)</f>
        <v>-4342958.6269575953</v>
      </c>
      <c r="I193" s="20" cm="1">
        <f t="array" ref="I193">INDEX('2hBatteryCM'!$E$28:$T$35,Summary!K193,Summary!L193)</f>
        <v>5187638.3684411049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Yallourn Snowy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-2154423.0213139085</v>
      </c>
      <c r="H194" s="73" cm="1">
        <f t="array" ref="H194">INDEX(SwapSold!$E$28:$T$35,Summary!K194,Summary!L194)</f>
        <v>-10800899.483104998</v>
      </c>
      <c r="I194" s="20" cm="1">
        <f t="array" ref="I194">INDEX('2hBatteryCM'!$E$28:$T$35,Summary!K194,Summary!L194)</f>
        <v>3989338.1197859431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Yallourn Snowy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-7324057.2042398183</v>
      </c>
      <c r="H195" s="73" cm="1">
        <f t="array" ref="H195">INDEX(SwapSold!$E$28:$T$35,Summary!K195,Summary!L195)</f>
        <v>-27678278.004780885</v>
      </c>
      <c r="I195" s="20" cm="1">
        <f t="array" ref="I195">INDEX('2hBatteryCM'!$E$28:$T$35,Summary!K195,Summary!L195)</f>
        <v>2127538.7391095068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Yallourn Snowy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4692277.2887128238</v>
      </c>
      <c r="H196" s="73" cm="1">
        <f t="array" ref="H196">INDEX(SwapSold!$E$28:$T$35,Summary!K196,Summary!L196)</f>
        <v>-205480.2990151374</v>
      </c>
      <c r="I196" s="20" cm="1">
        <f t="array" ref="I196">INDEX('2hBatteryCM'!$E$28:$T$35,Summary!K196,Summary!L196)</f>
        <v>6060654.699118224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Yallourn Snowy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26930655.406025503</v>
      </c>
      <c r="H197" s="73" cm="1">
        <f t="array" ref="H197">INDEX(SwapSold!$E$28:$T$35,Summary!K197,Summary!L197)</f>
        <v>22799512.792536438</v>
      </c>
      <c r="I197" s="20" cm="1">
        <f t="array" ref="I197">INDEX('2hBatteryCM'!$E$28:$T$35,Summary!K197,Summary!L197)</f>
        <v>11895362.96731467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Yallourn Snowy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16154430.505439581</v>
      </c>
      <c r="H198" s="73" cm="1">
        <f t="array" ref="H198">INDEX(SwapSold!$E$28:$T$35,Summary!K198,Summary!L198)</f>
        <v>11009592.743506415</v>
      </c>
      <c r="I198" s="20" cm="1">
        <f t="array" ref="I198">INDEX('2hBatteryCM'!$E$28:$T$35,Summary!K198,Summary!L198)</f>
        <v>8801770.6604434606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Yallourn Snowy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9504001.4549008776</v>
      </c>
      <c r="H199" s="73" cm="1">
        <f t="array" ref="H199">INDEX(SwapSold!$E$28:$T$35,Summary!K199,Summary!L199)</f>
        <v>4745496.0493124295</v>
      </c>
      <c r="I199" s="20" cm="1">
        <f t="array" ref="I199">INDEX('2hBatteryCM'!$E$28:$T$35,Summary!K199,Summary!L199)</f>
        <v>7433420.2176956674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Yallourn Snowy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5389467.6468190327</v>
      </c>
      <c r="H200" s="73" cm="1">
        <f t="array" ref="H200">INDEX(SwapSold!$E$28:$T$35,Summary!K200,Summary!L200)</f>
        <v>81501.34829394822</v>
      </c>
      <c r="I200" s="20" cm="1">
        <f t="array" ref="I200">INDEX('2hBatteryCM'!$E$28:$T$35,Summary!K200,Summary!L200)</f>
        <v>6462967.7213751692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Yallourn Snowy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2104424.4603943531</v>
      </c>
      <c r="H201" s="73" cm="1">
        <f t="array" ref="H201">INDEX(SwapSold!$E$28:$T$35,Summary!K201,Summary!L201)</f>
        <v>-4935623.2440592116</v>
      </c>
      <c r="I201" s="20" cm="1">
        <f t="array" ref="I201">INDEX('2hBatteryCM'!$E$28:$T$35,Summary!K201,Summary!L201)</f>
        <v>5575158.7999506993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Yallourn Snowy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-2151539.0419449019</v>
      </c>
      <c r="H202" s="73" cm="1">
        <f t="array" ref="H202">INDEX(SwapSold!$E$28:$T$35,Summary!K202,Summary!L202)</f>
        <v>-12427862.030905614</v>
      </c>
      <c r="I202" s="20" cm="1">
        <f t="array" ref="I202">INDEX('2hBatteryCM'!$E$28:$T$35,Summary!K202,Summary!L202)</f>
        <v>4333404.655752209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Yallourn Snowy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-6527847.6502137044</v>
      </c>
      <c r="H203" s="73" cm="1">
        <f t="array" ref="H203">INDEX(SwapSold!$E$28:$T$35,Summary!K203,Summary!L203)</f>
        <v>-29968016.428135257</v>
      </c>
      <c r="I203" s="20" cm="1">
        <f t="array" ref="I203">INDEX('2hBatteryCM'!$E$28:$T$35,Summary!K203,Summary!L203)</f>
        <v>2713651.1781796948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Yallourn Snowy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6010774.4153246293</v>
      </c>
      <c r="H204" s="73" cm="1">
        <f t="array" ref="H204">INDEX(SwapSold!$E$28:$T$35,Summary!K204,Summary!L204)</f>
        <v>-230912.96301268105</v>
      </c>
      <c r="I204" s="20" cm="1">
        <f t="array" ref="I204">INDEX('2hBatteryCM'!$E$28:$T$35,Summary!K204,Summary!L204)</f>
        <v>6508538.3259687889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Yallourn Snowy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26031954.350016836</v>
      </c>
      <c r="H205" s="73" cm="1">
        <f t="array" ref="H205">INDEX(SwapSold!$E$28:$T$35,Summary!K205,Summary!L205)</f>
        <v>26236471.416818958</v>
      </c>
      <c r="I205" s="20" cm="1">
        <f t="array" ref="I205">INDEX('2hBatteryCM'!$E$28:$T$35,Summary!K205,Summary!L205)</f>
        <v>12810375.424876928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Yallourn Snowy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11237598.347331977</v>
      </c>
      <c r="H206" s="73" cm="1">
        <f t="array" ref="H206">INDEX(SwapSold!$E$28:$T$35,Summary!K206,Summary!L206)</f>
        <v>11791120.904831791</v>
      </c>
      <c r="I206" s="20" cm="1">
        <f t="array" ref="I206">INDEX('2hBatteryCM'!$E$28:$T$35,Summary!K206,Summary!L206)</f>
        <v>8927474.9930776935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Yallourn Snowy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5494671.7579210708</v>
      </c>
      <c r="H207" s="73" cm="1">
        <f t="array" ref="H207">INDEX(SwapSold!$E$28:$T$35,Summary!K207,Summary!L207)</f>
        <v>5274631.4541611727</v>
      </c>
      <c r="I207" s="20" cm="1">
        <f t="array" ref="I207">INDEX('2hBatteryCM'!$E$28:$T$35,Summary!K207,Summary!L207)</f>
        <v>7516050.5286148777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Yallourn Snowy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1706297.6598421771</v>
      </c>
      <c r="H208" s="73" cm="1">
        <f t="array" ref="H208">INDEX(SwapSold!$E$28:$T$35,Summary!K208,Summary!L208)</f>
        <v>106429.5480353028</v>
      </c>
      <c r="I208" s="20" cm="1">
        <f t="array" ref="I208">INDEX('2hBatteryCM'!$E$28:$T$35,Summary!K208,Summary!L208)</f>
        <v>6508719.4509476079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Yallourn Snowy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-1497765.5173160329</v>
      </c>
      <c r="H209" s="73" cm="1">
        <f t="array" ref="H209">INDEX(SwapSold!$E$28:$T$35,Summary!K209,Summary!L209)</f>
        <v>-5508360.1736566667</v>
      </c>
      <c r="I209" s="20" cm="1">
        <f t="array" ref="I209">INDEX('2hBatteryCM'!$E$28:$T$35,Summary!K209,Summary!L209)</f>
        <v>5571611.7791183079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Yallourn Snowy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-4906706.5505259382</v>
      </c>
      <c r="H210" s="73" cm="1">
        <f t="array" ref="H210">INDEX(SwapSold!$E$28:$T$35,Summary!K210,Summary!L210)</f>
        <v>-13350870.541746533</v>
      </c>
      <c r="I210" s="20" cm="1">
        <f t="array" ref="I210">INDEX('2hBatteryCM'!$E$28:$T$35,Summary!K210,Summary!L210)</f>
        <v>4457748.8080891874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Yallourn Snowy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-10130928.28200664</v>
      </c>
      <c r="H211" s="73" cm="1">
        <f t="array" ref="H211">INDEX(SwapSold!$E$28:$T$35,Summary!K211,Summary!L211)</f>
        <v>-33580710.835674107</v>
      </c>
      <c r="I211" s="20" cm="1">
        <f t="array" ref="I211">INDEX('2hBatteryCM'!$E$28:$T$35,Summary!K211,Summary!L211)</f>
        <v>2817628.6680769073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Yallourn Snowy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2243798.238609164</v>
      </c>
      <c r="H212" s="73" cm="1">
        <f t="array" ref="H212">INDEX(SwapSold!$E$28:$T$35,Summary!K212,Summary!L212)</f>
        <v>-225526.06863566753</v>
      </c>
      <c r="I212" s="20" cm="1">
        <f t="array" ref="I212">INDEX('2hBatteryCM'!$E$28:$T$35,Summary!K212,Summary!L212)</f>
        <v>6572581.9379418595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Yallourn Snowy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22279723.702784222</v>
      </c>
      <c r="H213" s="73" cm="1">
        <f t="array" ref="H213">INDEX(SwapSold!$E$28:$T$35,Summary!K213,Summary!L213)</f>
        <v>24304054.087093797</v>
      </c>
      <c r="I213" s="20" cm="1">
        <f t="array" ref="I213">INDEX('2hBatteryCM'!$E$28:$T$35,Summary!K213,Summary!L213)</f>
        <v>12002865.469453957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Yallourn Snowy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10219610.749181207</v>
      </c>
      <c r="H214" s="73" cm="1">
        <f t="array" ref="H214">INDEX(SwapSold!$E$28:$T$35,Summary!K214,Summary!L214)</f>
        <v>11683683.166079134</v>
      </c>
      <c r="I214" s="20" cm="1">
        <f t="array" ref="I214">INDEX('2hBatteryCM'!$E$28:$T$35,Summary!K214,Summary!L214)</f>
        <v>8701628.7029444594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Yallourn Snowy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5115798.4678046918</v>
      </c>
      <c r="H215" s="73" cm="1">
        <f t="array" ref="H215">INDEX(SwapSold!$E$28:$T$35,Summary!K215,Summary!L215)</f>
        <v>5165361.9346089903</v>
      </c>
      <c r="I215" s="20" cm="1">
        <f t="array" ref="I215">INDEX('2hBatteryCM'!$E$28:$T$35,Summary!K215,Summary!L215)</f>
        <v>7467172.7215189179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Yallourn Snowy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1307895.6346719565</v>
      </c>
      <c r="H216" s="73" cm="1">
        <f t="array" ref="H216">INDEX(SwapSold!$E$28:$T$35,Summary!K216,Summary!L216)</f>
        <v>45845.707041656184</v>
      </c>
      <c r="I216" s="20" cm="1">
        <f t="array" ref="I216">INDEX('2hBatteryCM'!$E$28:$T$35,Summary!K216,Summary!L216)</f>
        <v>6499838.6321125859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Yallourn Snowy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-1852968.3709045169</v>
      </c>
      <c r="H217" s="73" cm="1">
        <f t="array" ref="H217">INDEX(SwapSold!$E$28:$T$35,Summary!K217,Summary!L217)</f>
        <v>-5446250.3156213732</v>
      </c>
      <c r="I217" s="20" cm="1">
        <f t="array" ref="I217">INDEX('2hBatteryCM'!$E$28:$T$35,Summary!K217,Summary!L217)</f>
        <v>5601698.7744642487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Yallourn Snowy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-5446863.7981794514</v>
      </c>
      <c r="H218" s="73" cm="1">
        <f t="array" ref="H218">INDEX(SwapSold!$E$28:$T$35,Summary!K218,Summary!L218)</f>
        <v>-13526442.06728624</v>
      </c>
      <c r="I218" s="20" cm="1">
        <f t="array" ref="I218">INDEX('2hBatteryCM'!$E$28:$T$35,Summary!K218,Summary!L218)</f>
        <v>4472144.0037540533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Yallourn Snowy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-9966973.037073791</v>
      </c>
      <c r="H219" s="73" cm="1">
        <f t="array" ref="H219">INDEX(SwapSold!$E$28:$T$35,Summary!K219,Summary!L219)</f>
        <v>-29458008.645418204</v>
      </c>
      <c r="I219" s="20" cm="1">
        <f t="array" ref="I219">INDEX('2hBatteryCM'!$E$28:$T$35,Summary!K219,Summary!L219)</f>
        <v>3064781.5243607415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Yallourn Snowy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1780300.0896743932</v>
      </c>
      <c r="H220" s="73" cm="1">
        <f t="array" ref="H220">INDEX(SwapSold!$E$28:$T$35,Summary!K220,Summary!L220)</f>
        <v>-320442.70402301603</v>
      </c>
      <c r="I220" s="20" cm="1">
        <f t="array" ref="I220">INDEX('2hBatteryCM'!$E$28:$T$35,Summary!K220,Summary!L220)</f>
        <v>6540427.1492395839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Yallourn Snowy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23855094.49198718</v>
      </c>
      <c r="H221" s="73" cm="1">
        <f t="array" ref="H221">INDEX(SwapSold!$E$28:$T$35,Summary!K221,Summary!L221)</f>
        <v>28062622.197960526</v>
      </c>
      <c r="I221" s="20" cm="1">
        <f t="array" ref="I221">INDEX('2hBatteryCM'!$E$28:$T$35,Summary!K221,Summary!L221)</f>
        <v>12291459.840780895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Yallourn Snowy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12954285.9517384</v>
      </c>
      <c r="H222" s="73" cm="1">
        <f t="array" ref="H222">INDEX(SwapSold!$E$28:$T$35,Summary!K222,Summary!L222)</f>
        <v>13932347.702963687</v>
      </c>
      <c r="I222" s="20" cm="1">
        <f t="array" ref="I222">INDEX('2hBatteryCM'!$E$28:$T$35,Summary!K222,Summary!L222)</f>
        <v>9249191.4599910676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Yallourn Snowy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8022183.1254616305</v>
      </c>
      <c r="H223" s="73" cm="1">
        <f t="array" ref="H223">INDEX(SwapSold!$E$28:$T$35,Summary!K223,Summary!L223)</f>
        <v>5804214.4440786419</v>
      </c>
      <c r="I223" s="20" cm="1">
        <f t="array" ref="I223">INDEX('2hBatteryCM'!$E$28:$T$35,Summary!K223,Summary!L223)</f>
        <v>8044230.1254355563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Yallourn Snowy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4144151.3201842955</v>
      </c>
      <c r="H224" s="73" cm="1">
        <f t="array" ref="H224">INDEX(SwapSold!$E$28:$T$35,Summary!K224,Summary!L224)</f>
        <v>-181551.64608898069</v>
      </c>
      <c r="I224" s="20" cm="1">
        <f t="array" ref="I224">INDEX('2hBatteryCM'!$E$28:$T$35,Summary!K224,Summary!L224)</f>
        <v>7069952.9674424585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Yallourn Snowy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85910.59138966327</v>
      </c>
      <c r="H225" s="73" cm="1">
        <f t="array" ref="H225">INDEX(SwapSold!$E$28:$T$35,Summary!K225,Summary!L225)</f>
        <v>-5703498.3482437329</v>
      </c>
      <c r="I225" s="20" cm="1">
        <f t="array" ref="I225">INDEX('2hBatteryCM'!$E$28:$T$35,Summary!K225,Summary!L225)</f>
        <v>5999847.234578277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Yallourn Snowy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-4482519.5005465038</v>
      </c>
      <c r="H226" s="73" cm="1">
        <f t="array" ref="H226">INDEX(SwapSold!$E$28:$T$35,Summary!K226,Summary!L226)</f>
        <v>-13590466.213951821</v>
      </c>
      <c r="I226" s="20" cm="1">
        <f t="array" ref="I226">INDEX('2hBatteryCM'!$E$28:$T$35,Summary!K226,Summary!L226)</f>
        <v>4686814.9612197075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Yallourn Snowy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-10231651.991523148</v>
      </c>
      <c r="H227" s="73" cm="1">
        <f t="array" ref="H227">INDEX(SwapSold!$E$28:$T$35,Summary!K227,Summary!L227)</f>
        <v>-29033971.920107294</v>
      </c>
      <c r="I227" s="20" cm="1">
        <f t="array" ref="I227">INDEX('2hBatteryCM'!$E$28:$T$35,Summary!K227,Summary!L227)</f>
        <v>3092482.9265362523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Yallourn Snowy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4130461.4459010526</v>
      </c>
      <c r="H228" s="73" cm="1">
        <f t="array" ref="H228">INDEX(SwapSold!$E$28:$T$35,Summary!K228,Summary!L228)</f>
        <v>25072.703244435586</v>
      </c>
      <c r="I228" s="20" cm="1">
        <f t="array" ref="I228">INDEX('2hBatteryCM'!$E$28:$T$35,Summary!K228,Summary!L228)</f>
        <v>7015836.494701786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Yallourn Snowy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24295916.611173499</v>
      </c>
      <c r="H229" s="73" cm="1">
        <f t="array" ref="H229">INDEX(SwapSold!$E$28:$T$35,Summary!K229,Summary!L229)</f>
        <v>29256705.167016752</v>
      </c>
      <c r="I229" s="20" cm="1">
        <f t="array" ref="I229">INDEX('2hBatteryCM'!$E$28:$T$35,Summary!K229,Summary!L229)</f>
        <v>12235421.536132209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Yallourn Snowy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12308080.754160849</v>
      </c>
      <c r="H230" s="73" cm="1">
        <f t="array" ref="H230">INDEX(SwapSold!$E$28:$T$35,Summary!K230,Summary!L230)</f>
        <v>14974310.49106531</v>
      </c>
      <c r="I230" s="20" cm="1">
        <f t="array" ref="I230">INDEX('2hBatteryCM'!$E$28:$T$35,Summary!K230,Summary!L230)</f>
        <v>9120427.3357396945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Yallourn Snowy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8185734.6609470518</v>
      </c>
      <c r="H231" s="73" cm="1">
        <f t="array" ref="H231">INDEX(SwapSold!$E$28:$T$35,Summary!K231,Summary!L231)</f>
        <v>6482691.6671470944</v>
      </c>
      <c r="I231" s="20" cm="1">
        <f t="array" ref="I231">INDEX('2hBatteryCM'!$E$28:$T$35,Summary!K231,Summary!L231)</f>
        <v>8097179.8411434088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Yallourn Snowy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4504016.1591397244</v>
      </c>
      <c r="H232" s="73" cm="1">
        <f t="array" ref="H232">INDEX(SwapSold!$E$28:$T$35,Summary!K232,Summary!L232)</f>
        <v>235869.46505385477</v>
      </c>
      <c r="I232" s="20" cm="1">
        <f t="array" ref="I232">INDEX('2hBatteryCM'!$E$28:$T$35,Summary!K232,Summary!L232)</f>
        <v>7165648.9096060107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Yallourn Snowy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-28345.965113833889</v>
      </c>
      <c r="H233" s="73" cm="1">
        <f t="array" ref="H233">INDEX(SwapSold!$E$28:$T$35,Summary!K233,Summary!L233)</f>
        <v>-5288287.555962475</v>
      </c>
      <c r="I233" s="20" cm="1">
        <f t="array" ref="I233">INDEX('2hBatteryCM'!$E$28:$T$35,Summary!K233,Summary!L233)</f>
        <v>6019254.8447908731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Yallourn Snowy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-5334391.7750676414</v>
      </c>
      <c r="H234" s="73" cm="1">
        <f t="array" ref="H234">INDEX(SwapSold!$E$28:$T$35,Summary!K234,Summary!L234)</f>
        <v>-12437612.780564556</v>
      </c>
      <c r="I234" s="20" cm="1">
        <f t="array" ref="I234">INDEX('2hBatteryCM'!$E$28:$T$35,Summary!K234,Summary!L234)</f>
        <v>4592697.9817655869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Yallourn Snowy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-10416893.449034339</v>
      </c>
      <c r="H235" s="73" cm="1">
        <f t="array" ref="H235">INDEX(SwapSold!$E$28:$T$35,Summary!K235,Summary!L235)</f>
        <v>-30830648.57179993</v>
      </c>
      <c r="I235" s="20" cm="1">
        <f t="array" ref="I235">INDEX('2hBatteryCM'!$E$28:$T$35,Summary!K235,Summary!L235)</f>
        <v>3112063.9115867252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Yallourn Snowy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4056280.3532977724</v>
      </c>
      <c r="H236" s="73" cm="1">
        <f t="array" ref="H236">INDEX(SwapSold!$E$28:$T$35,Summary!K236,Summary!L236)</f>
        <v>651810.19095508463</v>
      </c>
      <c r="I236" s="20" cm="1">
        <f t="array" ref="I236">INDEX('2hBatteryCM'!$E$28:$T$35,Summary!K236,Summary!L236)</f>
        <v>7027299.7775183385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Yallourn Snowy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23158327.946159918</v>
      </c>
      <c r="H237" s="73" cm="1">
        <f t="array" ref="H237">INDEX(SwapSold!$E$28:$T$35,Summary!K237,Summary!L237)</f>
        <v>32625331.794816021</v>
      </c>
      <c r="I237" s="20" cm="1">
        <f t="array" ref="I237">INDEX('2hBatteryCM'!$E$28:$T$35,Summary!K237,Summary!L237)</f>
        <v>11937677.042525733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Yallourn Snowy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13026606.291707549</v>
      </c>
      <c r="H238" s="73" cm="1">
        <f t="array" ref="H238">INDEX(SwapSold!$E$28:$T$35,Summary!K238,Summary!L238)</f>
        <v>17815823.823023971</v>
      </c>
      <c r="I238" s="20" cm="1">
        <f t="array" ref="I238">INDEX('2hBatteryCM'!$E$28:$T$35,Summary!K238,Summary!L238)</f>
        <v>9256359.166457288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Yallourn Snowy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9380170.3616460208</v>
      </c>
      <c r="H239" s="73" cm="1">
        <f t="array" ref="H239">INDEX(SwapSold!$E$28:$T$35,Summary!K239,Summary!L239)</f>
        <v>7145486.1770622544</v>
      </c>
      <c r="I239" s="20" cm="1">
        <f t="array" ref="I239">INDEX('2hBatteryCM'!$E$28:$T$35,Summary!K239,Summary!L239)</f>
        <v>8322721.1353729693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Yallourn Snowy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6091532.0309008714</v>
      </c>
      <c r="H240" s="73" cm="1">
        <f t="array" ref="H240">INDEX(SwapSold!$E$28:$T$35,Summary!K240,Summary!L240)</f>
        <v>397085.51583181473</v>
      </c>
      <c r="I240" s="20" cm="1">
        <f t="array" ref="I240">INDEX('2hBatteryCM'!$E$28:$T$35,Summary!K240,Summary!L240)</f>
        <v>7477157.414269967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Yallourn Snowy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514731.09138807951</v>
      </c>
      <c r="H241" s="73" cm="1">
        <f t="array" ref="H241">INDEX(SwapSold!$E$28:$T$35,Summary!K241,Summary!L241)</f>
        <v>-4845855.8913938114</v>
      </c>
      <c r="I241" s="20" cm="1">
        <f t="array" ref="I241">INDEX('2hBatteryCM'!$E$28:$T$35,Summary!K241,Summary!L241)</f>
        <v>6152687.9369244892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Yallourn Snowy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-6925061.8964977274</v>
      </c>
      <c r="H242" s="73" cm="1">
        <f t="array" ref="H242">INDEX(SwapSold!$E$28:$T$35,Summary!K242,Summary!L242)</f>
        <v>-11095085.214854317</v>
      </c>
      <c r="I242" s="20" cm="1">
        <f t="array" ref="I242">INDEX('2hBatteryCM'!$E$28:$T$35,Summary!K242,Summary!L242)</f>
        <v>4380626.0243581198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Yallourn Snowy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-11306950.305388955</v>
      </c>
      <c r="H243" s="73" cm="1">
        <f t="array" ref="H243">INDEX(SwapSold!$E$28:$T$35,Summary!K243,Summary!L243)</f>
        <v>-27517206.48245598</v>
      </c>
      <c r="I243" s="20" cm="1">
        <f t="array" ref="I243">INDEX('2hBatteryCM'!$E$28:$T$35,Summary!K243,Summary!L243)</f>
        <v>3012920.1320347972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Yallourn Snowy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4746701.2543841628</v>
      </c>
      <c r="H244" s="73" cm="1">
        <f t="array" ref="H244">INDEX(SwapSold!$E$28:$T$35,Summary!K244,Summary!L244)</f>
        <v>1537813.9588937073</v>
      </c>
      <c r="I244" s="20" cm="1">
        <f t="array" ref="I244">INDEX('2hBatteryCM'!$E$28:$T$35,Summary!K244,Summary!L244)</f>
        <v>7178005.6065647639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Yallourn Snowy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24185359.575796038</v>
      </c>
      <c r="H245" s="73" cm="1">
        <f t="array" ref="H245">INDEX(SwapSold!$E$28:$T$35,Summary!K245,Summary!L245)</f>
        <v>32584426.281372</v>
      </c>
      <c r="I245" s="20" cm="1">
        <f t="array" ref="I245">INDEX('2hBatteryCM'!$E$28:$T$35,Summary!K245,Summary!L245)</f>
        <v>12192677.797738522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Yallourn Snowy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13348783.611658482</v>
      </c>
      <c r="H246" s="73" cm="1">
        <f t="array" ref="H246">INDEX(SwapSold!$E$28:$T$35,Summary!K246,Summary!L246)</f>
        <v>19422802.469355393</v>
      </c>
      <c r="I246" s="20" cm="1">
        <f t="array" ref="I246">INDEX('2hBatteryCM'!$E$28:$T$35,Summary!K246,Summary!L246)</f>
        <v>9314601.2146249134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Yallourn Snowy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10096662.013814451</v>
      </c>
      <c r="H247" s="73" cm="1">
        <f t="array" ref="H247">INDEX(SwapSold!$E$28:$T$35,Summary!K247,Summary!L247)</f>
        <v>7824516.1578900721</v>
      </c>
      <c r="I247" s="20" cm="1">
        <f t="array" ref="I247">INDEX('2hBatteryCM'!$E$28:$T$35,Summary!K247,Summary!L247)</f>
        <v>8468301.3036560863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Yallourn Snowy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6916695.7204794334</v>
      </c>
      <c r="H248" s="73" cm="1">
        <f t="array" ref="H248">INDEX(SwapSold!$E$28:$T$35,Summary!K248,Summary!L248)</f>
        <v>475136.21674233692</v>
      </c>
      <c r="I248" s="20" cm="1">
        <f t="array" ref="I248">INDEX('2hBatteryCM'!$E$28:$T$35,Summary!K248,Summary!L248)</f>
        <v>7635251.4463205123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Yallourn Snowy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806301.40729335439</v>
      </c>
      <c r="H249" s="73" cm="1">
        <f t="array" ref="H249">INDEX(SwapSold!$E$28:$T$35,Summary!K249,Summary!L249)</f>
        <v>-4806639.3538327115</v>
      </c>
      <c r="I249" s="20" cm="1">
        <f t="array" ref="I249">INDEX('2hBatteryCM'!$E$28:$T$35,Summary!K249,Summary!L249)</f>
        <v>6237937.3522982365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Yallourn Snowy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-7510046.8275400419</v>
      </c>
      <c r="H250" s="73" cm="1">
        <f t="array" ref="H250">INDEX(SwapSold!$E$28:$T$35,Summary!K250,Summary!L250)</f>
        <v>-10862830.57402285</v>
      </c>
      <c r="I250" s="20" cm="1">
        <f t="array" ref="I250">INDEX('2hBatteryCM'!$E$28:$T$35,Summary!K250,Summary!L250)</f>
        <v>4343399.7922014548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Yallourn Snowy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-12525744.912367061</v>
      </c>
      <c r="H251" s="73" cm="1">
        <f t="array" ref="H251">INDEX(SwapSold!$E$28:$T$35,Summary!K251,Summary!L251)</f>
        <v>-21228049.759567987</v>
      </c>
      <c r="I251" s="20" cm="1">
        <f t="array" ref="I251">INDEX('2hBatteryCM'!$E$28:$T$35,Summary!K251,Summary!L251)</f>
        <v>2894293.2306174752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Yallourn Snowy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5171776.8729651058</v>
      </c>
      <c r="H252" s="73" cm="1">
        <f t="array" ref="H252">INDEX(SwapSold!$E$28:$T$35,Summary!K252,Summary!L252)</f>
        <v>1937933.5455137293</v>
      </c>
      <c r="I252" s="20" cm="1">
        <f t="array" ref="I252">INDEX('2hBatteryCM'!$E$28:$T$35,Summary!K252,Summary!L252)</f>
        <v>7275514.7079429422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Yallourn Snowy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21317039.211403869</v>
      </c>
      <c r="H253" s="73" cm="1">
        <f t="array" ref="H253">INDEX(SwapSold!$E$28:$T$35,Summary!K253,Summary!L253)</f>
        <v>37556400.766674288</v>
      </c>
      <c r="I253" s="20" cm="1">
        <f t="array" ref="I253">INDEX('2hBatteryCM'!$E$28:$T$35,Summary!K253,Summary!L253)</f>
        <v>11876392.318939749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Yallourn Snowy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12799462.468525453</v>
      </c>
      <c r="H254" s="73" cm="1">
        <f t="array" ref="H254">INDEX(SwapSold!$E$28:$T$35,Summary!K254,Summary!L254)</f>
        <v>20743066.424952194</v>
      </c>
      <c r="I254" s="20" cm="1">
        <f t="array" ref="I254">INDEX('2hBatteryCM'!$E$28:$T$35,Summary!K254,Summary!L254)</f>
        <v>9383612.9762845058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Yallourn Snowy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9548262.1704605054</v>
      </c>
      <c r="H255" s="73" cm="1">
        <f t="array" ref="H255">INDEX(SwapSold!$E$28:$T$35,Summary!K255,Summary!L255)</f>
        <v>8431352.9579983056</v>
      </c>
      <c r="I255" s="20" cm="1">
        <f t="array" ref="I255">INDEX('2hBatteryCM'!$E$28:$T$35,Summary!K255,Summary!L255)</f>
        <v>8534186.7012354694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Yallourn Snowy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6177360.4761280008</v>
      </c>
      <c r="H256" s="73" cm="1">
        <f t="array" ref="H256">INDEX(SwapSold!$E$28:$T$35,Summary!K256,Summary!L256)</f>
        <v>382849.24872877455</v>
      </c>
      <c r="I256" s="20" cm="1">
        <f t="array" ref="I256">INDEX('2hBatteryCM'!$E$28:$T$35,Summary!K256,Summary!L256)</f>
        <v>7668513.7698547281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Yallourn Snowy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-281575.65517933172</v>
      </c>
      <c r="H257" s="73" cm="1">
        <f t="array" ref="H257">INDEX(SwapSold!$E$28:$T$35,Summary!K257,Summary!L257)</f>
        <v>-5186698.9522319473</v>
      </c>
      <c r="I257" s="20" cm="1">
        <f t="array" ref="I257">INDEX('2hBatteryCM'!$E$28:$T$35,Summary!K257,Summary!L257)</f>
        <v>6203252.7090827823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Yallourn Snowy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-9429997.2815537825</v>
      </c>
      <c r="H258" s="73" cm="1">
        <f t="array" ref="H258">INDEX(SwapSold!$E$28:$T$35,Summary!K258,Summary!L258)</f>
        <v>-11416032.634950949</v>
      </c>
      <c r="I258" s="20" cm="1">
        <f t="array" ref="I258">INDEX('2hBatteryCM'!$E$28:$T$35,Summary!K258,Summary!L258)</f>
        <v>4167195.310872925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Yallourn Snowy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-15304372.009449439</v>
      </c>
      <c r="H259" s="73" cm="1">
        <f t="array" ref="H259">INDEX(SwapSold!$E$28:$T$35,Summary!K259,Summary!L259)</f>
        <v>-25428391.583075553</v>
      </c>
      <c r="I259" s="20" cm="1">
        <f t="array" ref="I259">INDEX('2hBatteryCM'!$E$28:$T$35,Summary!K259,Summary!L259)</f>
        <v>2637107.0923925862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Yallourn Snowy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4267275.4916367382</v>
      </c>
      <c r="H260" s="73" cm="1">
        <f t="array" ref="H260">INDEX(SwapSold!$E$28:$T$35,Summary!K260,Summary!L260)</f>
        <v>2100672.3963935534</v>
      </c>
      <c r="I260" s="20" cm="1">
        <f t="array" ref="I260">INDEX('2hBatteryCM'!$E$28:$T$35,Summary!K260,Summary!L260)</f>
        <v>7268850.3706742628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E45E-6682-4D5C-82A7-5BAF77C416EA}">
  <dimension ref="B2:AU39"/>
  <sheetViews>
    <sheetView topLeftCell="M1" workbookViewId="0">
      <selection activeCell="Z4" sqref="Z4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91" t="s">
        <v>102</v>
      </c>
      <c r="N2" s="91" t="s">
        <v>103</v>
      </c>
      <c r="V2" s="91" t="s">
        <v>104</v>
      </c>
      <c r="Z2" s="91" t="s">
        <v>86</v>
      </c>
      <c r="AC2" s="91" t="s">
        <v>105</v>
      </c>
      <c r="AK2" s="91" t="s">
        <v>106</v>
      </c>
      <c r="AO2" s="91" t="s">
        <v>107</v>
      </c>
    </row>
    <row r="3" spans="2:47" ht="15.05" customHeight="1" x14ac:dyDescent="0.45">
      <c r="B3" s="91"/>
      <c r="N3" s="91"/>
      <c r="V3" s="91"/>
      <c r="Z3" s="91"/>
      <c r="AC3" s="91"/>
      <c r="AK3" s="91"/>
      <c r="AO3" s="91"/>
    </row>
    <row r="4" spans="2:47" ht="15.05" customHeight="1" x14ac:dyDescent="0.45">
      <c r="B4" s="92"/>
      <c r="L4" s="92"/>
      <c r="V4" s="1" t="s">
        <v>108</v>
      </c>
      <c r="W4" s="93" t="s">
        <v>44</v>
      </c>
      <c r="X4" s="107">
        <v>0.11</v>
      </c>
      <c r="AO4" t="s">
        <v>109</v>
      </c>
      <c r="AP4" s="14">
        <f>SUMPRODUCT(AT4:AU4,AT8:AU8)/SUM(AT8:AU8)</f>
        <v>0.13593600035856931</v>
      </c>
      <c r="AQ4" s="94">
        <v>6.7500000000000004E-2</v>
      </c>
      <c r="AT4" s="94">
        <v>6.7500000000000004E-2</v>
      </c>
      <c r="AU4" s="3">
        <v>0.27</v>
      </c>
    </row>
    <row r="5" spans="2:47" ht="15.05" customHeight="1" x14ac:dyDescent="0.45">
      <c r="B5" s="92"/>
      <c r="L5" s="92"/>
      <c r="W5" s="93" t="s">
        <v>110</v>
      </c>
      <c r="X5" s="107">
        <v>0.1</v>
      </c>
      <c r="AC5" s="1" t="s">
        <v>111</v>
      </c>
      <c r="AD5" s="94">
        <v>2.5000000000000001E-2</v>
      </c>
      <c r="AO5" t="s">
        <v>112</v>
      </c>
      <c r="AP5" s="20">
        <f>AP23</f>
        <v>14751207.355692042</v>
      </c>
      <c r="AQ5" s="20">
        <f>AQ23</f>
        <v>24188735.601319138</v>
      </c>
    </row>
    <row r="6" spans="2:47" x14ac:dyDescent="0.3">
      <c r="B6" s="95"/>
      <c r="C6" s="95"/>
      <c r="D6" s="95"/>
      <c r="E6" s="95"/>
      <c r="F6" s="96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AO6" t="s">
        <v>113</v>
      </c>
      <c r="AP6" s="97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8" t="s">
        <v>20</v>
      </c>
      <c r="C7" s="98" t="s">
        <v>60</v>
      </c>
      <c r="D7" s="98" t="s">
        <v>114</v>
      </c>
      <c r="E7" s="98" t="s">
        <v>115</v>
      </c>
      <c r="F7" s="98" t="s">
        <v>86</v>
      </c>
      <c r="G7" s="98" t="s">
        <v>116</v>
      </c>
      <c r="H7" s="98" t="s">
        <v>108</v>
      </c>
      <c r="I7" s="98" t="s">
        <v>117</v>
      </c>
      <c r="J7" s="98" t="s">
        <v>118</v>
      </c>
      <c r="K7" s="98" t="s">
        <v>119</v>
      </c>
      <c r="L7" s="98" t="s">
        <v>131</v>
      </c>
      <c r="M7" s="99"/>
      <c r="N7" s="98" t="s">
        <v>33</v>
      </c>
      <c r="O7" s="98" t="s">
        <v>59</v>
      </c>
      <c r="P7" s="98" t="s">
        <v>120</v>
      </c>
      <c r="Q7" s="98" t="s">
        <v>121</v>
      </c>
      <c r="R7" s="98" t="s">
        <v>122</v>
      </c>
      <c r="S7" s="98" t="s">
        <v>123</v>
      </c>
      <c r="V7" s="98" t="s">
        <v>33</v>
      </c>
      <c r="W7" s="98" t="s">
        <v>60</v>
      </c>
      <c r="X7" s="98" t="s">
        <v>124</v>
      </c>
      <c r="Z7" s="98" t="s">
        <v>60</v>
      </c>
      <c r="AA7" s="98" t="s">
        <v>125</v>
      </c>
      <c r="AC7" s="98" t="s">
        <v>33</v>
      </c>
      <c r="AD7" s="98" t="s">
        <v>60</v>
      </c>
      <c r="AE7" s="98" t="s">
        <v>126</v>
      </c>
      <c r="AF7" s="98" t="s">
        <v>127</v>
      </c>
      <c r="AG7" s="98" t="s">
        <v>106</v>
      </c>
      <c r="AH7" s="98" t="s">
        <v>85</v>
      </c>
      <c r="AI7" s="98" t="s">
        <v>115</v>
      </c>
      <c r="AK7" s="98" t="s">
        <v>128</v>
      </c>
      <c r="AL7" s="98" t="s">
        <v>106</v>
      </c>
      <c r="AO7" s="98" t="s">
        <v>33</v>
      </c>
      <c r="AP7" s="98" t="s">
        <v>44</v>
      </c>
      <c r="AQ7" s="98" t="s">
        <v>110</v>
      </c>
      <c r="AS7" s="98" t="s">
        <v>33</v>
      </c>
      <c r="AT7" s="100" t="s">
        <v>129</v>
      </c>
      <c r="AU7" s="100" t="s">
        <v>130</v>
      </c>
    </row>
    <row r="8" spans="2:47" x14ac:dyDescent="0.3">
      <c r="B8" s="93" t="s">
        <v>3</v>
      </c>
      <c r="C8" s="93" t="s">
        <v>44</v>
      </c>
      <c r="D8" s="101">
        <f>AH8</f>
        <v>2000000</v>
      </c>
      <c r="E8" s="101">
        <f>AI8</f>
        <v>2000000</v>
      </c>
      <c r="F8" s="101">
        <f>$AA$8</f>
        <v>73600000</v>
      </c>
      <c r="G8" s="21">
        <f>AP8/H8</f>
        <v>50928800.422043659</v>
      </c>
      <c r="H8" s="102">
        <f>SUMIFS($X$8:$X$39,$V$8:$V$39,B8,$W$8:$W$39,C8)</f>
        <v>1.2321000000000002</v>
      </c>
      <c r="I8" s="103">
        <v>8760</v>
      </c>
      <c r="J8" s="103">
        <f>I8</f>
        <v>8760</v>
      </c>
      <c r="K8" s="104">
        <v>100</v>
      </c>
      <c r="L8" s="104">
        <f>(1+AD5)^2</f>
        <v>1.0506249999999999</v>
      </c>
      <c r="M8" s="95"/>
      <c r="N8" s="95" t="s">
        <v>3</v>
      </c>
      <c r="O8" s="95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93" t="s">
        <v>3</v>
      </c>
      <c r="W8" s="93" t="s">
        <v>44</v>
      </c>
      <c r="X8" s="105">
        <f>(1+$X$4)^2</f>
        <v>1.2321000000000002</v>
      </c>
      <c r="Z8" s="93" t="s">
        <v>44</v>
      </c>
      <c r="AA8" s="60">
        <f>147200000/2</f>
        <v>73600000</v>
      </c>
      <c r="AC8" s="93" t="s">
        <v>3</v>
      </c>
      <c r="AD8" s="93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93" t="s">
        <v>3</v>
      </c>
      <c r="AP8" s="101">
        <f>SUM(AT8:AU8)</f>
        <v>62749375</v>
      </c>
      <c r="AQ8" s="111">
        <f>AA9*(1-$AQ$4)</f>
        <v>69005000</v>
      </c>
      <c r="AS8" s="93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93" t="s">
        <v>4</v>
      </c>
      <c r="C9" s="93" t="s">
        <v>44</v>
      </c>
      <c r="D9" s="101">
        <f t="shared" ref="D9:E23" si="0">AH9</f>
        <v>958750</v>
      </c>
      <c r="E9" s="101">
        <f t="shared" si="0"/>
        <v>2958750</v>
      </c>
      <c r="F9" s="101">
        <f>F8</f>
        <v>73600000</v>
      </c>
      <c r="G9" s="21">
        <f t="shared" ref="G9:G23" si="1">AP9/H9</f>
        <v>39644813.504154257</v>
      </c>
      <c r="H9" s="102">
        <f t="shared" ref="H9:H39" si="2">SUMIFS($X$8:$X$39,$V$8:$V$39,B9,$W$8:$W$39,C9)</f>
        <v>1.3676310000000003</v>
      </c>
      <c r="I9" s="103">
        <v>8760</v>
      </c>
      <c r="J9" s="103">
        <f>I9+J8</f>
        <v>17520</v>
      </c>
      <c r="K9" s="104">
        <v>100</v>
      </c>
      <c r="L9" s="104">
        <f>L8*(1+$AD$5)</f>
        <v>1.0768906249999999</v>
      </c>
      <c r="M9" s="95"/>
      <c r="N9" s="95" t="s">
        <v>4</v>
      </c>
      <c r="O9" s="95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93" t="s">
        <v>4</v>
      </c>
      <c r="W9" s="93" t="s">
        <v>44</v>
      </c>
      <c r="X9" s="105">
        <f t="shared" ref="X9:X23" si="3">X8*(1+$X$4)</f>
        <v>1.3676310000000003</v>
      </c>
      <c r="Z9" s="93" t="s">
        <v>110</v>
      </c>
      <c r="AA9" s="60">
        <f>148000000/2</f>
        <v>74000000</v>
      </c>
      <c r="AC9" s="93" t="s">
        <v>4</v>
      </c>
      <c r="AD9" s="93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93" t="s">
        <v>4</v>
      </c>
      <c r="AP9" s="101">
        <f>SUM(AT9:AU9)</f>
        <v>54219475.9375</v>
      </c>
      <c r="AQ9" s="111">
        <f>AQ8*(1-$AQ$4)</f>
        <v>64347162.5</v>
      </c>
      <c r="AS9" s="93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93" t="s">
        <v>5</v>
      </c>
      <c r="C10" s="93" t="s">
        <v>44</v>
      </c>
      <c r="D10" s="101">
        <f t="shared" si="0"/>
        <v>967718.74999999988</v>
      </c>
      <c r="E10" s="101">
        <f t="shared" si="0"/>
        <v>3926468.75</v>
      </c>
      <c r="F10" s="101">
        <f t="shared" ref="F10:F23" si="5">F9</f>
        <v>73600000</v>
      </c>
      <c r="G10" s="21">
        <f t="shared" si="1"/>
        <v>31240191.585855849</v>
      </c>
      <c r="H10" s="102">
        <f t="shared" si="2"/>
        <v>1.5180704100000004</v>
      </c>
      <c r="I10" s="103">
        <v>8784</v>
      </c>
      <c r="J10" s="103">
        <f t="shared" ref="J10:J23" si="6">I10+J9</f>
        <v>26304</v>
      </c>
      <c r="K10" s="104">
        <v>100</v>
      </c>
      <c r="L10" s="104">
        <f t="shared" ref="L10:L23" si="7">L9*(1+$AD$5)</f>
        <v>1.1038128906249998</v>
      </c>
      <c r="M10" s="95"/>
      <c r="N10" s="95" t="s">
        <v>5</v>
      </c>
      <c r="O10" s="95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93" t="s">
        <v>5</v>
      </c>
      <c r="W10" s="93" t="s">
        <v>44</v>
      </c>
      <c r="X10" s="105">
        <f t="shared" si="3"/>
        <v>1.5180704100000004</v>
      </c>
      <c r="AC10" s="93" t="s">
        <v>5</v>
      </c>
      <c r="AD10" s="93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93" t="s">
        <v>5</v>
      </c>
      <c r="AP10" s="101">
        <f t="shared" ref="AP10:AP23" si="12">SUM(AT10:AU10)</f>
        <v>47424810.44921875</v>
      </c>
      <c r="AQ10" s="111">
        <f t="shared" ref="AQ10:AQ23" si="13">AQ9*(1-$AQ$4)</f>
        <v>60003729.03125</v>
      </c>
      <c r="AS10" s="93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93" t="s">
        <v>6</v>
      </c>
      <c r="C11" s="93" t="s">
        <v>44</v>
      </c>
      <c r="D11" s="101">
        <f t="shared" si="0"/>
        <v>976911.71874999977</v>
      </c>
      <c r="E11" s="101">
        <f t="shared" si="0"/>
        <v>4903380.46875</v>
      </c>
      <c r="F11" s="101">
        <f t="shared" si="5"/>
        <v>73600000</v>
      </c>
      <c r="G11" s="21">
        <f t="shared" si="1"/>
        <v>24886496.936233528</v>
      </c>
      <c r="H11" s="102">
        <f t="shared" si="2"/>
        <v>1.6850581551000006</v>
      </c>
      <c r="I11" s="103">
        <v>8760</v>
      </c>
      <c r="J11" s="103">
        <f t="shared" si="6"/>
        <v>35064</v>
      </c>
      <c r="K11" s="104">
        <v>100</v>
      </c>
      <c r="L11" s="104">
        <f t="shared" si="7"/>
        <v>1.1314082128906247</v>
      </c>
      <c r="M11" s="95"/>
      <c r="N11" s="95" t="s">
        <v>6</v>
      </c>
      <c r="O11" s="95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93" t="s">
        <v>6</v>
      </c>
      <c r="W11" s="93" t="s">
        <v>44</v>
      </c>
      <c r="X11" s="105">
        <f t="shared" si="3"/>
        <v>1.6850581551000006</v>
      </c>
      <c r="AC11" s="93" t="s">
        <v>6</v>
      </c>
      <c r="AD11" s="93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93" t="s">
        <v>6</v>
      </c>
      <c r="AP11" s="101">
        <f t="shared" si="12"/>
        <v>41935194.614271484</v>
      </c>
      <c r="AQ11" s="111">
        <f t="shared" si="13"/>
        <v>55953477.321640626</v>
      </c>
      <c r="AS11" s="93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93" t="s">
        <v>7</v>
      </c>
      <c r="C12" s="93" t="s">
        <v>44</v>
      </c>
      <c r="D12" s="101">
        <f t="shared" si="0"/>
        <v>986334.51171874977</v>
      </c>
      <c r="E12" s="101">
        <f t="shared" si="0"/>
        <v>5889714.98046875</v>
      </c>
      <c r="F12" s="101">
        <f t="shared" si="5"/>
        <v>73600000</v>
      </c>
      <c r="G12" s="21">
        <f t="shared" si="1"/>
        <v>20013748.77560281</v>
      </c>
      <c r="H12" s="102">
        <f t="shared" si="2"/>
        <v>1.8704145521610007</v>
      </c>
      <c r="I12" s="103">
        <v>8760</v>
      </c>
      <c r="J12" s="103">
        <f t="shared" si="6"/>
        <v>43824</v>
      </c>
      <c r="K12" s="104">
        <v>100</v>
      </c>
      <c r="L12" s="104">
        <f t="shared" si="7"/>
        <v>1.1596934182128902</v>
      </c>
      <c r="M12" s="95"/>
      <c r="N12" s="95" t="s">
        <v>7</v>
      </c>
      <c r="O12" s="95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93" t="s">
        <v>7</v>
      </c>
      <c r="W12" s="93" t="s">
        <v>44</v>
      </c>
      <c r="X12" s="105">
        <f t="shared" si="3"/>
        <v>1.8704145521610007</v>
      </c>
      <c r="AC12" s="93" t="s">
        <v>7</v>
      </c>
      <c r="AD12" s="93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93" t="s">
        <v>7</v>
      </c>
      <c r="AP12" s="101">
        <f t="shared" si="12"/>
        <v>37434006.953181908</v>
      </c>
      <c r="AQ12" s="111">
        <f t="shared" si="13"/>
        <v>52176617.602429882</v>
      </c>
      <c r="AS12" s="93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93" t="s">
        <v>8</v>
      </c>
      <c r="C13" s="93" t="s">
        <v>44</v>
      </c>
      <c r="D13" s="101">
        <f t="shared" si="0"/>
        <v>995992.87451171852</v>
      </c>
      <c r="E13" s="101">
        <f t="shared" si="0"/>
        <v>6885707.8549804688</v>
      </c>
      <c r="F13" s="101">
        <f t="shared" si="5"/>
        <v>73600000</v>
      </c>
      <c r="G13" s="21">
        <f t="shared" si="1"/>
        <v>16225964.629381113</v>
      </c>
      <c r="H13" s="102">
        <f t="shared" si="2"/>
        <v>2.0761601528987108</v>
      </c>
      <c r="I13" s="103">
        <v>8760</v>
      </c>
      <c r="J13" s="103">
        <f t="shared" si="6"/>
        <v>52584</v>
      </c>
      <c r="K13" s="104">
        <v>100</v>
      </c>
      <c r="L13" s="104">
        <f t="shared" si="7"/>
        <v>1.1886857536682123</v>
      </c>
      <c r="M13" s="95"/>
      <c r="N13" s="95" t="s">
        <v>8</v>
      </c>
      <c r="O13" s="95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93" t="s">
        <v>8</v>
      </c>
      <c r="W13" s="93" t="s">
        <v>44</v>
      </c>
      <c r="X13" s="105">
        <f t="shared" si="3"/>
        <v>2.0761601528987108</v>
      </c>
      <c r="AC13" s="93" t="s">
        <v>8</v>
      </c>
      <c r="AD13" s="93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93" t="s">
        <v>8</v>
      </c>
      <c r="AP13" s="101">
        <f t="shared" si="12"/>
        <v>33687701.205864966</v>
      </c>
      <c r="AQ13" s="111">
        <f t="shared" si="13"/>
        <v>48654695.914265864</v>
      </c>
      <c r="AS13" s="93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93" t="s">
        <v>9</v>
      </c>
      <c r="C14" s="93" t="s">
        <v>44</v>
      </c>
      <c r="D14" s="101">
        <f t="shared" si="0"/>
        <v>1005892.6963745113</v>
      </c>
      <c r="E14" s="101">
        <f t="shared" si="0"/>
        <v>7891600.5513549801</v>
      </c>
      <c r="F14" s="101">
        <f t="shared" si="5"/>
        <v>73600000</v>
      </c>
      <c r="G14" s="21">
        <f t="shared" si="1"/>
        <v>13244972.277146295</v>
      </c>
      <c r="H14" s="102">
        <f t="shared" si="2"/>
        <v>2.3045377697175691</v>
      </c>
      <c r="I14" s="103">
        <f>I10</f>
        <v>8784</v>
      </c>
      <c r="J14" s="103">
        <f t="shared" si="6"/>
        <v>61368</v>
      </c>
      <c r="K14" s="104">
        <v>100</v>
      </c>
      <c r="L14" s="104">
        <f t="shared" si="7"/>
        <v>1.2184028975099175</v>
      </c>
      <c r="M14" s="95"/>
      <c r="N14" s="95" t="s">
        <v>9</v>
      </c>
      <c r="O14" s="95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93" t="s">
        <v>9</v>
      </c>
      <c r="W14" s="93" t="s">
        <v>44</v>
      </c>
      <c r="X14" s="105">
        <f t="shared" si="3"/>
        <v>2.3045377697175691</v>
      </c>
      <c r="AC14" s="93" t="s">
        <v>9</v>
      </c>
      <c r="AD14" s="93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93" t="s">
        <v>9</v>
      </c>
      <c r="AP14" s="101">
        <f t="shared" si="12"/>
        <v>30523538.871545754</v>
      </c>
      <c r="AQ14" s="111">
        <f t="shared" si="13"/>
        <v>45370503.940052919</v>
      </c>
      <c r="AS14" s="93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93" t="s">
        <v>10</v>
      </c>
      <c r="C15" s="93" t="s">
        <v>44</v>
      </c>
      <c r="D15" s="101">
        <f t="shared" si="0"/>
        <v>1016040.0137838742</v>
      </c>
      <c r="E15" s="101">
        <f t="shared" si="0"/>
        <v>8907640.5651388541</v>
      </c>
      <c r="F15" s="101">
        <f t="shared" si="5"/>
        <v>73600000</v>
      </c>
      <c r="G15" s="21">
        <f t="shared" si="1"/>
        <v>10872916.92525232</v>
      </c>
      <c r="H15" s="102">
        <f t="shared" si="2"/>
        <v>2.558036924386502</v>
      </c>
      <c r="I15" s="103">
        <f t="shared" ref="I15:I23" si="16">I11</f>
        <v>8760</v>
      </c>
      <c r="J15" s="103">
        <f t="shared" si="6"/>
        <v>70128</v>
      </c>
      <c r="K15" s="104">
        <v>100</v>
      </c>
      <c r="L15" s="104">
        <f t="shared" si="7"/>
        <v>1.2488629699476652</v>
      </c>
      <c r="M15" s="95"/>
      <c r="N15" s="95" t="s">
        <v>10</v>
      </c>
      <c r="O15" s="95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93" t="s">
        <v>10</v>
      </c>
      <c r="W15" s="93" t="s">
        <v>44</v>
      </c>
      <c r="X15" s="105">
        <f t="shared" si="3"/>
        <v>2.558036924386502</v>
      </c>
      <c r="AC15" s="93" t="s">
        <v>10</v>
      </c>
      <c r="AD15" s="93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93" t="s">
        <v>10</v>
      </c>
      <c r="AP15" s="101">
        <f t="shared" si="12"/>
        <v>27813322.970582388</v>
      </c>
      <c r="AQ15" s="111">
        <f t="shared" si="13"/>
        <v>42307994.924099348</v>
      </c>
      <c r="AS15" s="93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93" t="s">
        <v>11</v>
      </c>
      <c r="C16" s="93" t="s">
        <v>44</v>
      </c>
      <c r="D16" s="101">
        <f t="shared" si="0"/>
        <v>1026441.014128471</v>
      </c>
      <c r="E16" s="101">
        <f t="shared" si="0"/>
        <v>9934081.5792673249</v>
      </c>
      <c r="F16" s="101">
        <f t="shared" si="5"/>
        <v>73600000</v>
      </c>
      <c r="G16" s="21">
        <f t="shared" si="1"/>
        <v>8967149.8397671357</v>
      </c>
      <c r="H16" s="102">
        <f t="shared" si="2"/>
        <v>2.8394209860690176</v>
      </c>
      <c r="I16" s="103">
        <f t="shared" si="16"/>
        <v>8760</v>
      </c>
      <c r="J16" s="103">
        <f t="shared" si="6"/>
        <v>78888</v>
      </c>
      <c r="K16" s="104">
        <v>100</v>
      </c>
      <c r="L16" s="104">
        <f t="shared" si="7"/>
        <v>1.2800845441963566</v>
      </c>
      <c r="M16" s="95"/>
      <c r="N16" s="95" t="s">
        <v>11</v>
      </c>
      <c r="O16" s="95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93" t="s">
        <v>11</v>
      </c>
      <c r="W16" s="93" t="s">
        <v>44</v>
      </c>
      <c r="X16" s="105">
        <f t="shared" si="3"/>
        <v>2.8394209860690176</v>
      </c>
      <c r="AC16" s="93" t="s">
        <v>11</v>
      </c>
      <c r="AD16" s="93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93" t="s">
        <v>11</v>
      </c>
      <c r="AP16" s="101">
        <f t="shared" si="12"/>
        <v>25461513.440260231</v>
      </c>
      <c r="AQ16" s="111">
        <f t="shared" si="13"/>
        <v>39452205.266722642</v>
      </c>
      <c r="AS16" s="93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93" t="s">
        <v>12</v>
      </c>
      <c r="C17" s="93" t="s">
        <v>44</v>
      </c>
      <c r="D17" s="101">
        <f t="shared" si="0"/>
        <v>1037102.0394816827</v>
      </c>
      <c r="E17" s="101">
        <f t="shared" si="0"/>
        <v>10971183.618749008</v>
      </c>
      <c r="F17" s="101">
        <f t="shared" si="5"/>
        <v>73600000</v>
      </c>
      <c r="G17" s="21">
        <f t="shared" si="1"/>
        <v>7423332.3282346334</v>
      </c>
      <c r="H17" s="102">
        <f t="shared" si="2"/>
        <v>3.1517572945366097</v>
      </c>
      <c r="I17" s="103">
        <f t="shared" si="16"/>
        <v>8760</v>
      </c>
      <c r="J17" s="103">
        <f t="shared" si="6"/>
        <v>87648</v>
      </c>
      <c r="K17" s="104">
        <v>100</v>
      </c>
      <c r="L17" s="104">
        <f t="shared" si="7"/>
        <v>1.3120866578012655</v>
      </c>
      <c r="M17" s="95"/>
      <c r="N17" s="95" t="s">
        <v>12</v>
      </c>
      <c r="O17" s="95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93" t="s">
        <v>12</v>
      </c>
      <c r="W17" s="93" t="s">
        <v>44</v>
      </c>
      <c r="X17" s="105">
        <f t="shared" si="3"/>
        <v>3.1517572945366097</v>
      </c>
      <c r="AC17" s="93" t="s">
        <v>12</v>
      </c>
      <c r="AD17" s="93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93" t="s">
        <v>12</v>
      </c>
      <c r="AP17" s="101">
        <f t="shared" si="12"/>
        <v>23396541.815282941</v>
      </c>
      <c r="AQ17" s="111">
        <f t="shared" si="13"/>
        <v>36789181.411218867</v>
      </c>
      <c r="AS17" s="93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93" t="s">
        <v>13</v>
      </c>
      <c r="C18" s="93" t="s">
        <v>44</v>
      </c>
      <c r="D18" s="101">
        <f t="shared" si="0"/>
        <v>1063029.5904687247</v>
      </c>
      <c r="E18" s="101">
        <f t="shared" si="0"/>
        <v>12034213.209217733</v>
      </c>
      <c r="F18" s="101">
        <f t="shared" si="5"/>
        <v>73600000</v>
      </c>
      <c r="G18" s="21">
        <f t="shared" si="1"/>
        <v>6164003.5878098402</v>
      </c>
      <c r="H18" s="102">
        <f t="shared" si="2"/>
        <v>3.498450596935637</v>
      </c>
      <c r="I18" s="103">
        <f t="shared" si="16"/>
        <v>8784</v>
      </c>
      <c r="J18" s="103">
        <f t="shared" si="6"/>
        <v>96432</v>
      </c>
      <c r="K18" s="104">
        <v>100</v>
      </c>
      <c r="L18" s="104">
        <f t="shared" si="7"/>
        <v>1.3448888242462971</v>
      </c>
      <c r="M18" s="103"/>
      <c r="N18" s="95" t="s">
        <v>13</v>
      </c>
      <c r="O18" s="95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93" t="s">
        <v>13</v>
      </c>
      <c r="W18" s="93" t="s">
        <v>44</v>
      </c>
      <c r="X18" s="105">
        <f t="shared" si="3"/>
        <v>3.498450596935637</v>
      </c>
      <c r="AC18" s="93" t="s">
        <v>13</v>
      </c>
      <c r="AD18" s="93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93" t="s">
        <v>13</v>
      </c>
      <c r="AP18" s="101">
        <f t="shared" si="12"/>
        <v>21564462.031286743</v>
      </c>
      <c r="AQ18" s="111">
        <f t="shared" si="13"/>
        <v>34305911.665961593</v>
      </c>
      <c r="AS18" s="93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93" t="s">
        <v>14</v>
      </c>
      <c r="C19" s="93" t="s">
        <v>44</v>
      </c>
      <c r="D19" s="101">
        <f t="shared" si="0"/>
        <v>1089605.3302304428</v>
      </c>
      <c r="E19" s="101">
        <f t="shared" si="0"/>
        <v>13123818.539448176</v>
      </c>
      <c r="F19" s="101">
        <f t="shared" si="5"/>
        <v>73600000</v>
      </c>
      <c r="G19" s="21">
        <f t="shared" si="1"/>
        <v>5130793.1350678215</v>
      </c>
      <c r="H19" s="102">
        <f t="shared" si="2"/>
        <v>3.8832801625985574</v>
      </c>
      <c r="I19" s="103">
        <f t="shared" si="16"/>
        <v>8760</v>
      </c>
      <c r="J19" s="103">
        <f t="shared" si="6"/>
        <v>105192</v>
      </c>
      <c r="K19" s="104">
        <v>100</v>
      </c>
      <c r="L19" s="104">
        <f t="shared" si="7"/>
        <v>1.3785110448524545</v>
      </c>
      <c r="M19" s="103"/>
      <c r="N19" s="95" t="s">
        <v>14</v>
      </c>
      <c r="O19" s="95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93" t="s">
        <v>14</v>
      </c>
      <c r="W19" s="93" t="s">
        <v>44</v>
      </c>
      <c r="X19" s="105">
        <f t="shared" si="3"/>
        <v>3.8832801625985574</v>
      </c>
      <c r="AC19" s="93" t="s">
        <v>14</v>
      </c>
      <c r="AD19" s="93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93" t="s">
        <v>14</v>
      </c>
      <c r="AP19" s="101">
        <f t="shared" si="12"/>
        <v>19924307.199805733</v>
      </c>
      <c r="AQ19" s="111">
        <f t="shared" si="13"/>
        <v>31990262.628509186</v>
      </c>
      <c r="AS19" s="93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93" t="s">
        <v>15</v>
      </c>
      <c r="C20" s="93" t="s">
        <v>44</v>
      </c>
      <c r="D20" s="101">
        <f t="shared" si="0"/>
        <v>1116845.4634862039</v>
      </c>
      <c r="E20" s="101">
        <f t="shared" si="0"/>
        <v>14240664.00293438</v>
      </c>
      <c r="F20" s="101">
        <f t="shared" si="5"/>
        <v>73600000</v>
      </c>
      <c r="G20" s="21">
        <f t="shared" si="1"/>
        <v>4279073.1590893008</v>
      </c>
      <c r="H20" s="102">
        <f t="shared" si="2"/>
        <v>4.3104409804843993</v>
      </c>
      <c r="I20" s="103">
        <f t="shared" si="16"/>
        <v>8760</v>
      </c>
      <c r="J20" s="103">
        <f t="shared" si="6"/>
        <v>113952</v>
      </c>
      <c r="K20" s="104">
        <v>100</v>
      </c>
      <c r="L20" s="104">
        <f t="shared" si="7"/>
        <v>1.4129738209737657</v>
      </c>
      <c r="M20" s="103"/>
      <c r="N20" s="95" t="s">
        <v>15</v>
      </c>
      <c r="O20" s="95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93" t="s">
        <v>15</v>
      </c>
      <c r="W20" s="93" t="s">
        <v>44</v>
      </c>
      <c r="X20" s="105">
        <f t="shared" si="3"/>
        <v>4.3104409804843993</v>
      </c>
      <c r="AC20" s="93" t="s">
        <v>15</v>
      </c>
      <c r="AD20" s="93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93" t="s">
        <v>15</v>
      </c>
      <c r="AP20" s="101">
        <f t="shared" si="12"/>
        <v>18444692.303429361</v>
      </c>
      <c r="AQ20" s="111">
        <f t="shared" si="13"/>
        <v>29830919.901084814</v>
      </c>
      <c r="AS20" s="93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93" t="s">
        <v>16</v>
      </c>
      <c r="C21" s="93" t="s">
        <v>44</v>
      </c>
      <c r="D21" s="101">
        <f t="shared" si="0"/>
        <v>1144766.600073359</v>
      </c>
      <c r="E21" s="101">
        <f t="shared" si="0"/>
        <v>15385430.603007738</v>
      </c>
      <c r="F21" s="101">
        <f t="shared" si="5"/>
        <v>73600000</v>
      </c>
      <c r="G21" s="21">
        <f t="shared" si="1"/>
        <v>3574251.663083659</v>
      </c>
      <c r="H21" s="102">
        <f t="shared" si="2"/>
        <v>4.7845894883376836</v>
      </c>
      <c r="I21" s="103">
        <f t="shared" si="16"/>
        <v>8760</v>
      </c>
      <c r="J21" s="103">
        <f t="shared" si="6"/>
        <v>122712</v>
      </c>
      <c r="K21" s="104">
        <v>100</v>
      </c>
      <c r="L21" s="104">
        <f t="shared" si="7"/>
        <v>1.4482981664981096</v>
      </c>
      <c r="M21" s="103"/>
      <c r="N21" s="95" t="s">
        <v>16</v>
      </c>
      <c r="O21" s="95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93" t="s">
        <v>16</v>
      </c>
      <c r="W21" s="93" t="s">
        <v>44</v>
      </c>
      <c r="X21" s="105">
        <f t="shared" si="3"/>
        <v>4.7845894883376836</v>
      </c>
      <c r="AC21" s="93" t="s">
        <v>16</v>
      </c>
      <c r="AD21" s="93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93" t="s">
        <v>16</v>
      </c>
      <c r="AP21" s="101">
        <f t="shared" si="12"/>
        <v>17101326.935863558</v>
      </c>
      <c r="AQ21" s="111">
        <f t="shared" si="13"/>
        <v>27817332.807761591</v>
      </c>
      <c r="AS21" s="93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93" t="s">
        <v>17</v>
      </c>
      <c r="C22" s="93" t="s">
        <v>44</v>
      </c>
      <c r="D22" s="101">
        <f t="shared" si="0"/>
        <v>1173385.7650751928</v>
      </c>
      <c r="E22" s="101">
        <f t="shared" si="0"/>
        <v>16558816.368082929</v>
      </c>
      <c r="F22" s="101">
        <f t="shared" si="5"/>
        <v>73600000</v>
      </c>
      <c r="G22" s="21">
        <f t="shared" si="1"/>
        <v>2989175.056035989</v>
      </c>
      <c r="H22" s="102">
        <f t="shared" si="2"/>
        <v>5.3108943320548292</v>
      </c>
      <c r="I22" s="103">
        <f t="shared" si="16"/>
        <v>8784</v>
      </c>
      <c r="J22" s="103">
        <f t="shared" si="6"/>
        <v>131496</v>
      </c>
      <c r="K22" s="104">
        <v>100</v>
      </c>
      <c r="L22" s="104">
        <f t="shared" si="7"/>
        <v>1.4845056206605622</v>
      </c>
      <c r="M22" s="103"/>
      <c r="N22" s="95" t="s">
        <v>17</v>
      </c>
      <c r="O22" s="95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93" t="s">
        <v>17</v>
      </c>
      <c r="W22" s="93" t="s">
        <v>44</v>
      </c>
      <c r="X22" s="105">
        <f t="shared" si="3"/>
        <v>5.3108943320548292</v>
      </c>
      <c r="AC22" s="93" t="s">
        <v>17</v>
      </c>
      <c r="AD22" s="93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93" t="s">
        <v>17</v>
      </c>
      <c r="AP22" s="101">
        <f t="shared" si="12"/>
        <v>15875192.862621211</v>
      </c>
      <c r="AQ22" s="111">
        <f t="shared" si="13"/>
        <v>25939662.843237683</v>
      </c>
      <c r="AS22" s="93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93" t="s">
        <v>18</v>
      </c>
      <c r="C23" s="93" t="s">
        <v>44</v>
      </c>
      <c r="D23" s="101">
        <f t="shared" si="0"/>
        <v>1202720.4092020723</v>
      </c>
      <c r="E23" s="101">
        <f t="shared" si="0"/>
        <v>17761536.777285002</v>
      </c>
      <c r="F23" s="101">
        <f t="shared" si="5"/>
        <v>73600000</v>
      </c>
      <c r="G23" s="21">
        <f t="shared" si="1"/>
        <v>2502285.8986119549</v>
      </c>
      <c r="H23" s="102">
        <f t="shared" si="2"/>
        <v>5.8950927085808607</v>
      </c>
      <c r="I23" s="103">
        <f t="shared" si="16"/>
        <v>8760</v>
      </c>
      <c r="J23" s="103">
        <f t="shared" si="6"/>
        <v>140256</v>
      </c>
      <c r="K23" s="104">
        <v>100</v>
      </c>
      <c r="L23" s="104">
        <f t="shared" si="7"/>
        <v>1.5216182611770761</v>
      </c>
      <c r="M23" s="103"/>
      <c r="N23" s="95" t="s">
        <v>18</v>
      </c>
      <c r="O23" s="95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93" t="s">
        <v>18</v>
      </c>
      <c r="W23" s="93" t="s">
        <v>44</v>
      </c>
      <c r="X23" s="105">
        <f t="shared" si="3"/>
        <v>5.8950927085808607</v>
      </c>
      <c r="AC23" s="93" t="s">
        <v>18</v>
      </c>
      <c r="AD23" s="93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93" t="s">
        <v>18</v>
      </c>
      <c r="AP23" s="101">
        <f t="shared" si="12"/>
        <v>14751207.355692042</v>
      </c>
      <c r="AQ23" s="111">
        <f t="shared" si="13"/>
        <v>24188735.601319138</v>
      </c>
      <c r="AS23" s="93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93" t="s">
        <v>3</v>
      </c>
      <c r="C24" t="s">
        <v>34</v>
      </c>
      <c r="D24" s="101">
        <f>AH24</f>
        <v>2650000</v>
      </c>
      <c r="E24" s="101">
        <f>AI24</f>
        <v>2650000</v>
      </c>
      <c r="F24" s="101">
        <f>$AA$9</f>
        <v>74000000</v>
      </c>
      <c r="G24" s="21">
        <f>AQ8/H24</f>
        <v>57028925.619834699</v>
      </c>
      <c r="H24" s="102">
        <f t="shared" si="2"/>
        <v>1.2100000000000002</v>
      </c>
      <c r="I24" s="103">
        <f>I8</f>
        <v>8760</v>
      </c>
      <c r="J24" s="103">
        <f>J8</f>
        <v>8760</v>
      </c>
      <c r="K24" s="104">
        <v>95.8</v>
      </c>
      <c r="L24" s="104">
        <f>L8</f>
        <v>1.0506249999999999</v>
      </c>
      <c r="M24" s="103"/>
      <c r="V24" s="93" t="s">
        <v>3</v>
      </c>
      <c r="W24" t="s">
        <v>34</v>
      </c>
      <c r="X24" s="105">
        <f>(1+$X$5)^2</f>
        <v>1.2100000000000002</v>
      </c>
      <c r="AC24" s="93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93"/>
      <c r="AP24" s="93"/>
    </row>
    <row r="25" spans="2:47" x14ac:dyDescent="0.3">
      <c r="B25" s="93" t="s">
        <v>4</v>
      </c>
      <c r="C25" t="s">
        <v>34</v>
      </c>
      <c r="D25" s="101">
        <f t="shared" ref="D25:E39" si="18">AH25</f>
        <v>1625000</v>
      </c>
      <c r="E25" s="101">
        <f t="shared" si="18"/>
        <v>4275000</v>
      </c>
      <c r="F25" s="101">
        <f>F24</f>
        <v>74000000</v>
      </c>
      <c r="G25" s="21">
        <f t="shared" ref="G25:G39" si="19">AQ9/H25</f>
        <v>48344975.582268953</v>
      </c>
      <c r="H25" s="102">
        <f t="shared" si="2"/>
        <v>1.3310000000000004</v>
      </c>
      <c r="I25" s="103">
        <f t="shared" ref="I25:J39" si="20">I9</f>
        <v>8760</v>
      </c>
      <c r="J25" s="103">
        <f t="shared" si="20"/>
        <v>17520</v>
      </c>
      <c r="K25" s="104">
        <v>95.8</v>
      </c>
      <c r="L25" s="104">
        <f t="shared" ref="L25:L39" si="21">L9</f>
        <v>1.0768906249999999</v>
      </c>
      <c r="M25" s="103"/>
      <c r="V25" s="93" t="s">
        <v>4</v>
      </c>
      <c r="W25" t="s">
        <v>34</v>
      </c>
      <c r="X25" s="105">
        <f t="shared" ref="X25:X39" si="22">X24*(1+$X$5)</f>
        <v>1.3310000000000004</v>
      </c>
      <c r="AC25" s="93" t="s">
        <v>4</v>
      </c>
      <c r="AD25" t="s">
        <v>34</v>
      </c>
      <c r="AE25" s="60">
        <f t="shared" ref="AE25:AE39" si="23">AE24*(1+$AD$5)</f>
        <v>1024999.9999999999</v>
      </c>
      <c r="AF25" s="105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93"/>
      <c r="AP25" s="93"/>
    </row>
    <row r="26" spans="2:47" x14ac:dyDescent="0.3">
      <c r="B26" s="93" t="s">
        <v>5</v>
      </c>
      <c r="C26" t="s">
        <v>34</v>
      </c>
      <c r="D26" s="101">
        <f t="shared" si="18"/>
        <v>1650624.9999999998</v>
      </c>
      <c r="E26" s="101">
        <f t="shared" si="18"/>
        <v>5925625</v>
      </c>
      <c r="F26" s="101">
        <f t="shared" ref="F26:F39" si="25">F25</f>
        <v>74000000</v>
      </c>
      <c r="G26" s="21">
        <f t="shared" si="19"/>
        <v>40983354.300423451</v>
      </c>
      <c r="H26" s="102">
        <f t="shared" si="2"/>
        <v>1.4641000000000006</v>
      </c>
      <c r="I26" s="103">
        <f t="shared" si="20"/>
        <v>8784</v>
      </c>
      <c r="J26" s="103">
        <f t="shared" si="20"/>
        <v>26304</v>
      </c>
      <c r="K26" s="104">
        <v>95.8</v>
      </c>
      <c r="L26" s="104">
        <f t="shared" si="21"/>
        <v>1.1038128906249998</v>
      </c>
      <c r="M26" s="103"/>
      <c r="V26" s="93" t="s">
        <v>5</v>
      </c>
      <c r="W26" t="s">
        <v>34</v>
      </c>
      <c r="X26" s="105">
        <f t="shared" si="22"/>
        <v>1.4641000000000006</v>
      </c>
      <c r="AC26" s="93" t="s">
        <v>5</v>
      </c>
      <c r="AD26" t="s">
        <v>34</v>
      </c>
      <c r="AE26" s="60">
        <f t="shared" si="23"/>
        <v>1050624.9999999998</v>
      </c>
      <c r="AF26" s="105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93"/>
      <c r="AP26" s="93"/>
    </row>
    <row r="27" spans="2:47" x14ac:dyDescent="0.3">
      <c r="B27" s="93" t="s">
        <v>6</v>
      </c>
      <c r="C27" t="s">
        <v>34</v>
      </c>
      <c r="D27" s="101">
        <f t="shared" si="18"/>
        <v>1676890.6249999998</v>
      </c>
      <c r="E27" s="101">
        <f t="shared" si="18"/>
        <v>7602515.625</v>
      </c>
      <c r="F27" s="101">
        <f t="shared" si="25"/>
        <v>74000000</v>
      </c>
      <c r="G27" s="21">
        <f t="shared" si="19"/>
        <v>34742707.168313518</v>
      </c>
      <c r="H27" s="102">
        <f t="shared" si="2"/>
        <v>1.6105100000000008</v>
      </c>
      <c r="I27" s="103">
        <f t="shared" si="20"/>
        <v>8760</v>
      </c>
      <c r="J27" s="103">
        <f t="shared" si="20"/>
        <v>35064</v>
      </c>
      <c r="K27" s="104">
        <v>95.8</v>
      </c>
      <c r="L27" s="104">
        <f t="shared" si="21"/>
        <v>1.1314082128906247</v>
      </c>
      <c r="M27" s="103"/>
      <c r="V27" s="93" t="s">
        <v>6</v>
      </c>
      <c r="W27" t="s">
        <v>34</v>
      </c>
      <c r="X27" s="105">
        <f t="shared" si="22"/>
        <v>1.6105100000000008</v>
      </c>
      <c r="AC27" s="93" t="s">
        <v>6</v>
      </c>
      <c r="AD27" t="s">
        <v>34</v>
      </c>
      <c r="AE27" s="60">
        <f t="shared" si="23"/>
        <v>1076890.6249999998</v>
      </c>
      <c r="AF27" s="105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93"/>
      <c r="AP27" s="93"/>
    </row>
    <row r="28" spans="2:47" x14ac:dyDescent="0.3">
      <c r="B28" s="93" t="s">
        <v>7</v>
      </c>
      <c r="C28" t="s">
        <v>34</v>
      </c>
      <c r="D28" s="101">
        <f t="shared" si="18"/>
        <v>1703812.8906249998</v>
      </c>
      <c r="E28" s="101">
        <f t="shared" si="18"/>
        <v>9306328.515625</v>
      </c>
      <c r="F28" s="101">
        <f t="shared" si="25"/>
        <v>74000000</v>
      </c>
      <c r="G28" s="21">
        <f t="shared" si="19"/>
        <v>29452340.394956678</v>
      </c>
      <c r="H28" s="102">
        <f t="shared" si="2"/>
        <v>1.7715610000000011</v>
      </c>
      <c r="I28" s="103">
        <f t="shared" si="20"/>
        <v>8760</v>
      </c>
      <c r="J28" s="103">
        <f t="shared" si="20"/>
        <v>43824</v>
      </c>
      <c r="K28" s="104">
        <v>95.8</v>
      </c>
      <c r="L28" s="104">
        <f t="shared" si="21"/>
        <v>1.1596934182128902</v>
      </c>
      <c r="V28" s="93" t="s">
        <v>7</v>
      </c>
      <c r="W28" t="s">
        <v>34</v>
      </c>
      <c r="X28" s="105">
        <f t="shared" si="22"/>
        <v>1.7715610000000011</v>
      </c>
      <c r="AC28" s="93" t="s">
        <v>7</v>
      </c>
      <c r="AD28" t="s">
        <v>34</v>
      </c>
      <c r="AE28" s="60">
        <f t="shared" si="23"/>
        <v>1103812.8906249998</v>
      </c>
      <c r="AF28" s="105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93"/>
      <c r="AP28" s="93"/>
    </row>
    <row r="29" spans="2:47" x14ac:dyDescent="0.3">
      <c r="B29" s="93" t="s">
        <v>8</v>
      </c>
      <c r="C29" t="s">
        <v>34</v>
      </c>
      <c r="D29" s="101">
        <f t="shared" si="18"/>
        <v>1731408.2128906248</v>
      </c>
      <c r="E29" s="101">
        <f t="shared" si="18"/>
        <v>11037736.728515625</v>
      </c>
      <c r="F29" s="101">
        <f t="shared" si="25"/>
        <v>74000000</v>
      </c>
      <c r="G29" s="21">
        <f t="shared" si="19"/>
        <v>24967552.19845191</v>
      </c>
      <c r="H29" s="102">
        <f t="shared" si="2"/>
        <v>1.9487171000000014</v>
      </c>
      <c r="I29" s="103">
        <f t="shared" si="20"/>
        <v>8760</v>
      </c>
      <c r="J29" s="103">
        <f t="shared" si="20"/>
        <v>52584</v>
      </c>
      <c r="K29" s="104">
        <v>95.8</v>
      </c>
      <c r="L29" s="104">
        <f t="shared" si="21"/>
        <v>1.1886857536682123</v>
      </c>
      <c r="V29" s="93" t="s">
        <v>8</v>
      </c>
      <c r="W29" t="s">
        <v>34</v>
      </c>
      <c r="X29" s="105">
        <f t="shared" si="22"/>
        <v>1.9487171000000014</v>
      </c>
      <c r="AC29" s="93" t="s">
        <v>8</v>
      </c>
      <c r="AD29" t="s">
        <v>34</v>
      </c>
      <c r="AE29" s="60">
        <f t="shared" si="23"/>
        <v>1131408.2128906248</v>
      </c>
      <c r="AF29" s="105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93"/>
      <c r="AP29" s="93"/>
    </row>
    <row r="30" spans="2:47" x14ac:dyDescent="0.3">
      <c r="B30" s="93" t="s">
        <v>9</v>
      </c>
      <c r="C30" t="s">
        <v>34</v>
      </c>
      <c r="D30" s="101">
        <f t="shared" si="18"/>
        <v>1759693.4182128904</v>
      </c>
      <c r="E30" s="101">
        <f t="shared" si="18"/>
        <v>12797430.146728516</v>
      </c>
      <c r="F30" s="101">
        <f t="shared" si="25"/>
        <v>74000000</v>
      </c>
      <c r="G30" s="21">
        <f t="shared" si="19"/>
        <v>21165674.931869458</v>
      </c>
      <c r="H30" s="102">
        <f t="shared" si="2"/>
        <v>2.1435888100000016</v>
      </c>
      <c r="I30" s="103">
        <f t="shared" si="20"/>
        <v>8784</v>
      </c>
      <c r="J30" s="103">
        <f t="shared" si="20"/>
        <v>61368</v>
      </c>
      <c r="K30" s="104">
        <v>95.8</v>
      </c>
      <c r="L30" s="104">
        <f t="shared" si="21"/>
        <v>1.2184028975099175</v>
      </c>
      <c r="V30" s="93" t="s">
        <v>9</v>
      </c>
      <c r="W30" t="s">
        <v>34</v>
      </c>
      <c r="X30" s="105">
        <f t="shared" si="22"/>
        <v>2.1435888100000016</v>
      </c>
      <c r="AC30" s="93" t="s">
        <v>9</v>
      </c>
      <c r="AD30" t="s">
        <v>34</v>
      </c>
      <c r="AE30" s="60">
        <f t="shared" si="23"/>
        <v>1159693.4182128904</v>
      </c>
      <c r="AF30" s="105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93"/>
      <c r="AP30" s="93"/>
    </row>
    <row r="31" spans="2:47" x14ac:dyDescent="0.3">
      <c r="B31" s="93" t="s">
        <v>10</v>
      </c>
      <c r="C31" t="s">
        <v>34</v>
      </c>
      <c r="D31" s="101">
        <f t="shared" si="18"/>
        <v>1788685.7536682126</v>
      </c>
      <c r="E31" s="101">
        <f t="shared" si="18"/>
        <v>14586115.900396729</v>
      </c>
      <c r="F31" s="101">
        <f t="shared" si="25"/>
        <v>74000000</v>
      </c>
      <c r="G31" s="21">
        <f t="shared" si="19"/>
        <v>17942719.885425702</v>
      </c>
      <c r="H31" s="102">
        <f t="shared" si="2"/>
        <v>2.3579476910000019</v>
      </c>
      <c r="I31" s="103">
        <f t="shared" si="20"/>
        <v>8760</v>
      </c>
      <c r="J31" s="103">
        <f t="shared" si="20"/>
        <v>70128</v>
      </c>
      <c r="K31" s="104">
        <v>95.8</v>
      </c>
      <c r="L31" s="104">
        <f t="shared" si="21"/>
        <v>1.2488629699476652</v>
      </c>
      <c r="V31" s="93" t="s">
        <v>10</v>
      </c>
      <c r="W31" t="s">
        <v>34</v>
      </c>
      <c r="X31" s="105">
        <f t="shared" si="22"/>
        <v>2.3579476910000019</v>
      </c>
      <c r="AC31" s="93" t="s">
        <v>10</v>
      </c>
      <c r="AD31" t="s">
        <v>34</v>
      </c>
      <c r="AE31" s="60">
        <f t="shared" si="23"/>
        <v>1188685.7536682126</v>
      </c>
      <c r="AF31" s="105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93"/>
      <c r="AP31" s="93"/>
    </row>
    <row r="32" spans="2:47" x14ac:dyDescent="0.3">
      <c r="B32" s="93" t="s">
        <v>11</v>
      </c>
      <c r="C32" t="s">
        <v>34</v>
      </c>
      <c r="D32" s="101">
        <f t="shared" si="18"/>
        <v>1818402.8975099178</v>
      </c>
      <c r="E32" s="101">
        <f t="shared" si="18"/>
        <v>16404518.797906647</v>
      </c>
      <c r="F32" s="101">
        <f t="shared" si="25"/>
        <v>74000000</v>
      </c>
      <c r="G32" s="21">
        <f t="shared" si="19"/>
        <v>15210532.99378133</v>
      </c>
      <c r="H32" s="102">
        <f t="shared" si="2"/>
        <v>2.5937424601000023</v>
      </c>
      <c r="I32" s="103">
        <f t="shared" si="20"/>
        <v>8760</v>
      </c>
      <c r="J32" s="103">
        <f t="shared" si="20"/>
        <v>78888</v>
      </c>
      <c r="K32" s="104">
        <v>95.8</v>
      </c>
      <c r="L32" s="104">
        <f t="shared" si="21"/>
        <v>1.2800845441963566</v>
      </c>
      <c r="V32" s="93" t="s">
        <v>11</v>
      </c>
      <c r="W32" t="s">
        <v>34</v>
      </c>
      <c r="X32" s="105">
        <f t="shared" si="22"/>
        <v>2.5937424601000023</v>
      </c>
      <c r="AC32" s="93" t="s">
        <v>11</v>
      </c>
      <c r="AD32" t="s">
        <v>34</v>
      </c>
      <c r="AE32" s="60">
        <f t="shared" si="23"/>
        <v>1218402.8975099178</v>
      </c>
      <c r="AF32" s="105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93"/>
      <c r="AP32" s="93"/>
    </row>
    <row r="33" spans="2:42" x14ac:dyDescent="0.3">
      <c r="B33" s="93" t="s">
        <v>12</v>
      </c>
      <c r="C33" t="s">
        <v>34</v>
      </c>
      <c r="D33" s="101">
        <f t="shared" si="18"/>
        <v>1848862.9699476657</v>
      </c>
      <c r="E33" s="101">
        <f t="shared" si="18"/>
        <v>18253381.767854311</v>
      </c>
      <c r="F33" s="101">
        <f t="shared" si="25"/>
        <v>74000000</v>
      </c>
      <c r="G33" s="21">
        <f t="shared" si="19"/>
        <v>12894383.651546447</v>
      </c>
      <c r="H33" s="102">
        <f t="shared" si="2"/>
        <v>2.8531167061100029</v>
      </c>
      <c r="I33" s="103">
        <f t="shared" si="20"/>
        <v>8760</v>
      </c>
      <c r="J33" s="103">
        <f t="shared" si="20"/>
        <v>87648</v>
      </c>
      <c r="K33" s="104">
        <v>95.8</v>
      </c>
      <c r="L33" s="104">
        <f t="shared" si="21"/>
        <v>1.3120866578012655</v>
      </c>
      <c r="V33" s="93" t="s">
        <v>12</v>
      </c>
      <c r="W33" t="s">
        <v>34</v>
      </c>
      <c r="X33" s="105">
        <f t="shared" si="22"/>
        <v>2.8531167061100029</v>
      </c>
      <c r="AC33" s="93" t="s">
        <v>12</v>
      </c>
      <c r="AD33" t="s">
        <v>34</v>
      </c>
      <c r="AE33" s="60">
        <f t="shared" si="23"/>
        <v>1248862.9699476657</v>
      </c>
      <c r="AF33" s="105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93"/>
      <c r="AP33" s="93"/>
    </row>
    <row r="34" spans="2:42" x14ac:dyDescent="0.3">
      <c r="B34" s="93" t="s">
        <v>13</v>
      </c>
      <c r="C34" t="s">
        <v>34</v>
      </c>
      <c r="D34" s="101">
        <f t="shared" si="18"/>
        <v>3020084.544196357</v>
      </c>
      <c r="E34" s="101">
        <f t="shared" si="18"/>
        <v>21273466.312050667</v>
      </c>
      <c r="F34" s="101">
        <f t="shared" si="25"/>
        <v>74000000</v>
      </c>
      <c r="G34" s="21">
        <f t="shared" si="19"/>
        <v>10930920.6864246</v>
      </c>
      <c r="H34" s="102">
        <f t="shared" si="2"/>
        <v>3.1384283767210035</v>
      </c>
      <c r="I34" s="103">
        <f t="shared" si="20"/>
        <v>8784</v>
      </c>
      <c r="J34" s="103">
        <f t="shared" si="20"/>
        <v>96432</v>
      </c>
      <c r="K34" s="104">
        <v>95.8</v>
      </c>
      <c r="L34" s="104">
        <f t="shared" si="21"/>
        <v>1.3448888242462971</v>
      </c>
      <c r="V34" s="93" t="s">
        <v>13</v>
      </c>
      <c r="W34" t="s">
        <v>34</v>
      </c>
      <c r="X34" s="105">
        <f t="shared" si="22"/>
        <v>3.1384283767210035</v>
      </c>
      <c r="AC34" s="93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93"/>
      <c r="AP34" s="93"/>
    </row>
    <row r="35" spans="2:42" x14ac:dyDescent="0.3">
      <c r="B35" s="93" t="s">
        <v>14</v>
      </c>
      <c r="C35" t="s">
        <v>34</v>
      </c>
      <c r="D35" s="101">
        <f t="shared" si="18"/>
        <v>1942461.6578012661</v>
      </c>
      <c r="E35" s="101">
        <f t="shared" si="18"/>
        <v>23215927.969851933</v>
      </c>
      <c r="F35" s="101">
        <f t="shared" si="25"/>
        <v>74000000</v>
      </c>
      <c r="G35" s="21">
        <f t="shared" si="19"/>
        <v>9266439.5819008537</v>
      </c>
      <c r="H35" s="102">
        <f t="shared" si="2"/>
        <v>3.4522712143931042</v>
      </c>
      <c r="I35" s="103">
        <f t="shared" si="20"/>
        <v>8760</v>
      </c>
      <c r="J35" s="103">
        <f t="shared" si="20"/>
        <v>105192</v>
      </c>
      <c r="K35" s="104">
        <v>95.8</v>
      </c>
      <c r="L35" s="104">
        <f t="shared" si="21"/>
        <v>1.3785110448524545</v>
      </c>
      <c r="V35" s="93" t="s">
        <v>14</v>
      </c>
      <c r="W35" t="s">
        <v>34</v>
      </c>
      <c r="X35" s="105">
        <f t="shared" si="22"/>
        <v>3.4522712143931042</v>
      </c>
      <c r="AC35" s="93" t="s">
        <v>14</v>
      </c>
      <c r="AD35" t="s">
        <v>34</v>
      </c>
      <c r="AE35" s="60">
        <f t="shared" si="23"/>
        <v>1312086.6578012661</v>
      </c>
      <c r="AF35" s="105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93"/>
      <c r="AP35" s="93"/>
    </row>
    <row r="36" spans="2:42" x14ac:dyDescent="0.3">
      <c r="B36" s="93" t="s">
        <v>15</v>
      </c>
      <c r="C36" t="s">
        <v>34</v>
      </c>
      <c r="D36" s="101">
        <f t="shared" si="18"/>
        <v>1991023.1992462976</v>
      </c>
      <c r="E36" s="101">
        <f t="shared" si="18"/>
        <v>25206951.169098232</v>
      </c>
      <c r="F36" s="101">
        <f t="shared" si="25"/>
        <v>74000000</v>
      </c>
      <c r="G36" s="21">
        <f t="shared" si="19"/>
        <v>7855413.5546568586</v>
      </c>
      <c r="H36" s="102">
        <f t="shared" si="2"/>
        <v>3.7974983358324148</v>
      </c>
      <c r="I36" s="103">
        <f t="shared" si="20"/>
        <v>8760</v>
      </c>
      <c r="J36" s="103">
        <f t="shared" si="20"/>
        <v>113952</v>
      </c>
      <c r="K36" s="104">
        <v>95.8</v>
      </c>
      <c r="L36" s="104">
        <f t="shared" si="21"/>
        <v>1.4129738209737657</v>
      </c>
      <c r="V36" s="93" t="s">
        <v>15</v>
      </c>
      <c r="W36" t="s">
        <v>34</v>
      </c>
      <c r="X36" s="105">
        <f t="shared" si="22"/>
        <v>3.7974983358324148</v>
      </c>
      <c r="AC36" s="93" t="s">
        <v>15</v>
      </c>
      <c r="AD36" t="s">
        <v>34</v>
      </c>
      <c r="AE36" s="60">
        <f t="shared" si="23"/>
        <v>1344888.8242462976</v>
      </c>
      <c r="AF36" s="105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93"/>
      <c r="AP36" s="93"/>
    </row>
    <row r="37" spans="2:42" x14ac:dyDescent="0.3">
      <c r="B37" s="93" t="s">
        <v>16</v>
      </c>
      <c r="C37" t="s">
        <v>34</v>
      </c>
      <c r="D37" s="101">
        <f t="shared" si="18"/>
        <v>2040798.7792274549</v>
      </c>
      <c r="E37" s="101">
        <f t="shared" si="18"/>
        <v>27247749.948325686</v>
      </c>
      <c r="F37" s="101">
        <f t="shared" si="25"/>
        <v>74000000</v>
      </c>
      <c r="G37" s="21">
        <f t="shared" si="19"/>
        <v>6659248.3088341104</v>
      </c>
      <c r="H37" s="102">
        <f t="shared" si="2"/>
        <v>4.1772481694156562</v>
      </c>
      <c r="I37" s="103">
        <f t="shared" si="20"/>
        <v>8760</v>
      </c>
      <c r="J37" s="103">
        <f t="shared" si="20"/>
        <v>122712</v>
      </c>
      <c r="K37" s="104">
        <v>95.8</v>
      </c>
      <c r="L37" s="104">
        <f t="shared" si="21"/>
        <v>1.4482981664981096</v>
      </c>
      <c r="V37" s="93" t="s">
        <v>16</v>
      </c>
      <c r="W37" t="s">
        <v>34</v>
      </c>
      <c r="X37" s="105">
        <f t="shared" si="22"/>
        <v>4.1772481694156562</v>
      </c>
      <c r="AC37" s="93" t="s">
        <v>16</v>
      </c>
      <c r="AD37" t="s">
        <v>34</v>
      </c>
      <c r="AE37" s="60">
        <f t="shared" si="23"/>
        <v>1378511.0448524549</v>
      </c>
      <c r="AF37" s="105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93"/>
      <c r="AP37" s="93"/>
    </row>
    <row r="38" spans="2:42" x14ac:dyDescent="0.3">
      <c r="B38" s="93" t="s">
        <v>17</v>
      </c>
      <c r="C38" t="s">
        <v>34</v>
      </c>
      <c r="D38" s="101">
        <f t="shared" si="18"/>
        <v>2091818.748708141</v>
      </c>
      <c r="E38" s="101">
        <f t="shared" si="18"/>
        <v>29339568.697033826</v>
      </c>
      <c r="F38" s="101">
        <f t="shared" si="25"/>
        <v>74000000</v>
      </c>
      <c r="G38" s="21">
        <f t="shared" si="19"/>
        <v>5645226.4072616436</v>
      </c>
      <c r="H38" s="102">
        <f t="shared" si="2"/>
        <v>4.594972986357222</v>
      </c>
      <c r="I38" s="103">
        <f t="shared" si="20"/>
        <v>8784</v>
      </c>
      <c r="J38" s="103">
        <f t="shared" si="20"/>
        <v>131496</v>
      </c>
      <c r="K38" s="104">
        <v>95.8</v>
      </c>
      <c r="L38" s="104">
        <f t="shared" si="21"/>
        <v>1.4845056206605622</v>
      </c>
      <c r="V38" s="93" t="s">
        <v>17</v>
      </c>
      <c r="W38" t="s">
        <v>34</v>
      </c>
      <c r="X38" s="105">
        <f t="shared" si="22"/>
        <v>4.594972986357222</v>
      </c>
      <c r="AC38" s="93" t="s">
        <v>17</v>
      </c>
      <c r="AD38" t="s">
        <v>34</v>
      </c>
      <c r="AE38" s="60">
        <f t="shared" si="23"/>
        <v>1412973.8209737663</v>
      </c>
      <c r="AF38" s="105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93"/>
      <c r="AP38" s="93"/>
    </row>
    <row r="39" spans="2:42" x14ac:dyDescent="0.3">
      <c r="B39" s="93" t="s">
        <v>18</v>
      </c>
      <c r="C39" t="s">
        <v>34</v>
      </c>
      <c r="D39" s="101">
        <f t="shared" si="18"/>
        <v>2144114.2174258446</v>
      </c>
      <c r="E39" s="101">
        <f t="shared" si="18"/>
        <v>31483682.914459672</v>
      </c>
      <c r="F39" s="101">
        <f t="shared" si="25"/>
        <v>74000000</v>
      </c>
      <c r="G39" s="21">
        <f t="shared" si="19"/>
        <v>4785612.3861558922</v>
      </c>
      <c r="H39" s="102">
        <f t="shared" si="2"/>
        <v>5.0544702849929442</v>
      </c>
      <c r="I39" s="103">
        <f t="shared" si="20"/>
        <v>8760</v>
      </c>
      <c r="J39" s="103">
        <f t="shared" si="20"/>
        <v>140256</v>
      </c>
      <c r="K39" s="104">
        <v>95.8</v>
      </c>
      <c r="L39" s="104">
        <f t="shared" si="21"/>
        <v>1.5216182611770761</v>
      </c>
      <c r="V39" s="93" t="s">
        <v>18</v>
      </c>
      <c r="W39" t="s">
        <v>34</v>
      </c>
      <c r="X39" s="105">
        <f t="shared" si="22"/>
        <v>5.0544702849929442</v>
      </c>
      <c r="AC39" s="93" t="s">
        <v>18</v>
      </c>
      <c r="AD39" t="s">
        <v>34</v>
      </c>
      <c r="AE39" s="60">
        <f t="shared" si="23"/>
        <v>1448298.1664981104</v>
      </c>
      <c r="AF39" s="105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93"/>
      <c r="AP39" s="9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BB9AB-5D9B-4A49-8242-2E0C7C53EDF3}">
  <dimension ref="A2:AZ260"/>
  <sheetViews>
    <sheetView tabSelected="1" topLeftCell="S235" workbookViewId="0">
      <selection activeCell="AF260" sqref="AF260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97</v>
      </c>
      <c r="AL2" s="1" t="s">
        <v>98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84" t="s">
        <v>58</v>
      </c>
      <c r="C4" s="84" t="s">
        <v>59</v>
      </c>
      <c r="D4" s="84" t="s">
        <v>0</v>
      </c>
      <c r="E4" s="84" t="s">
        <v>20</v>
      </c>
      <c r="F4" s="84" t="s">
        <v>60</v>
      </c>
      <c r="G4" s="84" t="s">
        <v>61</v>
      </c>
      <c r="H4" s="84" t="s">
        <v>81</v>
      </c>
      <c r="I4" s="84" t="s">
        <v>63</v>
      </c>
      <c r="J4" s="84" t="s">
        <v>82</v>
      </c>
      <c r="K4" s="84" t="s">
        <v>83</v>
      </c>
      <c r="L4" s="84" t="s">
        <v>84</v>
      </c>
      <c r="M4" s="84" t="s">
        <v>85</v>
      </c>
      <c r="N4" s="84" t="s">
        <v>86</v>
      </c>
      <c r="O4" s="84" t="s">
        <v>87</v>
      </c>
      <c r="P4" s="85" t="s">
        <v>88</v>
      </c>
      <c r="Q4" s="85" t="s">
        <v>80</v>
      </c>
      <c r="R4" s="85" t="s">
        <v>89</v>
      </c>
      <c r="S4" s="86" t="s">
        <v>90</v>
      </c>
      <c r="T4" s="112" t="s">
        <v>132</v>
      </c>
      <c r="U4" s="112" t="s">
        <v>133</v>
      </c>
      <c r="V4" s="112" t="s">
        <v>134</v>
      </c>
      <c r="W4" s="112" t="s">
        <v>135</v>
      </c>
      <c r="X4" s="87" t="s">
        <v>91</v>
      </c>
      <c r="Y4" s="87" t="s">
        <v>92</v>
      </c>
      <c r="Z4" s="87" t="s">
        <v>93</v>
      </c>
      <c r="AA4" s="87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88" t="s">
        <v>94</v>
      </c>
      <c r="AG4" s="88" t="s">
        <v>95</v>
      </c>
      <c r="AH4" s="88" t="s">
        <v>96</v>
      </c>
      <c r="AI4" s="88" t="s">
        <v>141</v>
      </c>
      <c r="AL4" s="89" t="s">
        <v>99</v>
      </c>
      <c r="AM4" s="89" t="s">
        <v>100</v>
      </c>
      <c r="AN4" s="89" t="s">
        <v>101</v>
      </c>
      <c r="AP4" s="113" t="s">
        <v>142</v>
      </c>
      <c r="AX4" s="114"/>
    </row>
    <row r="5" spans="1:52" x14ac:dyDescent="0.3">
      <c r="A5">
        <v>1</v>
      </c>
      <c r="B5" t="str">
        <f>Summary!B5</f>
        <v>Yallourn Snowy</v>
      </c>
      <c r="C5" t="str">
        <f>Summary!C5</f>
        <v>Wind</v>
      </c>
      <c r="D5" s="90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-14438182.430733874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40385629.363682188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-14438182.430733874</v>
      </c>
      <c r="AC5" s="73">
        <f>AB5/SUMIFS(FinParameters!$L$8:$L$39,FinParameters!$B$8:$B$39,Financials!$E5,FinParameters!$C$8:$C$39,Financials!$F5)</f>
        <v>-13742469.892429626</v>
      </c>
      <c r="AD5" s="73">
        <f>AC5</f>
        <v>-13742469.892429626</v>
      </c>
      <c r="AE5" s="12"/>
      <c r="AF5" s="73">
        <f>X5+AB5</f>
        <v>37735629.363682188</v>
      </c>
      <c r="AG5" s="73">
        <f>Y5+AC5</f>
        <v>34757376.57373514</v>
      </c>
      <c r="AH5" s="73">
        <f>Z5+AD5</f>
        <v>19392066.750052087</v>
      </c>
      <c r="AI5" s="12">
        <f>-AH5/SUM($N5,$O5)</f>
        <v>1.1426540427349894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-14438182.430733874</v>
      </c>
      <c r="AN5" s="20">
        <f>Summary!I5</f>
        <v>11902262.444492944</v>
      </c>
      <c r="AP5" s="12">
        <v>1</v>
      </c>
      <c r="AU5" s="90"/>
      <c r="AX5" s="20"/>
      <c r="AY5" s="116"/>
      <c r="AZ5" s="117"/>
    </row>
    <row r="6" spans="1:52" x14ac:dyDescent="0.3">
      <c r="A6">
        <v>2</v>
      </c>
      <c r="B6" t="str">
        <f>Summary!B6</f>
        <v>Yallourn Snowy</v>
      </c>
      <c r="C6" t="str">
        <f>Summary!C6</f>
        <v>Wind</v>
      </c>
      <c r="D6" s="90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-5550659.4763276819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32540801.371447317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-5550659.4763276819</v>
      </c>
      <c r="AC6" s="73">
        <f>AB6/SUMIFS(FinParameters!$L$8:$L$39,FinParameters!$B$8:$B$39,Financials!$E6,FinParameters!$C$8:$C$39,Financials!$F6)</f>
        <v>-5283197.5979323564</v>
      </c>
      <c r="AD6" s="73">
        <f t="shared" ref="AD6:AD69" si="11">AC6</f>
        <v>-5283197.5979323564</v>
      </c>
      <c r="AE6" s="12"/>
      <c r="AF6" s="73">
        <f t="shared" ref="AF6:AF69" si="12">X6+AB6</f>
        <v>29890801.371447325</v>
      </c>
      <c r="AG6" s="73">
        <f t="shared" ref="AG6:AH69" si="13">Y6+AC6</f>
        <v>27795552.002468925</v>
      </c>
      <c r="AH6" s="73">
        <f t="shared" si="13"/>
        <v>11731149.969028119</v>
      </c>
      <c r="AI6" s="12">
        <f t="shared" ref="AI6:AI69" si="14">-AH6/SUM($N6,$O6)</f>
        <v>0.69124380143774111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-5550659.4763276819</v>
      </c>
      <c r="AN6" s="20">
        <f>Summary!I6</f>
        <v>7874159.7120792056</v>
      </c>
      <c r="AP6" s="12">
        <v>1</v>
      </c>
      <c r="AU6" s="90"/>
      <c r="AX6" s="20"/>
      <c r="AY6" s="116"/>
      <c r="AZ6" s="117"/>
    </row>
    <row r="7" spans="1:52" x14ac:dyDescent="0.3">
      <c r="A7">
        <v>3</v>
      </c>
      <c r="B7" t="str">
        <f>Summary!B7</f>
        <v>Yallourn Snowy</v>
      </c>
      <c r="C7" t="str">
        <f>Summary!C7</f>
        <v>Wind</v>
      </c>
      <c r="D7" s="90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-2221054.9789293194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27587498.589117829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-2221054.9789293194</v>
      </c>
      <c r="AC7" s="73">
        <f>AB7/SUMIFS(FinParameters!$L$8:$L$39,FinParameters!$B$8:$B$39,Financials!$E7,FinParameters!$C$8:$C$39,Financials!$F7)</f>
        <v>-2114032.1036804947</v>
      </c>
      <c r="AD7" s="73">
        <f t="shared" si="11"/>
        <v>-2114032.1036804947</v>
      </c>
      <c r="AE7" s="12"/>
      <c r="AF7" s="73">
        <f t="shared" si="12"/>
        <v>24937498.589117829</v>
      </c>
      <c r="AG7" s="73">
        <f t="shared" si="13"/>
        <v>23292156.90556201</v>
      </c>
      <c r="AH7" s="73">
        <f t="shared" si="13"/>
        <v>6935338.2772051208</v>
      </c>
      <c r="AI7" s="12">
        <f t="shared" si="14"/>
        <v>0.40865640688669053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-2221054.9789293194</v>
      </c>
      <c r="AN7" s="20">
        <f>Summary!I7</f>
        <v>6189283.1413722942</v>
      </c>
      <c r="AP7" s="12">
        <v>1</v>
      </c>
      <c r="AU7" s="90"/>
      <c r="AX7" s="20"/>
      <c r="AY7" s="116"/>
      <c r="AZ7" s="117"/>
    </row>
    <row r="8" spans="1:52" x14ac:dyDescent="0.3">
      <c r="A8">
        <v>4</v>
      </c>
      <c r="B8" t="str">
        <f>Summary!B8</f>
        <v>Yallourn Snowy</v>
      </c>
      <c r="C8" t="str">
        <f>Summary!C8</f>
        <v>Wind</v>
      </c>
      <c r="D8" s="90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293.99697691506788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23106435.269915231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293.99697691506788</v>
      </c>
      <c r="AC8" s="73">
        <f>AB8/SUMIFS(FinParameters!$L$8:$L$39,FinParameters!$B$8:$B$39,Financials!$E8,FinParameters!$C$8:$C$39,Financials!$F8)</f>
        <v>279.830555064907</v>
      </c>
      <c r="AD8" s="73">
        <f t="shared" si="11"/>
        <v>279.830555064907</v>
      </c>
      <c r="AE8" s="12"/>
      <c r="AF8" s="73">
        <f t="shared" si="12"/>
        <v>20456435.269915227</v>
      </c>
      <c r="AG8" s="73">
        <f t="shared" si="13"/>
        <v>19154424.297923692</v>
      </c>
      <c r="AH8" s="73">
        <f t="shared" si="13"/>
        <v>2621228.0718033859</v>
      </c>
      <c r="AI8" s="12">
        <f t="shared" si="14"/>
        <v>0.15445268891561212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293.99697691506788</v>
      </c>
      <c r="AN8" s="20">
        <f>Summary!I8</f>
        <v>5173012.2209259439</v>
      </c>
      <c r="AP8" s="12">
        <v>1</v>
      </c>
      <c r="AU8" s="90"/>
      <c r="AX8" s="20"/>
      <c r="AY8" s="116"/>
      <c r="AZ8" s="117"/>
    </row>
    <row r="9" spans="1:52" x14ac:dyDescent="0.3">
      <c r="A9">
        <v>5</v>
      </c>
      <c r="B9" t="str">
        <f>Summary!B9</f>
        <v>Yallourn Snowy</v>
      </c>
      <c r="C9" t="str">
        <f>Summary!C9</f>
        <v>Wind</v>
      </c>
      <c r="D9" s="90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2019663.7988517722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20396632.968746725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2019663.7988517722</v>
      </c>
      <c r="AC9" s="73">
        <f>AB9/SUMIFS(FinParameters!$L$8:$L$39,FinParameters!$B$8:$B$39,Financials!$E9,FinParameters!$C$8:$C$39,Financials!$F9)</f>
        <v>1922345.07921644</v>
      </c>
      <c r="AD9" s="73">
        <f t="shared" si="11"/>
        <v>1922345.07921644</v>
      </c>
      <c r="AE9" s="12"/>
      <c r="AF9" s="73">
        <f t="shared" si="12"/>
        <v>17746632.968746725</v>
      </c>
      <c r="AG9" s="73">
        <f t="shared" si="13"/>
        <v>16672101.017842865</v>
      </c>
      <c r="AH9" s="73">
        <f t="shared" si="13"/>
        <v>4753.2933253708761</v>
      </c>
      <c r="AI9" s="12">
        <f t="shared" si="14"/>
        <v>2.8008205131233287E-4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2019663.7988517722</v>
      </c>
      <c r="AN9" s="20">
        <f>Summary!I9</f>
        <v>4400044.0634945026</v>
      </c>
      <c r="AP9" s="12">
        <v>1</v>
      </c>
      <c r="AU9" s="90"/>
      <c r="AX9" s="20"/>
      <c r="AY9" s="116"/>
      <c r="AZ9" s="117"/>
    </row>
    <row r="10" spans="1:52" x14ac:dyDescent="0.3">
      <c r="A10">
        <v>6</v>
      </c>
      <c r="B10" t="str">
        <f>Summary!B10</f>
        <v>Yallourn Snowy</v>
      </c>
      <c r="C10" t="str">
        <f>Summary!C10</f>
        <v>Wind</v>
      </c>
      <c r="D10" s="90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4708042.3995469287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18489885.959433574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4708042.3995469287</v>
      </c>
      <c r="AC10" s="73">
        <f>AB10/SUMIFS(FinParameters!$L$8:$L$39,FinParameters!$B$8:$B$39,Financials!$E10,FinParameters!$C$8:$C$39,Financials!$F10)</f>
        <v>4481182.5337745901</v>
      </c>
      <c r="AD10" s="73">
        <f t="shared" si="11"/>
        <v>4481182.5337745901</v>
      </c>
      <c r="AE10" s="12"/>
      <c r="AF10" s="73">
        <f t="shared" si="12"/>
        <v>15839885.959433574</v>
      </c>
      <c r="AG10" s="73">
        <f t="shared" si="13"/>
        <v>14976066.543961899</v>
      </c>
      <c r="AH10" s="73">
        <f t="shared" si="13"/>
        <v>-1855790.4570438303</v>
      </c>
      <c r="AI10" s="12">
        <f t="shared" si="14"/>
        <v>-0.10935020467606686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4708042.3995469287</v>
      </c>
      <c r="AN10" s="20">
        <f>Summary!I10</f>
        <v>3452157.2799194478</v>
      </c>
      <c r="AP10" s="12">
        <v>1</v>
      </c>
      <c r="AU10" s="90"/>
      <c r="AX10" s="20"/>
      <c r="AY10" s="116"/>
      <c r="AZ10" s="117"/>
    </row>
    <row r="11" spans="1:52" x14ac:dyDescent="0.3">
      <c r="A11">
        <v>7</v>
      </c>
      <c r="B11" t="str">
        <f>Summary!B11</f>
        <v>Yallourn Snowy</v>
      </c>
      <c r="C11" t="str">
        <f>Summary!C11</f>
        <v>Wind</v>
      </c>
      <c r="D11" s="90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10108934.829009965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15697250.73610992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10108934.829009965</v>
      </c>
      <c r="AC11" s="73">
        <f>AB11/SUMIFS(FinParameters!$L$8:$L$39,FinParameters!$B$8:$B$39,Financials!$E11,FinParameters!$C$8:$C$39,Financials!$F11)</f>
        <v>9621829.7004259042</v>
      </c>
      <c r="AD11" s="73">
        <f t="shared" si="11"/>
        <v>9621829.7004259042</v>
      </c>
      <c r="AE11" s="12"/>
      <c r="AF11" s="73">
        <f t="shared" si="12"/>
        <v>13047250.73610992</v>
      </c>
      <c r="AG11" s="73">
        <f t="shared" si="13"/>
        <v>12518217.069920471</v>
      </c>
      <c r="AH11" s="73">
        <f t="shared" si="13"/>
        <v>-4590816.3711063731</v>
      </c>
      <c r="AI11" s="12">
        <f t="shared" si="14"/>
        <v>-0.27050829359818396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10108934.829009965</v>
      </c>
      <c r="AN11" s="20">
        <f>Summary!I11</f>
        <v>1855093.030273994</v>
      </c>
      <c r="AP11" s="12">
        <v>1</v>
      </c>
      <c r="AU11" s="90"/>
      <c r="AX11" s="20"/>
      <c r="AY11" s="116"/>
      <c r="AZ11" s="117"/>
    </row>
    <row r="12" spans="1:52" x14ac:dyDescent="0.3">
      <c r="A12">
        <v>8</v>
      </c>
      <c r="B12" t="str">
        <f>Summary!B12</f>
        <v>Yallourn Snowy</v>
      </c>
      <c r="C12" t="str">
        <f>Summary!C12</f>
        <v>Wind</v>
      </c>
      <c r="D12" s="90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-164604.43080215916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24210189.477743033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-164604.43080215916</v>
      </c>
      <c r="AC12" s="73">
        <f>AB12/SUMIFS(FinParameters!$L$8:$L$39,FinParameters!$B$8:$B$39,Financials!$E12,FinParameters!$C$8:$C$39,Financials!$F12)</f>
        <v>-156672.86691460718</v>
      </c>
      <c r="AD12" s="73">
        <f t="shared" si="11"/>
        <v>-156672.86691460718</v>
      </c>
      <c r="AE12" s="12"/>
      <c r="AF12" s="73">
        <f t="shared" si="12"/>
        <v>21560189.477743033</v>
      </c>
      <c r="AG12" s="73">
        <f t="shared" si="13"/>
        <v>20181406.852040023</v>
      </c>
      <c r="AH12" s="73">
        <f t="shared" si="13"/>
        <v>3680862.7922002566</v>
      </c>
      <c r="AI12" s="12">
        <f t="shared" si="14"/>
        <v>0.21689038123020732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-164604.43080215916</v>
      </c>
      <c r="AN12" s="20">
        <f>Summary!I12</f>
        <v>5361150.893304239</v>
      </c>
      <c r="AP12" s="12">
        <v>1</v>
      </c>
      <c r="AU12" s="90"/>
      <c r="AX12" s="20"/>
      <c r="AY12" s="116"/>
    </row>
    <row r="13" spans="1:52" x14ac:dyDescent="0.3">
      <c r="A13">
        <v>9</v>
      </c>
      <c r="B13" t="str">
        <f>Summary!B13</f>
        <v>Yallourn Snowy</v>
      </c>
      <c r="C13" t="str">
        <f>Summary!C13</f>
        <v>Wind</v>
      </c>
      <c r="D13" s="90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69665697.112767428</v>
      </c>
      <c r="H13" s="73">
        <f>SUMIFS(AM$5:AM13,$F$5:$F13,$F13,$D$5:$D13,$D13)</f>
        <v>-32636918.725086771</v>
      </c>
      <c r="I13" s="20">
        <f>SUMIFS(AN$5:AN13,$F$5:$F13,$F13,$D$5:$D13,$D13)</f>
        <v>25620299.335897982</v>
      </c>
      <c r="J13" s="73">
        <f t="shared" si="0"/>
        <v>25620299.335897982</v>
      </c>
      <c r="K13" s="73">
        <f t="shared" si="1"/>
        <v>95285996.44866541</v>
      </c>
      <c r="L13" s="73">
        <f t="shared" si="2"/>
        <v>62649077.723578639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21345299.335897982</v>
      </c>
      <c r="Q13" s="73">
        <f>P13/SUMIFS(FinParameters!$H$8:$H$39,FinParameters!$B$8:$B$39,Financials!$E13,FinParameters!$C$8:$C$39,Financials!$F13)</f>
        <v>16037039.320734767</v>
      </c>
      <c r="R13" s="73">
        <f t="shared" si="15"/>
        <v>-4309725.0818330646</v>
      </c>
      <c r="S13" s="12">
        <f t="shared" si="4"/>
        <v>-0.16798756499543493</v>
      </c>
      <c r="T13" s="115">
        <f t="shared" si="5"/>
        <v>69665697.112767428</v>
      </c>
      <c r="U13" s="73">
        <f>T13/SUMIFS(FinParameters!$L$8:$L$39,FinParameters!$B$8:$B$39,Financials!$E13,FinParameters!$C$8:$C$39,Financials!$F13)</f>
        <v>64691525.300229482</v>
      </c>
      <c r="V13" s="73">
        <f t="shared" si="6"/>
        <v>64691525.300229482</v>
      </c>
      <c r="W13" s="12"/>
      <c r="X13" s="73">
        <f t="shared" si="7"/>
        <v>91010996.44866541</v>
      </c>
      <c r="Y13" s="73">
        <f t="shared" si="8"/>
        <v>80728564.620964244</v>
      </c>
      <c r="Z13" s="73">
        <f t="shared" si="8"/>
        <v>60381800.218396418</v>
      </c>
      <c r="AA13" s="12">
        <f t="shared" si="9"/>
        <v>2.3536052523366351</v>
      </c>
      <c r="AB13" s="115">
        <f t="shared" si="10"/>
        <v>-32636918.725086771</v>
      </c>
      <c r="AC13" s="73">
        <f>AB13/SUMIFS(FinParameters!$L$8:$L$39,FinParameters!$B$8:$B$39,Financials!$E13,FinParameters!$C$8:$C$39,Financials!$F13)</f>
        <v>-30306623.502351295</v>
      </c>
      <c r="AD13" s="73">
        <f t="shared" si="11"/>
        <v>-30306623.502351295</v>
      </c>
      <c r="AE13" s="12"/>
      <c r="AF13" s="73">
        <f t="shared" si="12"/>
        <v>58374077.723578639</v>
      </c>
      <c r="AG13" s="73">
        <f t="shared" si="13"/>
        <v>50421941.118612945</v>
      </c>
      <c r="AH13" s="73">
        <f t="shared" si="13"/>
        <v>30075176.716045123</v>
      </c>
      <c r="AI13" s="12">
        <f t="shared" si="14"/>
        <v>1.1722918764894708</v>
      </c>
      <c r="AL13" s="73">
        <f>Summary!G13</f>
        <v>26744147.762844302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-18198736.294352897</v>
      </c>
      <c r="AN13" s="20">
        <f>Summary!I13</f>
        <v>13718036.891405039</v>
      </c>
      <c r="AP13" s="12">
        <v>1</v>
      </c>
      <c r="AU13" s="90"/>
      <c r="AX13" s="20"/>
      <c r="AY13" s="116"/>
      <c r="AZ13" s="117"/>
    </row>
    <row r="14" spans="1:52" x14ac:dyDescent="0.3">
      <c r="A14">
        <v>10</v>
      </c>
      <c r="B14" t="str">
        <f>Summary!B14</f>
        <v>Yallourn Snowy</v>
      </c>
      <c r="C14" t="str">
        <f>Summary!C14</f>
        <v>Wind</v>
      </c>
      <c r="D14" s="90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45690275.090821877</v>
      </c>
      <c r="H14" s="73">
        <f>SUMIFS(AM$5:AM14,$F$5:$F14,$F14,$D$5:$D14,$D14)</f>
        <v>-13046161.095718045</v>
      </c>
      <c r="I14" s="20">
        <f>SUMIFS(AN$5:AN14,$F$5:$F14,$F14,$D$5:$D14,$D14)</f>
        <v>17140404.54700537</v>
      </c>
      <c r="J14" s="73">
        <f t="shared" si="0"/>
        <v>17140404.54700537</v>
      </c>
      <c r="K14" s="73">
        <f t="shared" si="1"/>
        <v>62830679.637827247</v>
      </c>
      <c r="L14" s="73">
        <f t="shared" si="2"/>
        <v>49784518.542109206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12865404.54700537</v>
      </c>
      <c r="Q14" s="73">
        <f>P14/SUMIFS(FinParameters!$H$8:$H$39,FinParameters!$B$8:$B$39,Financials!$E14,FinParameters!$C$8:$C$39,Financials!$F14)</f>
        <v>9665968.8557515908</v>
      </c>
      <c r="R14" s="73">
        <f t="shared" si="15"/>
        <v>-12789619.870725676</v>
      </c>
      <c r="S14" s="12">
        <f t="shared" si="4"/>
        <v>-0.49852300518125181</v>
      </c>
      <c r="T14" s="115">
        <f t="shared" si="5"/>
        <v>45690275.090821877</v>
      </c>
      <c r="U14" s="73">
        <f>T14/SUMIFS(FinParameters!$L$8:$L$39,FinParameters!$B$8:$B$39,Financials!$E14,FinParameters!$C$8:$C$39,Financials!$F14)</f>
        <v>42427962.534098469</v>
      </c>
      <c r="V14" s="73">
        <f t="shared" si="6"/>
        <v>42427962.534098469</v>
      </c>
      <c r="W14" s="12"/>
      <c r="X14" s="73">
        <f t="shared" si="7"/>
        <v>58555679.637827247</v>
      </c>
      <c r="Y14" s="73">
        <f t="shared" si="8"/>
        <v>52093931.389850058</v>
      </c>
      <c r="Z14" s="73">
        <f t="shared" si="8"/>
        <v>29638342.663372792</v>
      </c>
      <c r="AA14" s="12">
        <f t="shared" si="9"/>
        <v>1.1552646444915773</v>
      </c>
      <c r="AB14" s="115">
        <f t="shared" si="10"/>
        <v>-13046161.095718045</v>
      </c>
      <c r="AC14" s="73">
        <f>AB14/SUMIFS(FinParameters!$L$8:$L$39,FinParameters!$B$8:$B$39,Financials!$E14,FinParameters!$C$8:$C$39,Financials!$F14)</f>
        <v>-12114657.508247921</v>
      </c>
      <c r="AD14" s="73">
        <f t="shared" si="11"/>
        <v>-12114657.508247921</v>
      </c>
      <c r="AE14" s="12"/>
      <c r="AF14" s="73">
        <f t="shared" si="12"/>
        <v>45509518.542109206</v>
      </c>
      <c r="AG14" s="73">
        <f t="shared" si="13"/>
        <v>39979273.881602138</v>
      </c>
      <c r="AH14" s="73">
        <f t="shared" si="13"/>
        <v>17523685.155124873</v>
      </c>
      <c r="AI14" s="12">
        <f t="shared" si="14"/>
        <v>0.68305080789608086</v>
      </c>
      <c r="AL14" s="73">
        <f>Summary!G14</f>
        <v>15472973.955126081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-7495501.6193903629</v>
      </c>
      <c r="AN14" s="20">
        <f>Summary!I14</f>
        <v>9266244.8349261656</v>
      </c>
      <c r="AP14" s="12">
        <v>1</v>
      </c>
      <c r="AU14" s="90"/>
      <c r="AX14" s="20"/>
      <c r="AY14" s="116"/>
      <c r="AZ14" s="117"/>
    </row>
    <row r="15" spans="1:52" x14ac:dyDescent="0.3">
      <c r="A15">
        <v>11</v>
      </c>
      <c r="B15" t="str">
        <f>Summary!B15</f>
        <v>Yallourn Snowy</v>
      </c>
      <c r="C15" t="str">
        <f>Summary!C15</f>
        <v>Wind</v>
      </c>
      <c r="D15" s="90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32593020.240949724</v>
      </c>
      <c r="H15" s="73">
        <f>SUMIFS(AM$5:AM15,$F$5:$F15,$F15,$D$5:$D15,$D15)</f>
        <v>-5260218.8361376207</v>
      </c>
      <c r="I15" s="20">
        <f>SUMIFS(AN$5:AN15,$F$5:$F15,$F15,$D$5:$D15,$D15)</f>
        <v>13678208.099578891</v>
      </c>
      <c r="J15" s="73">
        <f t="shared" si="0"/>
        <v>13678208.099578891</v>
      </c>
      <c r="K15" s="73">
        <f t="shared" si="1"/>
        <v>46271228.340528615</v>
      </c>
      <c r="L15" s="73">
        <f t="shared" si="2"/>
        <v>41011009.504391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9403208.0995788909</v>
      </c>
      <c r="Q15" s="73">
        <f>P15/SUMIFS(FinParameters!$H$8:$H$39,FinParameters!$B$8:$B$39,Financials!$E15,FinParameters!$C$8:$C$39,Financials!$F15)</f>
        <v>7064769.4211712154</v>
      </c>
      <c r="R15" s="73">
        <f t="shared" si="15"/>
        <v>-16251816.318152159</v>
      </c>
      <c r="S15" s="12">
        <f t="shared" si="4"/>
        <v>-0.63347498928591883</v>
      </c>
      <c r="T15" s="115">
        <f t="shared" si="5"/>
        <v>32593020.240949724</v>
      </c>
      <c r="U15" s="73">
        <f>T15/SUMIFS(FinParameters!$L$8:$L$39,FinParameters!$B$8:$B$39,Financials!$E15,FinParameters!$C$8:$C$39,Financials!$F15)</f>
        <v>30265859.395841364</v>
      </c>
      <c r="V15" s="73">
        <f t="shared" si="6"/>
        <v>30265859.395841364</v>
      </c>
      <c r="W15" s="12"/>
      <c r="X15" s="73">
        <f t="shared" si="7"/>
        <v>41996228.340528615</v>
      </c>
      <c r="Y15" s="73">
        <f t="shared" si="8"/>
        <v>37330628.817012578</v>
      </c>
      <c r="Z15" s="73">
        <f t="shared" si="8"/>
        <v>14014043.077689204</v>
      </c>
      <c r="AA15" s="12">
        <f t="shared" si="9"/>
        <v>0.54624945388879187</v>
      </c>
      <c r="AB15" s="115">
        <f t="shared" si="10"/>
        <v>-5260218.8361376207</v>
      </c>
      <c r="AC15" s="73">
        <f>AB15/SUMIFS(FinParameters!$L$8:$L$39,FinParameters!$B$8:$B$39,Financials!$E15,FinParameters!$C$8:$C$39,Financials!$F15)</f>
        <v>-4884636.1125463611</v>
      </c>
      <c r="AD15" s="73">
        <f t="shared" si="11"/>
        <v>-4884636.1125463611</v>
      </c>
      <c r="AE15" s="12"/>
      <c r="AF15" s="73">
        <f t="shared" si="12"/>
        <v>36736009.504390992</v>
      </c>
      <c r="AG15" s="73">
        <f t="shared" si="13"/>
        <v>32445992.704466216</v>
      </c>
      <c r="AH15" s="73">
        <f t="shared" si="13"/>
        <v>9129406.9651428424</v>
      </c>
      <c r="AI15" s="12">
        <f t="shared" si="14"/>
        <v>0.3558525931019268</v>
      </c>
      <c r="AL15" s="73">
        <f>Summary!G15</f>
        <v>8973749.8142748699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-3039163.8572083013</v>
      </c>
      <c r="AN15" s="20">
        <f>Summary!I15</f>
        <v>7488924.9582065959</v>
      </c>
      <c r="AP15" s="12">
        <v>1</v>
      </c>
      <c r="AU15" s="90"/>
      <c r="AX15" s="20"/>
      <c r="AY15" s="116"/>
      <c r="AZ15" s="117"/>
    </row>
    <row r="16" spans="1:52" x14ac:dyDescent="0.3">
      <c r="A16">
        <v>12</v>
      </c>
      <c r="B16" t="str">
        <f>Summary!B16</f>
        <v>Yallourn Snowy</v>
      </c>
      <c r="C16" t="str">
        <f>Summary!C16</f>
        <v>Wind</v>
      </c>
      <c r="D16" s="90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21681204.564310979</v>
      </c>
      <c r="H16" s="73">
        <f>SUMIFS(AM$5:AM16,$F$5:$F16,$F16,$D$5:$D16,$D16)</f>
        <v>58275.389969424599</v>
      </c>
      <c r="I16" s="20">
        <f>SUMIFS(AN$5:AN16,$F$5:$F16,$F16,$D$5:$D16,$D16)</f>
        <v>11632044.740267301</v>
      </c>
      <c r="J16" s="73">
        <f t="shared" si="0"/>
        <v>11632044.740267301</v>
      </c>
      <c r="K16" s="73">
        <f t="shared" si="1"/>
        <v>33313249.304578282</v>
      </c>
      <c r="L16" s="73">
        <f t="shared" si="2"/>
        <v>33371524.694547705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7357044.740267301</v>
      </c>
      <c r="Q16" s="73">
        <f>P16/SUMIFS(FinParameters!$H$8:$H$39,FinParameters!$B$8:$B$39,Financials!$E16,FinParameters!$C$8:$C$39,Financials!$F16)</f>
        <v>5527456.6042579254</v>
      </c>
      <c r="R16" s="73">
        <f t="shared" si="15"/>
        <v>-18297979.677463748</v>
      </c>
      <c r="S16" s="12">
        <f t="shared" si="4"/>
        <v>-0.71323181687628412</v>
      </c>
      <c r="T16" s="115">
        <f t="shared" si="5"/>
        <v>21681204.564310979</v>
      </c>
      <c r="U16" s="73">
        <f>T16/SUMIFS(FinParameters!$L$8:$L$39,FinParameters!$B$8:$B$39,Financials!$E16,FinParameters!$C$8:$C$39,Financials!$F16)</f>
        <v>20133153.786449745</v>
      </c>
      <c r="V16" s="73">
        <f t="shared" si="6"/>
        <v>20133153.786449745</v>
      </c>
      <c r="W16" s="12"/>
      <c r="X16" s="73">
        <f t="shared" si="7"/>
        <v>29038249.304578282</v>
      </c>
      <c r="Y16" s="73">
        <f t="shared" si="8"/>
        <v>25660610.390707672</v>
      </c>
      <c r="Z16" s="73">
        <f t="shared" si="8"/>
        <v>1835174.1089859977</v>
      </c>
      <c r="AA16" s="12">
        <f t="shared" si="9"/>
        <v>7.1532736788885984E-2</v>
      </c>
      <c r="AB16" s="115">
        <f t="shared" si="10"/>
        <v>58275.389969424599</v>
      </c>
      <c r="AC16" s="73">
        <f>AB16/SUMIFS(FinParameters!$L$8:$L$39,FinParameters!$B$8:$B$39,Financials!$E16,FinParameters!$C$8:$C$39,Financials!$F16)</f>
        <v>54114.492796726321</v>
      </c>
      <c r="AD16" s="73">
        <f t="shared" si="11"/>
        <v>54114.492796726321</v>
      </c>
      <c r="AE16" s="12"/>
      <c r="AF16" s="73">
        <f t="shared" si="12"/>
        <v>29096524.694547705</v>
      </c>
      <c r="AG16" s="73">
        <f t="shared" si="13"/>
        <v>25714724.883504398</v>
      </c>
      <c r="AH16" s="73">
        <f t="shared" si="13"/>
        <v>1889288.601782724</v>
      </c>
      <c r="AI16" s="12">
        <f t="shared" si="14"/>
        <v>7.3642050423346053E-2</v>
      </c>
      <c r="AL16" s="73">
        <f>Summary!G16</f>
        <v>3748075.5122986105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57981.392992509529</v>
      </c>
      <c r="AN16" s="20">
        <f>Summary!I16</f>
        <v>6459032.5193413571</v>
      </c>
      <c r="AP16" s="12">
        <v>1</v>
      </c>
      <c r="AU16" s="90"/>
      <c r="AX16" s="20"/>
      <c r="AY16" s="116"/>
      <c r="AZ16" s="117"/>
    </row>
    <row r="17" spans="1:52" x14ac:dyDescent="0.3">
      <c r="A17">
        <v>13</v>
      </c>
      <c r="B17" t="str">
        <f>Summary!B17</f>
        <v>Yallourn Snowy</v>
      </c>
      <c r="C17" t="str">
        <f>Summary!C17</f>
        <v>Wind</v>
      </c>
      <c r="D17" s="90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15578949.358699121</v>
      </c>
      <c r="H17" s="73">
        <f>SUMIFS(AM$5:AM17,$F$5:$F17,$F17,$D$5:$D17,$D17)</f>
        <v>4901222.6030046865</v>
      </c>
      <c r="I17" s="20">
        <f>SUMIFS(AN$5:AN17,$F$5:$F17,$F17,$D$5:$D17,$D17)</f>
        <v>9940140.5063028522</v>
      </c>
      <c r="J17" s="73">
        <f t="shared" si="0"/>
        <v>9940140.5063028522</v>
      </c>
      <c r="K17" s="73">
        <f t="shared" si="1"/>
        <v>25519089.865001973</v>
      </c>
      <c r="L17" s="73">
        <f t="shared" si="2"/>
        <v>30420312.468006659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5665140.5063028522</v>
      </c>
      <c r="Q17" s="73">
        <f>P17/SUMIFS(FinParameters!$H$8:$H$39,FinParameters!$B$8:$B$39,Financials!$E17,FinParameters!$C$8:$C$39,Financials!$F17)</f>
        <v>4256303.9115723893</v>
      </c>
      <c r="R17" s="73">
        <f t="shared" si="15"/>
        <v>-19989883.911428198</v>
      </c>
      <c r="S17" s="12">
        <f t="shared" si="4"/>
        <v>-0.77918007739694528</v>
      </c>
      <c r="T17" s="115">
        <f t="shared" si="5"/>
        <v>15578949.358699121</v>
      </c>
      <c r="U17" s="73">
        <f>T17/SUMIFS(FinParameters!$L$8:$L$39,FinParameters!$B$8:$B$39,Financials!$E17,FinParameters!$C$8:$C$39,Financials!$F17)</f>
        <v>14466603.197236601</v>
      </c>
      <c r="V17" s="73">
        <f t="shared" si="6"/>
        <v>14466603.197236601</v>
      </c>
      <c r="W17" s="12"/>
      <c r="X17" s="73">
        <f t="shared" si="7"/>
        <v>21244089.865001973</v>
      </c>
      <c r="Y17" s="73">
        <f t="shared" si="8"/>
        <v>18722907.108808991</v>
      </c>
      <c r="Z17" s="73">
        <f t="shared" si="8"/>
        <v>-5523280.714191597</v>
      </c>
      <c r="AA17" s="12">
        <f t="shared" si="9"/>
        <v>-0.21529040956103213</v>
      </c>
      <c r="AB17" s="115">
        <f t="shared" si="10"/>
        <v>4901222.6030046865</v>
      </c>
      <c r="AC17" s="73">
        <f>AB17/SUMIFS(FinParameters!$L$8:$L$39,FinParameters!$B$8:$B$39,Financials!$E17,FinParameters!$C$8:$C$39,Financials!$F17)</f>
        <v>4551272.4219367094</v>
      </c>
      <c r="AD17" s="73">
        <f t="shared" si="11"/>
        <v>4551272.4219367094</v>
      </c>
      <c r="AE17" s="12"/>
      <c r="AF17" s="73">
        <f t="shared" si="12"/>
        <v>26145312.468006659</v>
      </c>
      <c r="AG17" s="73">
        <f t="shared" si="13"/>
        <v>23274179.5307457</v>
      </c>
      <c r="AH17" s="73">
        <f t="shared" si="13"/>
        <v>-972008.29225488752</v>
      </c>
      <c r="AI17" s="12">
        <f t="shared" si="14"/>
        <v>-3.7887638554851659E-2</v>
      </c>
      <c r="AL17" s="73">
        <f>Summary!G17</f>
        <v>1602024.2522986692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2881558.8041529139</v>
      </c>
      <c r="AN17" s="20">
        <f>Summary!I17</f>
        <v>5540096.4428083496</v>
      </c>
      <c r="AP17" s="12">
        <v>1</v>
      </c>
      <c r="AU17" s="90"/>
      <c r="AX17" s="20"/>
      <c r="AY17" s="116"/>
      <c r="AZ17" s="117"/>
    </row>
    <row r="18" spans="1:52" x14ac:dyDescent="0.3">
      <c r="A18">
        <v>14</v>
      </c>
      <c r="B18" t="str">
        <f>Summary!B18</f>
        <v>Yallourn Snowy</v>
      </c>
      <c r="C18" t="str">
        <f>Summary!C18</f>
        <v>Wind</v>
      </c>
      <c r="D18" s="90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8103503.5018378571</v>
      </c>
      <c r="H18" s="73">
        <f>SUMIFS(AM$5:AM18,$F$5:$F18,$F18,$D$5:$D18,$D18)</f>
        <v>11171556.143263064</v>
      </c>
      <c r="I18" s="20">
        <f>SUMIFS(AN$5:AN18,$F$5:$F18,$F18,$D$5:$D18,$D18)</f>
        <v>7830743.9896997605</v>
      </c>
      <c r="J18" s="73">
        <f t="shared" si="0"/>
        <v>7830743.9896997605</v>
      </c>
      <c r="K18" s="73">
        <f t="shared" si="1"/>
        <v>15934247.491537618</v>
      </c>
      <c r="L18" s="73">
        <f t="shared" si="2"/>
        <v>27105803.63480068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3555743.9896997605</v>
      </c>
      <c r="Q18" s="73">
        <f>P18/SUMIFS(FinParameters!$H$8:$H$39,FinParameters!$B$8:$B$39,Financials!$E18,FinParameters!$C$8:$C$39,Financials!$F18)</f>
        <v>2671483.0876782564</v>
      </c>
      <c r="R18" s="73">
        <f t="shared" si="15"/>
        <v>-22099280.428031281</v>
      </c>
      <c r="S18" s="12">
        <f t="shared" si="4"/>
        <v>-0.86140165248713341</v>
      </c>
      <c r="T18" s="115">
        <f t="shared" si="5"/>
        <v>8103503.5018378571</v>
      </c>
      <c r="U18" s="73">
        <f>T18/SUMIFS(FinParameters!$L$8:$L$39,FinParameters!$B$8:$B$39,Financials!$E18,FinParameters!$C$8:$C$39,Financials!$F18)</f>
        <v>7524908.5781927556</v>
      </c>
      <c r="V18" s="73">
        <f t="shared" si="6"/>
        <v>7524908.5781927556</v>
      </c>
      <c r="W18" s="12"/>
      <c r="X18" s="73">
        <f t="shared" si="7"/>
        <v>11659247.491537618</v>
      </c>
      <c r="Y18" s="73">
        <f t="shared" si="8"/>
        <v>10196391.665871013</v>
      </c>
      <c r="Z18" s="73">
        <f t="shared" si="8"/>
        <v>-14574371.849838525</v>
      </c>
      <c r="AA18" s="12">
        <f t="shared" si="9"/>
        <v>-0.56809035191428969</v>
      </c>
      <c r="AB18" s="115">
        <f t="shared" si="10"/>
        <v>11171556.143263064</v>
      </c>
      <c r="AC18" s="73">
        <f>AB18/SUMIFS(FinParameters!$L$8:$L$39,FinParameters!$B$8:$B$39,Financials!$E18,FinParameters!$C$8:$C$39,Financials!$F18)</f>
        <v>10373900.453690981</v>
      </c>
      <c r="AD18" s="73">
        <f t="shared" si="11"/>
        <v>10373900.453690981</v>
      </c>
      <c r="AE18" s="12"/>
      <c r="AF18" s="73">
        <f t="shared" si="12"/>
        <v>22830803.63480068</v>
      </c>
      <c r="AG18" s="73">
        <f t="shared" si="13"/>
        <v>20570292.119561993</v>
      </c>
      <c r="AH18" s="73">
        <f t="shared" si="13"/>
        <v>-4200471.3961475436</v>
      </c>
      <c r="AI18" s="12">
        <f t="shared" si="14"/>
        <v>-0.16372899622907616</v>
      </c>
      <c r="AL18" s="73">
        <f>Summary!G18</f>
        <v>-2226182.7781293415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6463513.7437161366</v>
      </c>
      <c r="AN18" s="20">
        <f>Summary!I18</f>
        <v>4378586.7097803121</v>
      </c>
      <c r="AP18" s="12">
        <v>1</v>
      </c>
      <c r="AU18" s="90"/>
      <c r="AX18" s="20"/>
      <c r="AY18" s="116"/>
      <c r="AZ18" s="117"/>
    </row>
    <row r="19" spans="1:52" x14ac:dyDescent="0.3">
      <c r="A19">
        <v>15</v>
      </c>
      <c r="B19" t="str">
        <f>Summary!B19</f>
        <v>Yallourn Snowy</v>
      </c>
      <c r="C19" t="str">
        <f>Summary!C19</f>
        <v>Wind</v>
      </c>
      <c r="D19" s="90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-2676456.1285104537</v>
      </c>
      <c r="H19" s="73">
        <f>SUMIFS(AM$5:AM19,$F$5:$F19,$F19,$D$5:$D19,$D19)</f>
        <v>23533492.82680212</v>
      </c>
      <c r="I19" s="20">
        <f>SUMIFS(AN$5:AN19,$F$5:$F19,$F19,$D$5:$D19,$D19)</f>
        <v>4144381.9544936926</v>
      </c>
      <c r="J19" s="73">
        <f t="shared" si="0"/>
        <v>4144381.9544936926</v>
      </c>
      <c r="K19" s="73">
        <f t="shared" si="1"/>
        <v>1467925.8259832389</v>
      </c>
      <c r="L19" s="73">
        <f t="shared" si="2"/>
        <v>25001418.652785361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-130618.04550630739</v>
      </c>
      <c r="Q19" s="73">
        <f>P19/SUMIFS(FinParameters!$H$8:$H$39,FinParameters!$B$8:$B$39,Financials!$E19,FinParameters!$C$8:$C$39,Financials!$F19)</f>
        <v>-98135.270853724534</v>
      </c>
      <c r="R19" s="73">
        <f t="shared" si="15"/>
        <v>-25785642.46323736</v>
      </c>
      <c r="S19" s="12">
        <f t="shared" si="4"/>
        <v>-1.0050913241546571</v>
      </c>
      <c r="T19" s="115">
        <f t="shared" si="5"/>
        <v>-2676456.1285104537</v>
      </c>
      <c r="U19" s="73">
        <f>T19/SUMIFS(FinParameters!$L$8:$L$39,FinParameters!$B$8:$B$39,Financials!$E19,FinParameters!$C$8:$C$39,Financials!$F19)</f>
        <v>-2485355.5842873589</v>
      </c>
      <c r="V19" s="73">
        <f t="shared" si="6"/>
        <v>-2485355.5842873589</v>
      </c>
      <c r="W19" s="12"/>
      <c r="X19" s="73">
        <f t="shared" si="7"/>
        <v>-2807074.1740167611</v>
      </c>
      <c r="Y19" s="73">
        <f t="shared" si="8"/>
        <v>-2583490.8551410832</v>
      </c>
      <c r="Z19" s="73">
        <f t="shared" si="8"/>
        <v>-28270998.04752472</v>
      </c>
      <c r="AA19" s="12">
        <f t="shared" si="9"/>
        <v>-1.1019673022796146</v>
      </c>
      <c r="AB19" s="115">
        <f t="shared" si="10"/>
        <v>23533492.82680212</v>
      </c>
      <c r="AC19" s="73">
        <f>AB19/SUMIFS(FinParameters!$L$8:$L$39,FinParameters!$B$8:$B$39,Financials!$E19,FinParameters!$C$8:$C$39,Financials!$F19)</f>
        <v>21853187.575852584</v>
      </c>
      <c r="AD19" s="73">
        <f t="shared" si="11"/>
        <v>21853187.575852584</v>
      </c>
      <c r="AE19" s="12"/>
      <c r="AF19" s="73">
        <f t="shared" si="12"/>
        <v>20726418.652785357</v>
      </c>
      <c r="AG19" s="73">
        <f t="shared" si="13"/>
        <v>19269696.720711499</v>
      </c>
      <c r="AH19" s="73">
        <f t="shared" si="13"/>
        <v>-6417810.4716721363</v>
      </c>
      <c r="AI19" s="12">
        <f t="shared" si="14"/>
        <v>-0.25015803404328757</v>
      </c>
      <c r="AL19" s="73">
        <f>Summary!G19</f>
        <v>-6409679.0053364141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13424557.997792156</v>
      </c>
      <c r="AN19" s="20">
        <f>Summary!I19</f>
        <v>2289288.9242196986</v>
      </c>
      <c r="AP19" s="12">
        <v>1</v>
      </c>
      <c r="AU19" s="90"/>
      <c r="AX19" s="20"/>
      <c r="AY19" s="116"/>
      <c r="AZ19" s="117"/>
    </row>
    <row r="20" spans="1:52" x14ac:dyDescent="0.3">
      <c r="A20">
        <v>16</v>
      </c>
      <c r="B20" t="str">
        <f>Summary!B20</f>
        <v>Yallourn Snowy</v>
      </c>
      <c r="C20" t="str">
        <f>Summary!C20</f>
        <v>Wind</v>
      </c>
      <c r="D20" s="90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24416497.176652879</v>
      </c>
      <c r="H20" s="73">
        <f>SUMIFS(AM$5:AM20,$F$5:$F20,$F20,$D$5:$D20,$D20)</f>
        <v>-330224.23044332548</v>
      </c>
      <c r="I20" s="20">
        <f>SUMIFS(AN$5:AN20,$F$5:$F20,$F20,$D$5:$D20,$D20)</f>
        <v>11933608.354256922</v>
      </c>
      <c r="J20" s="73">
        <f t="shared" si="0"/>
        <v>11933608.354256922</v>
      </c>
      <c r="K20" s="73">
        <f t="shared" si="1"/>
        <v>36350105.530909799</v>
      </c>
      <c r="L20" s="73">
        <f t="shared" si="2"/>
        <v>36019881.300466478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7658608.3542569224</v>
      </c>
      <c r="Q20" s="73">
        <f>P20/SUMIFS(FinParameters!$H$8:$H$39,FinParameters!$B$8:$B$39,Financials!$E20,FinParameters!$C$8:$C$39,Financials!$F20)</f>
        <v>5754025.8108616984</v>
      </c>
      <c r="R20" s="73">
        <f t="shared" si="15"/>
        <v>-17996416.063474126</v>
      </c>
      <c r="S20" s="12">
        <f t="shared" si="4"/>
        <v>-0.7014772533615754</v>
      </c>
      <c r="T20" s="115">
        <f t="shared" si="5"/>
        <v>24416497.176652879</v>
      </c>
      <c r="U20" s="73">
        <f>T20/SUMIFS(FinParameters!$L$8:$L$39,FinParameters!$B$8:$B$39,Financials!$E20,FinParameters!$C$8:$C$39,Financials!$F20)</f>
        <v>22673144.894963574</v>
      </c>
      <c r="V20" s="73">
        <f t="shared" si="6"/>
        <v>22673144.894963574</v>
      </c>
      <c r="W20" s="12"/>
      <c r="X20" s="73">
        <f t="shared" si="7"/>
        <v>32075105.530909799</v>
      </c>
      <c r="Y20" s="73">
        <f t="shared" si="8"/>
        <v>28427170.705825273</v>
      </c>
      <c r="Z20" s="73">
        <f t="shared" si="8"/>
        <v>4676728.8314894475</v>
      </c>
      <c r="AA20" s="12">
        <f t="shared" si="9"/>
        <v>0.18229290120095165</v>
      </c>
      <c r="AB20" s="115">
        <f t="shared" si="10"/>
        <v>-330224.23044332548</v>
      </c>
      <c r="AC20" s="73">
        <f>AB20/SUMIFS(FinParameters!$L$8:$L$39,FinParameters!$B$8:$B$39,Financials!$E20,FinParameters!$C$8:$C$39,Financials!$F20)</f>
        <v>-306646.02586109942</v>
      </c>
      <c r="AD20" s="73">
        <f t="shared" si="11"/>
        <v>-306646.02586109942</v>
      </c>
      <c r="AE20" s="12"/>
      <c r="AF20" s="73">
        <f t="shared" si="12"/>
        <v>31744881.300466474</v>
      </c>
      <c r="AG20" s="73">
        <f t="shared" si="13"/>
        <v>28120524.679964174</v>
      </c>
      <c r="AH20" s="73">
        <f t="shared" si="13"/>
        <v>4370082.8056283481</v>
      </c>
      <c r="AI20" s="12">
        <f t="shared" si="14"/>
        <v>0.17034023177962901</v>
      </c>
      <c r="AL20" s="73">
        <f>Summary!G20</f>
        <v>5402854.1614119262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-165619.79964116632</v>
      </c>
      <c r="AN20" s="20">
        <f>Summary!I20</f>
        <v>6572457.4609526834</v>
      </c>
      <c r="AP20" s="12">
        <v>1</v>
      </c>
      <c r="AU20" s="90"/>
      <c r="AX20" s="20"/>
      <c r="AY20" s="116"/>
    </row>
    <row r="21" spans="1:52" x14ac:dyDescent="0.3">
      <c r="A21">
        <v>17</v>
      </c>
      <c r="B21" t="str">
        <f>Summary!B21</f>
        <v>Yallourn Snowy</v>
      </c>
      <c r="C21" t="str">
        <f>Summary!C21</f>
        <v>Wind</v>
      </c>
      <c r="D21" s="90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86006842.733915493</v>
      </c>
      <c r="H21" s="73">
        <f>SUMIFS(AM$5:AM21,$F$5:$F21,$F21,$D$5:$D21,$D21)</f>
        <v>-55534012.157902561</v>
      </c>
      <c r="I21" s="20">
        <f>SUMIFS(AN$5:AN21,$F$5:$F21,$F21,$D$5:$D21,$D21)</f>
        <v>37298667.408656694</v>
      </c>
      <c r="J21" s="73">
        <f t="shared" si="0"/>
        <v>37298667.408656694</v>
      </c>
      <c r="K21" s="73">
        <f t="shared" si="1"/>
        <v>123305510.14257219</v>
      </c>
      <c r="L21" s="73">
        <f t="shared" si="2"/>
        <v>67771497.984669626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31373042.408656694</v>
      </c>
      <c r="Q21" s="73">
        <f>P21/SUMIFS(FinParameters!$H$8:$H$39,FinParameters!$B$8:$B$39,Financials!$E21,FinParameters!$C$8:$C$39,Financials!$F21)</f>
        <v>21428210.100851499</v>
      </c>
      <c r="R21" s="73">
        <f t="shared" si="15"/>
        <v>-1643603.2909198552</v>
      </c>
      <c r="S21" s="12">
        <f t="shared" si="4"/>
        <v>-4.9781050015657254E-2</v>
      </c>
      <c r="T21" s="115">
        <f t="shared" si="5"/>
        <v>86006842.733915493</v>
      </c>
      <c r="U21" s="73">
        <f>T21/SUMIFS(FinParameters!$L$8:$L$39,FinParameters!$B$8:$B$39,Financials!$E21,FinParameters!$C$8:$C$39,Financials!$F21)</f>
        <v>77917954.631981865</v>
      </c>
      <c r="V21" s="73">
        <f t="shared" si="6"/>
        <v>77917954.631981865</v>
      </c>
      <c r="W21" s="12"/>
      <c r="X21" s="73">
        <f t="shared" si="7"/>
        <v>117379885.14257219</v>
      </c>
      <c r="Y21" s="73">
        <f t="shared" si="8"/>
        <v>99346164.732833356</v>
      </c>
      <c r="Z21" s="73">
        <f t="shared" si="8"/>
        <v>76274351.341062009</v>
      </c>
      <c r="AA21" s="12">
        <f t="shared" si="9"/>
        <v>2.3101786909274149</v>
      </c>
      <c r="AB21" s="115">
        <f t="shared" si="10"/>
        <v>-55534012.157902561</v>
      </c>
      <c r="AC21" s="73">
        <f>AB21/SUMIFS(FinParameters!$L$8:$L$39,FinParameters!$B$8:$B$39,Financials!$E21,FinParameters!$C$8:$C$39,Financials!$F21)</f>
        <v>-50311074.122769259</v>
      </c>
      <c r="AD21" s="73">
        <f t="shared" si="11"/>
        <v>-50311074.122769259</v>
      </c>
      <c r="AE21" s="12"/>
      <c r="AF21" s="73">
        <f t="shared" si="12"/>
        <v>61845872.984669633</v>
      </c>
      <c r="AG21" s="73">
        <f t="shared" si="13"/>
        <v>49035090.610064097</v>
      </c>
      <c r="AH21" s="73">
        <f t="shared" si="13"/>
        <v>25963277.21829275</v>
      </c>
      <c r="AI21" s="12">
        <f t="shared" si="14"/>
        <v>0.7863693197224374</v>
      </c>
      <c r="AL21" s="73">
        <f>Summary!G21</f>
        <v>16341145.621148063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-22897093.43281579</v>
      </c>
      <c r="AN21" s="20">
        <f>Summary!I21</f>
        <v>11678368.07275871</v>
      </c>
      <c r="AP21" s="12">
        <v>1</v>
      </c>
    </row>
    <row r="22" spans="1:52" x14ac:dyDescent="0.3">
      <c r="A22">
        <v>18</v>
      </c>
      <c r="B22" t="str">
        <f>Summary!B22</f>
        <v>Yallourn Snowy</v>
      </c>
      <c r="C22" t="str">
        <f>Summary!C22</f>
        <v>Wind</v>
      </c>
      <c r="D22" s="90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51797046.002224758</v>
      </c>
      <c r="H22" s="73">
        <f>SUMIFS(AM$5:AM22,$F$5:$F22,$F22,$D$5:$D22,$D22)</f>
        <v>-22275418.001847126</v>
      </c>
      <c r="I22" s="20">
        <f>SUMIFS(AN$5:AN22,$F$5:$F22,$F22,$D$5:$D22,$D22)</f>
        <v>24582224.069984078</v>
      </c>
      <c r="J22" s="73">
        <f t="shared" si="0"/>
        <v>24582224.069984078</v>
      </c>
      <c r="K22" s="73">
        <f t="shared" si="1"/>
        <v>76379270.072208837</v>
      </c>
      <c r="L22" s="73">
        <f t="shared" si="2"/>
        <v>54103852.070361711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18656599.069984078</v>
      </c>
      <c r="Q22" s="73">
        <f>P22/SUMIFS(FinParameters!$H$8:$H$39,FinParameters!$B$8:$B$39,Financials!$E22,FinParameters!$C$8:$C$39,Financials!$F22)</f>
        <v>12742708.196150584</v>
      </c>
      <c r="R22" s="73">
        <f t="shared" si="15"/>
        <v>-14360046.629592471</v>
      </c>
      <c r="S22" s="12">
        <f t="shared" si="4"/>
        <v>-0.43493354110701332</v>
      </c>
      <c r="T22" s="115">
        <f t="shared" si="5"/>
        <v>51797046.002224758</v>
      </c>
      <c r="U22" s="73">
        <f>T22/SUMIFS(FinParameters!$L$8:$L$39,FinParameters!$B$8:$B$39,Financials!$E22,FinParameters!$C$8:$C$39,Financials!$F22)</f>
        <v>46925567.224438094</v>
      </c>
      <c r="V22" s="73">
        <f t="shared" si="6"/>
        <v>46925567.224438094</v>
      </c>
      <c r="W22" s="12"/>
      <c r="X22" s="73">
        <f t="shared" si="7"/>
        <v>70453645.072208837</v>
      </c>
      <c r="Y22" s="73">
        <f t="shared" si="8"/>
        <v>59668275.42058868</v>
      </c>
      <c r="Z22" s="73">
        <f t="shared" si="8"/>
        <v>32565520.594845623</v>
      </c>
      <c r="AA22" s="12">
        <f t="shared" si="9"/>
        <v>0.986336434390223</v>
      </c>
      <c r="AB22" s="115">
        <f t="shared" si="10"/>
        <v>-22275418.001847126</v>
      </c>
      <c r="AC22" s="73">
        <f>AB22/SUMIFS(FinParameters!$L$8:$L$39,FinParameters!$B$8:$B$39,Financials!$E22,FinParameters!$C$8:$C$39,Financials!$F22)</f>
        <v>-20180429.301957473</v>
      </c>
      <c r="AD22" s="73">
        <f t="shared" si="11"/>
        <v>-20180429.301957473</v>
      </c>
      <c r="AE22" s="12"/>
      <c r="AF22" s="73">
        <f t="shared" si="12"/>
        <v>48178227.070361711</v>
      </c>
      <c r="AG22" s="73">
        <f t="shared" si="13"/>
        <v>39487846.118631206</v>
      </c>
      <c r="AH22" s="73">
        <f t="shared" si="13"/>
        <v>12385091.29288815</v>
      </c>
      <c r="AI22" s="12">
        <f t="shared" si="14"/>
        <v>0.37511658227131756</v>
      </c>
      <c r="AL22" s="73">
        <f>Summary!G22</f>
        <v>6106770.9114028793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-9229256.9061290827</v>
      </c>
      <c r="AN22" s="20">
        <f>Summary!I22</f>
        <v>7441819.5229787091</v>
      </c>
      <c r="AP22" s="12">
        <v>1</v>
      </c>
    </row>
    <row r="23" spans="1:52" x14ac:dyDescent="0.3">
      <c r="A23">
        <v>19</v>
      </c>
      <c r="B23" t="str">
        <f>Summary!B23</f>
        <v>Yallourn Snowy</v>
      </c>
      <c r="C23" t="str">
        <f>Summary!C23</f>
        <v>Wind</v>
      </c>
      <c r="D23" s="90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32266564.774680376</v>
      </c>
      <c r="H23" s="73">
        <f>SUMIFS(AM$5:AM23,$F$5:$F23,$F23,$D$5:$D23,$D23)</f>
        <v>-8924962.9063038733</v>
      </c>
      <c r="I23" s="20">
        <f>SUMIFS(AN$5:AN23,$F$5:$F23,$F23,$D$5:$D23,$D23)</f>
        <v>19428033.699352864</v>
      </c>
      <c r="J23" s="73">
        <f t="shared" si="0"/>
        <v>19428033.699352864</v>
      </c>
      <c r="K23" s="73">
        <f t="shared" si="1"/>
        <v>51694598.474033237</v>
      </c>
      <c r="L23" s="73">
        <f t="shared" si="2"/>
        <v>42769635.567729369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13502408.699352864</v>
      </c>
      <c r="Q23" s="73">
        <f>P23/SUMIFS(FinParameters!$H$8:$H$39,FinParameters!$B$8:$B$39,Financials!$E23,FinParameters!$C$8:$C$39,Financials!$F23)</f>
        <v>9222326.8214963861</v>
      </c>
      <c r="R23" s="73">
        <f t="shared" si="15"/>
        <v>-19514237.000223689</v>
      </c>
      <c r="S23" s="12">
        <f t="shared" si="4"/>
        <v>-0.59104238443198265</v>
      </c>
      <c r="T23" s="115">
        <f t="shared" si="5"/>
        <v>32266564.774680376</v>
      </c>
      <c r="U23" s="73">
        <f>T23/SUMIFS(FinParameters!$L$8:$L$39,FinParameters!$B$8:$B$39,Financials!$E23,FinParameters!$C$8:$C$39,Financials!$F23)</f>
        <v>29231915.163094748</v>
      </c>
      <c r="V23" s="73">
        <f t="shared" si="6"/>
        <v>29231915.163094748</v>
      </c>
      <c r="W23" s="12"/>
      <c r="X23" s="73">
        <f t="shared" si="7"/>
        <v>45768973.474033237</v>
      </c>
      <c r="Y23" s="73">
        <f t="shared" si="8"/>
        <v>38454241.984591134</v>
      </c>
      <c r="Z23" s="73">
        <f t="shared" si="8"/>
        <v>9717678.162871059</v>
      </c>
      <c r="AA23" s="12">
        <f t="shared" si="9"/>
        <v>0.29432663303515694</v>
      </c>
      <c r="AB23" s="115">
        <f t="shared" si="10"/>
        <v>-8924962.9063038733</v>
      </c>
      <c r="AC23" s="73">
        <f>AB23/SUMIFS(FinParameters!$L$8:$L$39,FinParameters!$B$8:$B$39,Financials!$E23,FinParameters!$C$8:$C$39,Financials!$F23)</f>
        <v>-8085575.8997798897</v>
      </c>
      <c r="AD23" s="73">
        <f t="shared" si="11"/>
        <v>-8085575.8997798897</v>
      </c>
      <c r="AE23" s="12"/>
      <c r="AF23" s="73">
        <f t="shared" si="12"/>
        <v>36844010.567729361</v>
      </c>
      <c r="AG23" s="73">
        <f t="shared" si="13"/>
        <v>30368666.084811244</v>
      </c>
      <c r="AH23" s="73">
        <f t="shared" si="13"/>
        <v>1632102.2630911693</v>
      </c>
      <c r="AI23" s="12">
        <f t="shared" si="14"/>
        <v>4.9432709728962611E-2</v>
      </c>
      <c r="AL23" s="73">
        <f>Summary!G23</f>
        <v>-326455.46626934822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-3664744.070166253</v>
      </c>
      <c r="AN23" s="20">
        <f>Summary!I23</f>
        <v>5749825.5997739742</v>
      </c>
      <c r="AP23" s="12">
        <v>1</v>
      </c>
    </row>
    <row r="24" spans="1:52" x14ac:dyDescent="0.3">
      <c r="A24">
        <v>20</v>
      </c>
      <c r="B24" t="str">
        <f>Summary!B24</f>
        <v>Yallourn Snowy</v>
      </c>
      <c r="C24" t="str">
        <f>Summary!C24</f>
        <v>Wind</v>
      </c>
      <c r="D24" s="90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17250274.179693006</v>
      </c>
      <c r="H24" s="73">
        <f>SUMIFS(AM$5:AM24,$F$5:$F24,$F24,$D$5:$D24,$D24)</f>
        <v>48777.72639280506</v>
      </c>
      <c r="I24" s="20">
        <f>SUMIFS(AN$5:AN24,$F$5:$F24,$F24,$D$5:$D24,$D24)</f>
        <v>16325682.038187124</v>
      </c>
      <c r="J24" s="73">
        <f t="shared" si="0"/>
        <v>16325682.038187124</v>
      </c>
      <c r="K24" s="73">
        <f t="shared" si="1"/>
        <v>33575956.21788013</v>
      </c>
      <c r="L24" s="73">
        <f t="shared" si="2"/>
        <v>33624733.944272935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10400057.038187124</v>
      </c>
      <c r="Q24" s="73">
        <f>P24/SUMIFS(FinParameters!$H$8:$H$39,FinParameters!$B$8:$B$39,Financials!$E24,FinParameters!$C$8:$C$39,Financials!$F24)</f>
        <v>7103378.8936460074</v>
      </c>
      <c r="R24" s="73">
        <f t="shared" si="15"/>
        <v>-22616588.661389425</v>
      </c>
      <c r="S24" s="12">
        <f t="shared" si="4"/>
        <v>-0.68500564434016664</v>
      </c>
      <c r="T24" s="115">
        <f t="shared" si="5"/>
        <v>17250274.179693006</v>
      </c>
      <c r="U24" s="73">
        <f>T24/SUMIFS(FinParameters!$L$8:$L$39,FinParameters!$B$8:$B$39,Financials!$E24,FinParameters!$C$8:$C$39,Financials!$F24)</f>
        <v>15627897.016065443</v>
      </c>
      <c r="V24" s="73">
        <f t="shared" si="6"/>
        <v>15627897.016065443</v>
      </c>
      <c r="W24" s="12"/>
      <c r="X24" s="73">
        <f t="shared" si="7"/>
        <v>27650331.21788013</v>
      </c>
      <c r="Y24" s="73">
        <f t="shared" si="8"/>
        <v>22731275.90971145</v>
      </c>
      <c r="Z24" s="73">
        <f t="shared" si="8"/>
        <v>-6988691.6453239825</v>
      </c>
      <c r="AA24" s="12">
        <f t="shared" si="9"/>
        <v>-0.21167176426446055</v>
      </c>
      <c r="AB24" s="115">
        <f t="shared" si="10"/>
        <v>48777.72639280506</v>
      </c>
      <c r="AC24" s="73">
        <f>AB24/SUMIFS(FinParameters!$L$8:$L$39,FinParameters!$B$8:$B$39,Financials!$E24,FinParameters!$C$8:$C$39,Financials!$F24)</f>
        <v>44190.212677427771</v>
      </c>
      <c r="AD24" s="73">
        <f t="shared" si="11"/>
        <v>44190.212677427771</v>
      </c>
      <c r="AE24" s="12"/>
      <c r="AF24" s="73">
        <f t="shared" si="12"/>
        <v>27699108.944272935</v>
      </c>
      <c r="AG24" s="73">
        <f t="shared" si="13"/>
        <v>22775466.122388877</v>
      </c>
      <c r="AH24" s="73">
        <f t="shared" si="13"/>
        <v>-6944501.4326465549</v>
      </c>
      <c r="AI24" s="12">
        <f t="shared" si="14"/>
        <v>-0.2103333420310356</v>
      </c>
      <c r="AL24" s="73">
        <f>Summary!G24</f>
        <v>-4430930.384617975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-9497.6635766195395</v>
      </c>
      <c r="AN24" s="20">
        <f>Summary!I24</f>
        <v>4693637.2979198219</v>
      </c>
      <c r="AP24" s="12">
        <v>1</v>
      </c>
    </row>
    <row r="25" spans="1:52" x14ac:dyDescent="0.3">
      <c r="A25">
        <v>21</v>
      </c>
      <c r="B25" t="str">
        <f>Summary!B25</f>
        <v>Yallourn Snowy</v>
      </c>
      <c r="C25" t="str">
        <f>Summary!C25</f>
        <v>Wind</v>
      </c>
      <c r="D25" s="90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8356275.7185376519</v>
      </c>
      <c r="H25" s="73">
        <f>SUMIFS(AM$5:AM25,$F$5:$F25,$F25,$D$5:$D25,$D25)</f>
        <v>8367799.0598586444</v>
      </c>
      <c r="I25" s="20">
        <f>SUMIFS(AN$5:AN25,$F$5:$F25,$F25,$D$5:$D25,$D25)</f>
        <v>13717796.631092163</v>
      </c>
      <c r="J25" s="73">
        <f t="shared" si="0"/>
        <v>13717796.631092163</v>
      </c>
      <c r="K25" s="73">
        <f t="shared" si="1"/>
        <v>22074072.349629816</v>
      </c>
      <c r="L25" s="73">
        <f t="shared" si="2"/>
        <v>30441871.409488462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7792171.6310921628</v>
      </c>
      <c r="Q25" s="73">
        <f>P25/SUMIFS(FinParameters!$H$8:$H$39,FinParameters!$B$8:$B$39,Financials!$E25,FinParameters!$C$8:$C$39,Financials!$F25)</f>
        <v>5322158.0705499351</v>
      </c>
      <c r="R25" s="73">
        <f t="shared" si="15"/>
        <v>-25224474.068484388</v>
      </c>
      <c r="S25" s="12">
        <f t="shared" si="4"/>
        <v>-0.76399263262554562</v>
      </c>
      <c r="T25" s="115">
        <f t="shared" si="5"/>
        <v>8356275.7185376519</v>
      </c>
      <c r="U25" s="73">
        <f>T25/SUMIFS(FinParameters!$L$8:$L$39,FinParameters!$B$8:$B$39,Financials!$E25,FinParameters!$C$8:$C$39,Financials!$F25)</f>
        <v>7570373.3753337217</v>
      </c>
      <c r="V25" s="73">
        <f t="shared" si="6"/>
        <v>7570373.3753337217</v>
      </c>
      <c r="W25" s="12"/>
      <c r="X25" s="73">
        <f t="shared" si="7"/>
        <v>16148447.349629816</v>
      </c>
      <c r="Y25" s="73">
        <f t="shared" si="8"/>
        <v>12892531.445883658</v>
      </c>
      <c r="Z25" s="73">
        <f t="shared" si="8"/>
        <v>-17654100.693150666</v>
      </c>
      <c r="AA25" s="12">
        <f t="shared" si="9"/>
        <v>-0.53470303597124902</v>
      </c>
      <c r="AB25" s="115">
        <f t="shared" si="10"/>
        <v>8367799.0598586444</v>
      </c>
      <c r="AC25" s="73">
        <f>AB25/SUMIFS(FinParameters!$L$8:$L$39,FinParameters!$B$8:$B$39,Financials!$E25,FinParameters!$C$8:$C$39,Financials!$F25)</f>
        <v>7580812.9538337225</v>
      </c>
      <c r="AD25" s="73">
        <f t="shared" si="11"/>
        <v>7580812.9538337225</v>
      </c>
      <c r="AE25" s="12"/>
      <c r="AF25" s="73">
        <f t="shared" si="12"/>
        <v>24516246.409488462</v>
      </c>
      <c r="AG25" s="73">
        <f t="shared" si="13"/>
        <v>20473344.399717379</v>
      </c>
      <c r="AH25" s="73">
        <f t="shared" si="13"/>
        <v>-10073287.739316944</v>
      </c>
      <c r="AI25" s="12">
        <f t="shared" si="14"/>
        <v>-0.3050972479450309</v>
      </c>
      <c r="AL25" s="73">
        <f>Summary!G25</f>
        <v>-7222673.6401614686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3466576.4568539583</v>
      </c>
      <c r="AN25" s="20">
        <f>Summary!I25</f>
        <v>3777656.1247893106</v>
      </c>
      <c r="AP25" s="12">
        <v>1</v>
      </c>
    </row>
    <row r="26" spans="1:52" x14ac:dyDescent="0.3">
      <c r="A26">
        <v>22</v>
      </c>
      <c r="B26" t="str">
        <f>Summary!B26</f>
        <v>Yallourn Snowy</v>
      </c>
      <c r="C26" t="str">
        <f>Summary!C26</f>
        <v>Wind</v>
      </c>
      <c r="D26" s="90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-2693441.7415489927</v>
      </c>
      <c r="H26" s="73">
        <f>SUMIFS(AM$5:AM26,$F$5:$F26,$F26,$D$5:$D26,$D26)</f>
        <v>19150389.594386805</v>
      </c>
      <c r="I26" s="20">
        <f>SUMIFS(AN$5:AN26,$F$5:$F26,$F26,$D$5:$D26,$D26)</f>
        <v>10496224.140746772</v>
      </c>
      <c r="J26" s="73">
        <f t="shared" si="0"/>
        <v>10496224.140746772</v>
      </c>
      <c r="K26" s="73">
        <f t="shared" si="1"/>
        <v>7802782.3991977796</v>
      </c>
      <c r="L26" s="73">
        <f t="shared" si="2"/>
        <v>26953171.993584584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4570599.1407467723</v>
      </c>
      <c r="Q26" s="73">
        <f>P26/SUMIFS(FinParameters!$H$8:$H$39,FinParameters!$B$8:$B$39,Financials!$E26,FinParameters!$C$8:$C$39,Financials!$F26)</f>
        <v>3121780.7122100745</v>
      </c>
      <c r="R26" s="73">
        <f t="shared" si="15"/>
        <v>-28446046.558829777</v>
      </c>
      <c r="S26" s="12">
        <f t="shared" si="4"/>
        <v>-0.86156682352485636</v>
      </c>
      <c r="T26" s="115">
        <f t="shared" si="5"/>
        <v>-2693441.7415489927</v>
      </c>
      <c r="U26" s="73">
        <f>T26/SUMIFS(FinParameters!$L$8:$L$39,FinParameters!$B$8:$B$39,Financials!$E26,FinParameters!$C$8:$C$39,Financials!$F26)</f>
        <v>-2440125.2824868849</v>
      </c>
      <c r="V26" s="73">
        <f t="shared" si="6"/>
        <v>-2440125.2824868849</v>
      </c>
      <c r="W26" s="12"/>
      <c r="X26" s="73">
        <f t="shared" si="7"/>
        <v>1877157.3991977796</v>
      </c>
      <c r="Y26" s="73">
        <f t="shared" si="8"/>
        <v>681655.42972318968</v>
      </c>
      <c r="Z26" s="73">
        <f t="shared" si="8"/>
        <v>-30886171.841316663</v>
      </c>
      <c r="AA26" s="12">
        <f t="shared" si="9"/>
        <v>-0.93547273464284075</v>
      </c>
      <c r="AB26" s="115">
        <f t="shared" si="10"/>
        <v>19150389.594386805</v>
      </c>
      <c r="AC26" s="73">
        <f>AB26/SUMIFS(FinParameters!$L$8:$L$39,FinParameters!$B$8:$B$39,Financials!$E26,FinParameters!$C$8:$C$39,Financials!$F26)</f>
        <v>17349307.801201247</v>
      </c>
      <c r="AD26" s="73">
        <f t="shared" si="11"/>
        <v>17349307.801201247</v>
      </c>
      <c r="AE26" s="12"/>
      <c r="AF26" s="73">
        <f t="shared" si="12"/>
        <v>21027546.993584584</v>
      </c>
      <c r="AG26" s="73">
        <f t="shared" si="13"/>
        <v>18030963.230924435</v>
      </c>
      <c r="AH26" s="73">
        <f t="shared" si="13"/>
        <v>-13536864.040115416</v>
      </c>
      <c r="AI26" s="12">
        <f t="shared" si="14"/>
        <v>-0.41000119040829852</v>
      </c>
      <c r="AL26" s="73">
        <f>Summary!G26</f>
        <v>-10796945.24338685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7978833.4511237415</v>
      </c>
      <c r="AN26" s="20">
        <f>Summary!I26</f>
        <v>2665480.1510470123</v>
      </c>
      <c r="AP26" s="12">
        <v>1</v>
      </c>
    </row>
    <row r="27" spans="1:52" x14ac:dyDescent="0.3">
      <c r="A27">
        <v>23</v>
      </c>
      <c r="B27" t="str">
        <f>Summary!B27</f>
        <v>Yallourn Snowy</v>
      </c>
      <c r="C27" t="str">
        <f>Summary!C27</f>
        <v>Wind</v>
      </c>
      <c r="D27" s="90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-19110612.624901958</v>
      </c>
      <c r="H27" s="73">
        <f>SUMIFS(AM$5:AM27,$F$5:$F27,$F27,$D$5:$D27,$D27)</f>
        <v>41120505.164011702</v>
      </c>
      <c r="I27" s="20">
        <f>SUMIFS(AN$5:AN27,$F$5:$F27,$F27,$D$5:$D27,$D27)</f>
        <v>5362355.9491443988</v>
      </c>
      <c r="J27" s="73">
        <f t="shared" si="0"/>
        <v>5362355.9491443988</v>
      </c>
      <c r="K27" s="73">
        <f t="shared" si="1"/>
        <v>-13748256.675757559</v>
      </c>
      <c r="L27" s="73">
        <f t="shared" si="2"/>
        <v>27372248.488254145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-563269.05085560121</v>
      </c>
      <c r="Q27" s="73">
        <f>P27/SUMIFS(FinParameters!$H$8:$H$39,FinParameters!$B$8:$B$39,Financials!$E27,FinParameters!$C$8:$C$39,Financials!$F27)</f>
        <v>-384720.34072508774</v>
      </c>
      <c r="R27" s="73">
        <f t="shared" si="15"/>
        <v>-33579914.750432156</v>
      </c>
      <c r="S27" s="12">
        <f t="shared" si="4"/>
        <v>-1.0170601537170334</v>
      </c>
      <c r="T27" s="115">
        <f t="shared" si="5"/>
        <v>-19110612.624901958</v>
      </c>
      <c r="U27" s="73">
        <f>T27/SUMIFS(FinParameters!$L$8:$L$39,FinParameters!$B$8:$B$39,Financials!$E27,FinParameters!$C$8:$C$39,Financials!$F27)</f>
        <v>-17313271.830048267</v>
      </c>
      <c r="V27" s="73">
        <f t="shared" si="6"/>
        <v>-17313271.830048267</v>
      </c>
      <c r="W27" s="12"/>
      <c r="X27" s="73">
        <f t="shared" si="7"/>
        <v>-19673881.675757557</v>
      </c>
      <c r="Y27" s="73">
        <f t="shared" si="8"/>
        <v>-17697992.170773353</v>
      </c>
      <c r="Z27" s="73">
        <f t="shared" si="8"/>
        <v>-50893186.580480427</v>
      </c>
      <c r="AA27" s="12">
        <f t="shared" si="9"/>
        <v>-1.5414402493689161</v>
      </c>
      <c r="AB27" s="115">
        <f t="shared" si="10"/>
        <v>41120505.164011702</v>
      </c>
      <c r="AC27" s="73">
        <f>AB27/SUMIFS(FinParameters!$L$8:$L$39,FinParameters!$B$8:$B$39,Financials!$E27,FinParameters!$C$8:$C$39,Financials!$F27)</f>
        <v>37253148.167828061</v>
      </c>
      <c r="AD27" s="73">
        <f t="shared" si="11"/>
        <v>37253148.167828061</v>
      </c>
      <c r="AE27" s="12"/>
      <c r="AF27" s="73">
        <f t="shared" si="12"/>
        <v>21446623.488254145</v>
      </c>
      <c r="AG27" s="73">
        <f t="shared" si="13"/>
        <v>19555155.997054707</v>
      </c>
      <c r="AH27" s="73">
        <f t="shared" si="13"/>
        <v>-13640038.412652366</v>
      </c>
      <c r="AI27" s="12">
        <f t="shared" si="14"/>
        <v>-0.41312611028888691</v>
      </c>
      <c r="AL27" s="73">
        <f>Summary!G27</f>
        <v>-16434156.496391505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17587012.337209582</v>
      </c>
      <c r="AN27" s="20">
        <f>Summary!I27</f>
        <v>1217973.9946507066</v>
      </c>
      <c r="AP27" s="12">
        <v>1</v>
      </c>
    </row>
    <row r="28" spans="1:52" x14ac:dyDescent="0.3">
      <c r="A28">
        <v>24</v>
      </c>
      <c r="B28" t="str">
        <f>Summary!B28</f>
        <v>Yallourn Snowy</v>
      </c>
      <c r="C28" t="str">
        <f>Summary!C28</f>
        <v>Wind</v>
      </c>
      <c r="D28" s="90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20864265.046559762</v>
      </c>
      <c r="H28" s="73">
        <f>SUMIFS(AM$5:AM28,$F$5:$F28,$F28,$D$5:$D28,$D28)</f>
        <v>-547449.12606098107</v>
      </c>
      <c r="I28" s="20">
        <f>SUMIFS(AN$5:AN28,$F$5:$F28,$F28,$D$5:$D28,$D28)</f>
        <v>16725596.292226061</v>
      </c>
      <c r="J28" s="73">
        <f t="shared" si="0"/>
        <v>16725596.292226061</v>
      </c>
      <c r="K28" s="73">
        <f t="shared" si="1"/>
        <v>37589861.338785827</v>
      </c>
      <c r="L28" s="73">
        <f t="shared" si="2"/>
        <v>37042412.212724842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10799971.292226061</v>
      </c>
      <c r="Q28" s="73">
        <f>P28/SUMIFS(FinParameters!$H$8:$H$39,FinParameters!$B$8:$B$39,Financials!$E28,FinParameters!$C$8:$C$39,Financials!$F28)</f>
        <v>7376525.7101468863</v>
      </c>
      <c r="R28" s="73">
        <f t="shared" si="15"/>
        <v>-22216674.407350488</v>
      </c>
      <c r="S28" s="12">
        <f t="shared" si="4"/>
        <v>-0.67289314031181025</v>
      </c>
      <c r="T28" s="115">
        <f t="shared" si="5"/>
        <v>20864265.046559762</v>
      </c>
      <c r="U28" s="73">
        <f>T28/SUMIFS(FinParameters!$L$8:$L$39,FinParameters!$B$8:$B$39,Financials!$E28,FinParameters!$C$8:$C$39,Financials!$F28)</f>
        <v>18901994.372203808</v>
      </c>
      <c r="V28" s="73">
        <f t="shared" si="6"/>
        <v>18901994.372203808</v>
      </c>
      <c r="W28" s="12"/>
      <c r="X28" s="73">
        <f t="shared" si="7"/>
        <v>31664236.338785827</v>
      </c>
      <c r="Y28" s="73">
        <f t="shared" si="8"/>
        <v>26278520.082350694</v>
      </c>
      <c r="Z28" s="73">
        <f t="shared" si="8"/>
        <v>-3314680.0351466797</v>
      </c>
      <c r="AA28" s="12">
        <f t="shared" si="9"/>
        <v>-0.10039420919094734</v>
      </c>
      <c r="AB28" s="115">
        <f t="shared" si="10"/>
        <v>-547449.12606098107</v>
      </c>
      <c r="AC28" s="73">
        <f>AB28/SUMIFS(FinParameters!$L$8:$L$39,FinParameters!$B$8:$B$39,Financials!$E28,FinParameters!$C$8:$C$39,Financials!$F28)</f>
        <v>-495961.88875000819</v>
      </c>
      <c r="AD28" s="73">
        <f t="shared" si="11"/>
        <v>-495961.88875000819</v>
      </c>
      <c r="AE28" s="12"/>
      <c r="AF28" s="73">
        <f t="shared" si="12"/>
        <v>31116787.212724846</v>
      </c>
      <c r="AG28" s="73">
        <f t="shared" si="13"/>
        <v>25782558.193600684</v>
      </c>
      <c r="AH28" s="73">
        <f t="shared" si="13"/>
        <v>-3810641.923896688</v>
      </c>
      <c r="AI28" s="12">
        <f t="shared" si="14"/>
        <v>-0.11541578022704956</v>
      </c>
      <c r="AL28" s="73">
        <f>Summary!G28</f>
        <v>-3552232.1300931172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-217224.89561765565</v>
      </c>
      <c r="AN28" s="20">
        <f>Summary!I28</f>
        <v>4791987.9379691379</v>
      </c>
      <c r="AP28" s="12">
        <v>1</v>
      </c>
    </row>
    <row r="29" spans="1:52" x14ac:dyDescent="0.3">
      <c r="A29">
        <v>25</v>
      </c>
      <c r="B29" t="str">
        <f>Summary!B29</f>
        <v>Yallourn Snowy</v>
      </c>
      <c r="C29" t="str">
        <f>Summary!C29</f>
        <v>Wind</v>
      </c>
      <c r="D29" s="90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100015233.62717754</v>
      </c>
      <c r="H29" s="73">
        <f>SUMIFS(AM$5:AM29,$F$5:$F29,$F29,$D$5:$D29,$D29)</f>
        <v>-74639292.564097598</v>
      </c>
      <c r="I29" s="20">
        <f>SUMIFS(AN$5:AN29,$F$5:$F29,$F29,$D$5:$D29,$D29)</f>
        <v>48020648.519935302</v>
      </c>
      <c r="J29" s="73">
        <f t="shared" si="0"/>
        <v>48020648.519935302</v>
      </c>
      <c r="K29" s="73">
        <f t="shared" si="1"/>
        <v>148035882.14711285</v>
      </c>
      <c r="L29" s="73">
        <f t="shared" si="2"/>
        <v>73396589.583015233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40418132.894935302</v>
      </c>
      <c r="Q29" s="73">
        <f>P29/SUMIFS(FinParameters!$H$8:$H$39,FinParameters!$B$8:$B$39,Financials!$E29,FinParameters!$C$8:$C$39,Financials!$F29)</f>
        <v>25096480.552703977</v>
      </c>
      <c r="R29" s="73">
        <f t="shared" si="15"/>
        <v>1160840.0632488206</v>
      </c>
      <c r="S29" s="12">
        <f t="shared" si="4"/>
        <v>2.9570048760770632E-2</v>
      </c>
      <c r="T29" s="115">
        <f t="shared" si="5"/>
        <v>100015233.62717754</v>
      </c>
      <c r="U29" s="73">
        <f>T29/SUMIFS(FinParameters!$L$8:$L$39,FinParameters!$B$8:$B$39,Financials!$E29,FinParameters!$C$8:$C$39,Financials!$F29)</f>
        <v>88398893.067648426</v>
      </c>
      <c r="V29" s="73">
        <f t="shared" si="6"/>
        <v>88398893.067648426</v>
      </c>
      <c r="W29" s="12"/>
      <c r="X29" s="73">
        <f t="shared" si="7"/>
        <v>140433366.52211285</v>
      </c>
      <c r="Y29" s="73">
        <f t="shared" si="8"/>
        <v>113495373.6203524</v>
      </c>
      <c r="Z29" s="73">
        <f t="shared" si="8"/>
        <v>89559733.130897254</v>
      </c>
      <c r="AA29" s="12">
        <f t="shared" si="9"/>
        <v>2.2813527543755949</v>
      </c>
      <c r="AB29" s="115">
        <f t="shared" si="10"/>
        <v>-74639292.564097598</v>
      </c>
      <c r="AC29" s="73">
        <f>AB29/SUMIFS(FinParameters!$L$8:$L$39,FinParameters!$B$8:$B$39,Financials!$E29,FinParameters!$C$8:$C$39,Financials!$F29)</f>
        <v>-65970258.756918818</v>
      </c>
      <c r="AD29" s="73">
        <f t="shared" si="11"/>
        <v>-65970258.756918818</v>
      </c>
      <c r="AE29" s="12"/>
      <c r="AF29" s="73">
        <f t="shared" si="12"/>
        <v>65794073.958015248</v>
      </c>
      <c r="AG29" s="73">
        <f t="shared" si="13"/>
        <v>47525114.863433585</v>
      </c>
      <c r="AH29" s="73">
        <f t="shared" si="13"/>
        <v>23589474.373978436</v>
      </c>
      <c r="AI29" s="12">
        <f t="shared" si="14"/>
        <v>0.60089406763520425</v>
      </c>
      <c r="AL29" s="73">
        <f>Summary!G29</f>
        <v>14008390.89326204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-19105280.406195041</v>
      </c>
      <c r="AN29" s="20">
        <f>Summary!I29</f>
        <v>10721981.111278608</v>
      </c>
      <c r="AP29" s="12">
        <v>1</v>
      </c>
    </row>
    <row r="30" spans="1:52" x14ac:dyDescent="0.3">
      <c r="A30">
        <v>26</v>
      </c>
      <c r="B30" t="str">
        <f>Summary!B30</f>
        <v>Yallourn Snowy</v>
      </c>
      <c r="C30" t="str">
        <f>Summary!C30</f>
        <v>Wind</v>
      </c>
      <c r="D30" s="90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56888597.124111243</v>
      </c>
      <c r="H30" s="73">
        <f>SUMIFS(AM$5:AM30,$F$5:$F30,$F30,$D$5:$D30,$D30)</f>
        <v>-30392815.428133249</v>
      </c>
      <c r="I30" s="20">
        <f>SUMIFS(AN$5:AN30,$F$5:$F30,$F30,$D$5:$D30,$D30)</f>
        <v>32701833.603979595</v>
      </c>
      <c r="J30" s="73">
        <f t="shared" si="0"/>
        <v>32701833.603979595</v>
      </c>
      <c r="K30" s="73">
        <f t="shared" si="1"/>
        <v>89590430.728090838</v>
      </c>
      <c r="L30" s="73">
        <f t="shared" si="2"/>
        <v>59197615.299957588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25099317.978979595</v>
      </c>
      <c r="Q30" s="73">
        <f>P30/SUMIFS(FinParameters!$H$8:$H$39,FinParameters!$B$8:$B$39,Financials!$E30,FinParameters!$C$8:$C$39,Financials!$F30)</f>
        <v>15584701.727390444</v>
      </c>
      <c r="R30" s="73">
        <f t="shared" si="15"/>
        <v>-14157974.852706887</v>
      </c>
      <c r="S30" s="12">
        <f t="shared" si="4"/>
        <v>-0.36064572545560991</v>
      </c>
      <c r="T30" s="115">
        <f t="shared" si="5"/>
        <v>56888597.124111243</v>
      </c>
      <c r="U30" s="73">
        <f>T30/SUMIFS(FinParameters!$L$8:$L$39,FinParameters!$B$8:$B$39,Financials!$E30,FinParameters!$C$8:$C$39,Financials!$F30)</f>
        <v>50281230.484236173</v>
      </c>
      <c r="V30" s="73">
        <f t="shared" si="6"/>
        <v>50281230.484236173</v>
      </c>
      <c r="W30" s="12"/>
      <c r="X30" s="73">
        <f t="shared" si="7"/>
        <v>81987915.103090838</v>
      </c>
      <c r="Y30" s="73">
        <f t="shared" si="8"/>
        <v>65865932.211626619</v>
      </c>
      <c r="Z30" s="73">
        <f t="shared" si="8"/>
        <v>36123255.631529287</v>
      </c>
      <c r="AA30" s="12">
        <f t="shared" si="9"/>
        <v>0.92016675185438257</v>
      </c>
      <c r="AB30" s="115">
        <f t="shared" si="10"/>
        <v>-30392815.428133249</v>
      </c>
      <c r="AC30" s="73">
        <f>AB30/SUMIFS(FinParameters!$L$8:$L$39,FinParameters!$B$8:$B$39,Financials!$E30,FinParameters!$C$8:$C$39,Financials!$F30)</f>
        <v>-26862820.228680257</v>
      </c>
      <c r="AD30" s="73">
        <f t="shared" si="11"/>
        <v>-26862820.228680257</v>
      </c>
      <c r="AE30" s="12"/>
      <c r="AF30" s="73">
        <f t="shared" si="12"/>
        <v>51595099.674957588</v>
      </c>
      <c r="AG30" s="73">
        <f t="shared" si="13"/>
        <v>39003111.982946366</v>
      </c>
      <c r="AH30" s="73">
        <f t="shared" si="13"/>
        <v>9260435.4028490297</v>
      </c>
      <c r="AI30" s="12">
        <f t="shared" si="14"/>
        <v>0.23589083033699357</v>
      </c>
      <c r="AL30" s="73">
        <f>Summary!G30</f>
        <v>5091551.1218864843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-8117397.4262861218</v>
      </c>
      <c r="AN30" s="20">
        <f>Summary!I30</f>
        <v>8119609.5339955157</v>
      </c>
      <c r="AP30" s="12">
        <v>1</v>
      </c>
    </row>
    <row r="31" spans="1:52" x14ac:dyDescent="0.3">
      <c r="A31">
        <v>27</v>
      </c>
      <c r="B31" t="str">
        <f>Summary!B31</f>
        <v>Yallourn Snowy</v>
      </c>
      <c r="C31" t="str">
        <f>Summary!C31</f>
        <v>Wind</v>
      </c>
      <c r="D31" s="90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31430957.758346163</v>
      </c>
      <c r="H31" s="73">
        <f>SUMIFS(AM$5:AM31,$F$5:$F31,$F31,$D$5:$D31,$D31)</f>
        <v>-12052674.62611777</v>
      </c>
      <c r="I31" s="20">
        <f>SUMIFS(AN$5:AN31,$F$5:$F31,$F31,$D$5:$D31,$D31)</f>
        <v>25637046.285436377</v>
      </c>
      <c r="J31" s="73">
        <f t="shared" si="0"/>
        <v>25637046.285436377</v>
      </c>
      <c r="K31" s="73">
        <f t="shared" si="1"/>
        <v>57068004.04378254</v>
      </c>
      <c r="L31" s="73">
        <f t="shared" si="2"/>
        <v>45015329.417664766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18034530.660436377</v>
      </c>
      <c r="Q31" s="73">
        <f>P31/SUMIFS(FinParameters!$H$8:$H$39,FinParameters!$B$8:$B$39,Financials!$E31,FinParameters!$C$8:$C$39,Financials!$F31)</f>
        <v>11198024.638429049</v>
      </c>
      <c r="R31" s="73">
        <f t="shared" si="15"/>
        <v>-21222762.171250105</v>
      </c>
      <c r="S31" s="12">
        <f t="shared" si="4"/>
        <v>-0.54060686920622747</v>
      </c>
      <c r="T31" s="115">
        <f t="shared" si="5"/>
        <v>31430957.758346163</v>
      </c>
      <c r="U31" s="73">
        <f>T31/SUMIFS(FinParameters!$L$8:$L$39,FinParameters!$B$8:$B$39,Financials!$E31,FinParameters!$C$8:$C$39,Financials!$F31)</f>
        <v>27780386.778387874</v>
      </c>
      <c r="V31" s="73">
        <f t="shared" si="6"/>
        <v>27780386.778387874</v>
      </c>
      <c r="W31" s="12"/>
      <c r="X31" s="73">
        <f t="shared" si="7"/>
        <v>49465488.41878254</v>
      </c>
      <c r="Y31" s="73">
        <f t="shared" si="8"/>
        <v>38978411.41681692</v>
      </c>
      <c r="Z31" s="73">
        <f t="shared" si="8"/>
        <v>6557624.6071377695</v>
      </c>
      <c r="AA31" s="12">
        <f t="shared" si="9"/>
        <v>0.16704220118420365</v>
      </c>
      <c r="AB31" s="115">
        <f t="shared" si="10"/>
        <v>-12052674.62611777</v>
      </c>
      <c r="AC31" s="73">
        <f>AB31/SUMIFS(FinParameters!$L$8:$L$39,FinParameters!$B$8:$B$39,Financials!$E31,FinParameters!$C$8:$C$39,Financials!$F31)</f>
        <v>-10652808.145456625</v>
      </c>
      <c r="AD31" s="73">
        <f t="shared" si="11"/>
        <v>-10652808.145456625</v>
      </c>
      <c r="AE31" s="12"/>
      <c r="AF31" s="73">
        <f t="shared" si="12"/>
        <v>37412813.792664766</v>
      </c>
      <c r="AG31" s="73">
        <f t="shared" si="13"/>
        <v>28325603.271360293</v>
      </c>
      <c r="AH31" s="73">
        <f t="shared" si="13"/>
        <v>-4095183.5383188557</v>
      </c>
      <c r="AI31" s="12">
        <f t="shared" si="14"/>
        <v>-0.10431650383730569</v>
      </c>
      <c r="AL31" s="73">
        <f>Summary!G31</f>
        <v>-835607.01633421273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-3127711.7198138959</v>
      </c>
      <c r="AN31" s="20">
        <f>Summary!I31</f>
        <v>6209012.5860835128</v>
      </c>
      <c r="AP31" s="12">
        <v>1</v>
      </c>
    </row>
    <row r="32" spans="1:52" x14ac:dyDescent="0.3">
      <c r="A32">
        <v>28</v>
      </c>
      <c r="B32" t="str">
        <f>Summary!B32</f>
        <v>Yallourn Snowy</v>
      </c>
      <c r="C32" t="str">
        <f>Summary!C32</f>
        <v>Wind</v>
      </c>
      <c r="D32" s="90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13215365.732183944</v>
      </c>
      <c r="H32" s="73">
        <f>SUMIFS(AM$5:AM32,$F$5:$F32,$F32,$D$5:$D32,$D32)</f>
        <v>80920.767585633992</v>
      </c>
      <c r="I32" s="20">
        <f>SUMIFS(AN$5:AN32,$F$5:$F32,$F32,$D$5:$D32,$D32)</f>
        <v>21597419.655231483</v>
      </c>
      <c r="J32" s="73">
        <f t="shared" si="0"/>
        <v>21597419.655231483</v>
      </c>
      <c r="K32" s="73">
        <f t="shared" si="1"/>
        <v>34812785.387415424</v>
      </c>
      <c r="L32" s="73">
        <f t="shared" si="2"/>
        <v>34893706.155001059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13994904.030231483</v>
      </c>
      <c r="Q32" s="73">
        <f>P32/SUMIFS(FinParameters!$H$8:$H$39,FinParameters!$B$8:$B$39,Financials!$E32,FinParameters!$C$8:$C$39,Financials!$F32)</f>
        <v>8689734.326537231</v>
      </c>
      <c r="R32" s="73">
        <f t="shared" si="15"/>
        <v>-25262388.801454999</v>
      </c>
      <c r="S32" s="12">
        <f t="shared" si="4"/>
        <v>-0.64350817336707666</v>
      </c>
      <c r="T32" s="115">
        <f t="shared" si="5"/>
        <v>13215365.732183944</v>
      </c>
      <c r="U32" s="73">
        <f>T32/SUMIFS(FinParameters!$L$8:$L$39,FinParameters!$B$8:$B$39,Financials!$E32,FinParameters!$C$8:$C$39,Financials!$F32)</f>
        <v>11680457.664718665</v>
      </c>
      <c r="V32" s="73">
        <f t="shared" si="6"/>
        <v>11680457.664718665</v>
      </c>
      <c r="W32" s="12"/>
      <c r="X32" s="73">
        <f t="shared" si="7"/>
        <v>27210269.762415424</v>
      </c>
      <c r="Y32" s="73">
        <f t="shared" si="8"/>
        <v>20370191.991255894</v>
      </c>
      <c r="Z32" s="73">
        <f t="shared" si="8"/>
        <v>-13581931.136736333</v>
      </c>
      <c r="AA32" s="12">
        <f t="shared" si="9"/>
        <v>-0.34597217885013437</v>
      </c>
      <c r="AB32" s="115">
        <f t="shared" si="10"/>
        <v>80920.767585633992</v>
      </c>
      <c r="AC32" s="73">
        <f>AB32/SUMIFS(FinParameters!$L$8:$L$39,FinParameters!$B$8:$B$39,Financials!$E32,FinParameters!$C$8:$C$39,Financials!$F32)</f>
        <v>71522.167387215843</v>
      </c>
      <c r="AD32" s="73">
        <f t="shared" si="11"/>
        <v>71522.167387215843</v>
      </c>
      <c r="AE32" s="12"/>
      <c r="AF32" s="73">
        <f t="shared" si="12"/>
        <v>27291190.530001059</v>
      </c>
      <c r="AG32" s="73">
        <f t="shared" si="13"/>
        <v>20441714.158643112</v>
      </c>
      <c r="AH32" s="73">
        <f t="shared" si="13"/>
        <v>-13510408.969349118</v>
      </c>
      <c r="AI32" s="12">
        <f t="shared" si="14"/>
        <v>-0.34415029653914919</v>
      </c>
      <c r="AL32" s="73">
        <f>Summary!G32</f>
        <v>-4034908.4475090615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32143.041192828932</v>
      </c>
      <c r="AN32" s="20">
        <f>Summary!I32</f>
        <v>5271737.6170443585</v>
      </c>
      <c r="AP32" s="12">
        <v>1</v>
      </c>
    </row>
    <row r="33" spans="1:42" x14ac:dyDescent="0.3">
      <c r="A33">
        <v>29</v>
      </c>
      <c r="B33" t="str">
        <f>Summary!B33</f>
        <v>Yallourn Snowy</v>
      </c>
      <c r="C33" t="str">
        <f>Summary!C33</f>
        <v>Wind</v>
      </c>
      <c r="D33" s="90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2089356.8301538285</v>
      </c>
      <c r="H33" s="73">
        <f>SUMIFS(AM$5:AM33,$F$5:$F33,$F33,$D$5:$D33,$D33)</f>
        <v>11325624.541777456</v>
      </c>
      <c r="I33" s="20">
        <f>SUMIFS(AN$5:AN33,$F$5:$F33,$F33,$D$5:$D33,$D33)</f>
        <v>18189720.216291081</v>
      </c>
      <c r="J33" s="73">
        <f t="shared" si="0"/>
        <v>18189720.216291081</v>
      </c>
      <c r="K33" s="73">
        <f t="shared" si="1"/>
        <v>20279077.046444908</v>
      </c>
      <c r="L33" s="73">
        <f t="shared" si="2"/>
        <v>31604701.588222366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10587204.591291081</v>
      </c>
      <c r="Q33" s="73">
        <f>P33/SUMIFS(FinParameters!$H$8:$H$39,FinParameters!$B$8:$B$39,Financials!$E33,FinParameters!$C$8:$C$39,Financials!$F33)</f>
        <v>6573821.0823224168</v>
      </c>
      <c r="R33" s="73">
        <f t="shared" si="15"/>
        <v>-28670088.240395397</v>
      </c>
      <c r="S33" s="12">
        <f t="shared" si="4"/>
        <v>-0.73031241260870561</v>
      </c>
      <c r="T33" s="115">
        <f t="shared" si="5"/>
        <v>2089356.8301538285</v>
      </c>
      <c r="U33" s="73">
        <f>T33/SUMIFS(FinParameters!$L$8:$L$39,FinParameters!$B$8:$B$39,Financials!$E33,FinParameters!$C$8:$C$39,Financials!$F33)</f>
        <v>1846686.9926776912</v>
      </c>
      <c r="V33" s="73">
        <f t="shared" si="6"/>
        <v>1846686.9926776912</v>
      </c>
      <c r="W33" s="12"/>
      <c r="X33" s="73">
        <f t="shared" si="7"/>
        <v>12676561.421444908</v>
      </c>
      <c r="Y33" s="73">
        <f t="shared" si="8"/>
        <v>8420508.0750001073</v>
      </c>
      <c r="Z33" s="73">
        <f t="shared" si="8"/>
        <v>-26823401.247717705</v>
      </c>
      <c r="AA33" s="12">
        <f t="shared" si="9"/>
        <v>-0.6832718028398338</v>
      </c>
      <c r="AB33" s="115">
        <f t="shared" si="10"/>
        <v>11325624.541777456</v>
      </c>
      <c r="AC33" s="73">
        <f>AB33/SUMIFS(FinParameters!$L$8:$L$39,FinParameters!$B$8:$B$39,Financials!$E33,FinParameters!$C$8:$C$39,Financials!$F33)</f>
        <v>10010201.811105577</v>
      </c>
      <c r="AD33" s="73">
        <f t="shared" si="11"/>
        <v>10010201.811105577</v>
      </c>
      <c r="AE33" s="12"/>
      <c r="AF33" s="73">
        <f t="shared" si="12"/>
        <v>24002185.963222362</v>
      </c>
      <c r="AG33" s="73">
        <f t="shared" si="13"/>
        <v>18430709.886105686</v>
      </c>
      <c r="AH33" s="73">
        <f t="shared" si="13"/>
        <v>-16813199.436612129</v>
      </c>
      <c r="AI33" s="12">
        <f t="shared" si="14"/>
        <v>-0.42828219227183628</v>
      </c>
      <c r="AL33" s="73">
        <f>Summary!G33</f>
        <v>-6266918.8883838234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2957825.4819188118</v>
      </c>
      <c r="AN33" s="20">
        <f>Summary!I33</f>
        <v>4471923.5851989174</v>
      </c>
      <c r="AP33" s="12">
        <v>1</v>
      </c>
    </row>
    <row r="34" spans="1:42" x14ac:dyDescent="0.3">
      <c r="A34">
        <v>30</v>
      </c>
      <c r="B34" t="str">
        <f>Summary!B34</f>
        <v>Yallourn Snowy</v>
      </c>
      <c r="C34" t="str">
        <f>Summary!C34</f>
        <v>Wind</v>
      </c>
      <c r="D34" s="90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-12406456.277600959</v>
      </c>
      <c r="H34" s="73">
        <f>SUMIFS(AM$5:AM34,$F$5:$F34,$F34,$D$5:$D34,$D34)</f>
        <v>26301369.560373079</v>
      </c>
      <c r="I34" s="20">
        <f>SUMIFS(AN$5:AN34,$F$5:$F34,$F34,$D$5:$D34,$D34)</f>
        <v>13903798.660656881</v>
      </c>
      <c r="J34" s="73">
        <f t="shared" si="0"/>
        <v>13903798.660656881</v>
      </c>
      <c r="K34" s="73">
        <f t="shared" si="1"/>
        <v>1497342.3830559216</v>
      </c>
      <c r="L34" s="73">
        <f t="shared" si="2"/>
        <v>27798711.943429001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6301283.0356568806</v>
      </c>
      <c r="Q34" s="73">
        <f>P34/SUMIFS(FinParameters!$H$8:$H$39,FinParameters!$B$8:$B$39,Financials!$E34,FinParameters!$C$8:$C$39,Financials!$F34)</f>
        <v>3912600.9994702782</v>
      </c>
      <c r="R34" s="73">
        <f t="shared" si="15"/>
        <v>-32956009.796029598</v>
      </c>
      <c r="S34" s="12">
        <f t="shared" si="4"/>
        <v>-0.83948758100378207</v>
      </c>
      <c r="T34" s="115">
        <f t="shared" si="5"/>
        <v>-12406456.277600959</v>
      </c>
      <c r="U34" s="73">
        <f>T34/SUMIFS(FinParameters!$L$8:$L$39,FinParameters!$B$8:$B$39,Financials!$E34,FinParameters!$C$8:$C$39,Financials!$F34)</f>
        <v>-10965499.574997617</v>
      </c>
      <c r="V34" s="73">
        <f t="shared" si="6"/>
        <v>-10965499.574997617</v>
      </c>
      <c r="W34" s="12"/>
      <c r="X34" s="73">
        <f t="shared" si="7"/>
        <v>-6105173.2419440784</v>
      </c>
      <c r="Y34" s="73">
        <f t="shared" si="8"/>
        <v>-7052898.5755273383</v>
      </c>
      <c r="Z34" s="73">
        <f t="shared" si="8"/>
        <v>-43921509.371027216</v>
      </c>
      <c r="AA34" s="12">
        <f t="shared" si="9"/>
        <v>-1.1188114666831031</v>
      </c>
      <c r="AB34" s="115">
        <f t="shared" si="10"/>
        <v>26301369.560373079</v>
      </c>
      <c r="AC34" s="73">
        <f>AB34/SUMIFS(FinParameters!$L$8:$L$39,FinParameters!$B$8:$B$39,Financials!$E34,FinParameters!$C$8:$C$39,Financials!$F34)</f>
        <v>23246578.255938187</v>
      </c>
      <c r="AD34" s="73">
        <f t="shared" si="11"/>
        <v>23246578.255938187</v>
      </c>
      <c r="AE34" s="12"/>
      <c r="AF34" s="73">
        <f t="shared" si="12"/>
        <v>20196196.318429001</v>
      </c>
      <c r="AG34" s="73">
        <f t="shared" si="13"/>
        <v>16193679.680410849</v>
      </c>
      <c r="AH34" s="73">
        <f t="shared" si="13"/>
        <v>-20674931.115089029</v>
      </c>
      <c r="AI34" s="12">
        <f t="shared" si="14"/>
        <v>-0.52665198295082849</v>
      </c>
      <c r="AL34" s="73">
        <f>Summary!G34</f>
        <v>-9713014.5360519662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7150979.9659862751</v>
      </c>
      <c r="AN34" s="20">
        <f>Summary!I34</f>
        <v>3407574.5199101092</v>
      </c>
      <c r="AP34" s="12">
        <v>1</v>
      </c>
    </row>
    <row r="35" spans="1:42" x14ac:dyDescent="0.3">
      <c r="A35">
        <v>31</v>
      </c>
      <c r="B35" t="str">
        <f>Summary!B35</f>
        <v>Yallourn Snowy</v>
      </c>
      <c r="C35" t="str">
        <f>Summary!C35</f>
        <v>Wind</v>
      </c>
      <c r="D35" s="90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-33229835.638182536</v>
      </c>
      <c r="H35" s="73">
        <f>SUMIFS(AM$5:AM35,$F$5:$F35,$F35,$D$5:$D35,$D35)</f>
        <v>56337614.240788676</v>
      </c>
      <c r="I35" s="20">
        <f>SUMIFS(AN$5:AN35,$F$5:$F35,$F35,$D$5:$D35,$D35)</f>
        <v>7154859.5078220908</v>
      </c>
      <c r="J35" s="73">
        <f t="shared" si="0"/>
        <v>7154859.5078220908</v>
      </c>
      <c r="K35" s="73">
        <f t="shared" si="1"/>
        <v>-26074976.130360447</v>
      </c>
      <c r="L35" s="73">
        <f t="shared" si="2"/>
        <v>30262638.110428229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-447656.11717790924</v>
      </c>
      <c r="Q35" s="73">
        <f>P35/SUMIFS(FinParameters!$H$8:$H$39,FinParameters!$B$8:$B$39,Financials!$E35,FinParameters!$C$8:$C$39,Financials!$F35)</f>
        <v>-277959.22855363146</v>
      </c>
      <c r="R35" s="73">
        <f t="shared" si="15"/>
        <v>-39704948.948864385</v>
      </c>
      <c r="S35" s="12">
        <f t="shared" si="4"/>
        <v>-1.0114031326382389</v>
      </c>
      <c r="T35" s="115">
        <f t="shared" si="5"/>
        <v>-33229835.638182536</v>
      </c>
      <c r="U35" s="73">
        <f>T35/SUMIFS(FinParameters!$L$8:$L$39,FinParameters!$B$8:$B$39,Financials!$E35,FinParameters!$C$8:$C$39,Financials!$F35)</f>
        <v>-29370332.70536717</v>
      </c>
      <c r="V35" s="73">
        <f t="shared" si="6"/>
        <v>-29370332.70536717</v>
      </c>
      <c r="W35" s="12"/>
      <c r="X35" s="73">
        <f t="shared" si="7"/>
        <v>-33677491.755360447</v>
      </c>
      <c r="Y35" s="73">
        <f t="shared" si="8"/>
        <v>-29648291.933920801</v>
      </c>
      <c r="Z35" s="73">
        <f t="shared" si="8"/>
        <v>-69075281.654231548</v>
      </c>
      <c r="AA35" s="12">
        <f t="shared" si="9"/>
        <v>-1.7595528543037362</v>
      </c>
      <c r="AB35" s="115">
        <f t="shared" si="10"/>
        <v>56337614.240788676</v>
      </c>
      <c r="AC35" s="73">
        <f>AB35/SUMIFS(FinParameters!$L$8:$L$39,FinParameters!$B$8:$B$39,Financials!$E35,FinParameters!$C$8:$C$39,Financials!$F35)</f>
        <v>49794241.900412068</v>
      </c>
      <c r="AD35" s="73">
        <f t="shared" si="11"/>
        <v>49794241.900412068</v>
      </c>
      <c r="AE35" s="12"/>
      <c r="AF35" s="73">
        <f t="shared" si="12"/>
        <v>22660122.485428229</v>
      </c>
      <c r="AG35" s="73">
        <f t="shared" si="13"/>
        <v>20145949.966491267</v>
      </c>
      <c r="AH35" s="73">
        <f t="shared" si="13"/>
        <v>-19281039.753819481</v>
      </c>
      <c r="AI35" s="12">
        <f t="shared" si="14"/>
        <v>-0.49114542453260585</v>
      </c>
      <c r="AL35" s="73">
        <f>Summary!G35</f>
        <v>-14119223.01328058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15217109.076776974</v>
      </c>
      <c r="AN35" s="20">
        <f>Summary!I35</f>
        <v>1792503.5586776915</v>
      </c>
      <c r="AP35" s="12">
        <v>1</v>
      </c>
    </row>
    <row r="36" spans="1:42" x14ac:dyDescent="0.3">
      <c r="A36">
        <v>32</v>
      </c>
      <c r="B36" t="str">
        <f>Summary!B36</f>
        <v>Yallourn Snowy</v>
      </c>
      <c r="C36" t="str">
        <f>Summary!C36</f>
        <v>Wind</v>
      </c>
      <c r="D36" s="90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17516252.321527679</v>
      </c>
      <c r="H36" s="73">
        <f>SUMIFS(AM$5:AM36,$F$5:$F36,$F36,$D$5:$D36,$D36)</f>
        <v>-734615.40354044538</v>
      </c>
      <c r="I36" s="20">
        <f>SUMIFS(AN$5:AN36,$F$5:$F36,$F36,$D$5:$D36,$D36)</f>
        <v>22139021.390887469</v>
      </c>
      <c r="J36" s="73">
        <f t="shared" si="0"/>
        <v>22139021.390887469</v>
      </c>
      <c r="K36" s="73">
        <f t="shared" si="1"/>
        <v>39655273.712415144</v>
      </c>
      <c r="L36" s="73">
        <f t="shared" si="2"/>
        <v>38920658.308874704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14536505.765887469</v>
      </c>
      <c r="Q36" s="73">
        <f>P36/SUMIFS(FinParameters!$H$8:$H$39,FinParameters!$B$8:$B$39,Financials!$E36,FinParameters!$C$8:$C$39,Financials!$F36)</f>
        <v>9026026.3928118814</v>
      </c>
      <c r="R36" s="73">
        <f t="shared" si="15"/>
        <v>-24720787.065799013</v>
      </c>
      <c r="S36" s="12">
        <f t="shared" si="4"/>
        <v>-0.62971196643100302</v>
      </c>
      <c r="T36" s="115">
        <f t="shared" si="5"/>
        <v>17516252.321527679</v>
      </c>
      <c r="U36" s="73">
        <f>T36/SUMIFS(FinParameters!$L$8:$L$39,FinParameters!$B$8:$B$39,Financials!$E36,FinParameters!$C$8:$C$39,Financials!$F36)</f>
        <v>15481814.717232397</v>
      </c>
      <c r="V36" s="73">
        <f t="shared" si="6"/>
        <v>15481814.717232397</v>
      </c>
      <c r="W36" s="12"/>
      <c r="X36" s="73">
        <f t="shared" si="7"/>
        <v>32052758.087415144</v>
      </c>
      <c r="Y36" s="73">
        <f t="shared" si="8"/>
        <v>24507841.110044278</v>
      </c>
      <c r="Z36" s="73">
        <f t="shared" si="8"/>
        <v>-9238972.348566616</v>
      </c>
      <c r="AA36" s="12">
        <f t="shared" si="9"/>
        <v>-0.23534410251308488</v>
      </c>
      <c r="AB36" s="115">
        <f t="shared" si="10"/>
        <v>-734615.40354044538</v>
      </c>
      <c r="AC36" s="73">
        <f>AB36/SUMIFS(FinParameters!$L$8:$L$39,FinParameters!$B$8:$B$39,Financials!$E36,FinParameters!$C$8:$C$39,Financials!$F36)</f>
        <v>-649292.97416321828</v>
      </c>
      <c r="AD36" s="73">
        <f t="shared" si="11"/>
        <v>-649292.97416321828</v>
      </c>
      <c r="AE36" s="12"/>
      <c r="AF36" s="73">
        <f t="shared" si="12"/>
        <v>31318142.6838747</v>
      </c>
      <c r="AG36" s="73">
        <f t="shared" si="13"/>
        <v>23858548.135881059</v>
      </c>
      <c r="AH36" s="73">
        <f t="shared" si="13"/>
        <v>-9888265.3227298334</v>
      </c>
      <c r="AI36" s="12">
        <f t="shared" si="14"/>
        <v>-0.25188352556874555</v>
      </c>
      <c r="AL36" s="73">
        <f>Summary!G36</f>
        <v>-3348012.7250320832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-187166.27747946428</v>
      </c>
      <c r="AN36" s="20">
        <f>Summary!I36</f>
        <v>5413425.0986614069</v>
      </c>
      <c r="AP36" s="12">
        <v>1</v>
      </c>
    </row>
    <row r="37" spans="1:42" x14ac:dyDescent="0.3">
      <c r="A37">
        <v>33</v>
      </c>
      <c r="B37" t="str">
        <f>Summary!B37</f>
        <v>Yallourn Snowy</v>
      </c>
      <c r="C37" t="str">
        <f>Summary!C37</f>
        <v>Wind</v>
      </c>
      <c r="D37" s="90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117875730.65825087</v>
      </c>
      <c r="H37" s="73">
        <f>SUMIFS(AM$5:AM37,$F$5:$F37,$F37,$D$5:$D37,$D37)</f>
        <v>-98277346.973958045</v>
      </c>
      <c r="I37" s="20">
        <f>SUMIFS(AN$5:AN37,$F$5:$F37,$F37,$D$5:$D37,$D37)</f>
        <v>60437066.015026107</v>
      </c>
      <c r="J37" s="73">
        <f t="shared" si="0"/>
        <v>60437066.015026107</v>
      </c>
      <c r="K37" s="73">
        <f t="shared" si="1"/>
        <v>178312796.67327696</v>
      </c>
      <c r="L37" s="73">
        <f t="shared" si="2"/>
        <v>80035449.699318931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51130737.499401107</v>
      </c>
      <c r="Q37" s="73">
        <f>P37/SUMIFS(FinParameters!$H$8:$H$39,FinParameters!$B$8:$B$39,Financials!$E37,FinParameters!$C$8:$C$39,Financials!$F37)</f>
        <v>28861968.342834979</v>
      </c>
      <c r="R37" s="73">
        <f t="shared" si="15"/>
        <v>6583077.8943577856</v>
      </c>
      <c r="S37" s="12">
        <f t="shared" si="4"/>
        <v>0.147776066188952</v>
      </c>
      <c r="T37" s="115">
        <f t="shared" si="5"/>
        <v>117875730.65825087</v>
      </c>
      <c r="U37" s="73">
        <f>T37/SUMIFS(FinParameters!$L$8:$L$39,FinParameters!$B$8:$B$39,Financials!$E37,FinParameters!$C$8:$C$39,Financials!$F37)</f>
        <v>101643873.1194143</v>
      </c>
      <c r="V37" s="73">
        <f t="shared" si="6"/>
        <v>101643873.1194143</v>
      </c>
      <c r="W37" s="12"/>
      <c r="X37" s="73">
        <f t="shared" si="7"/>
        <v>169006468.15765196</v>
      </c>
      <c r="Y37" s="73">
        <f t="shared" si="8"/>
        <v>130505841.46224928</v>
      </c>
      <c r="Z37" s="73">
        <f t="shared" si="8"/>
        <v>108226951.01377209</v>
      </c>
      <c r="AA37" s="12">
        <f t="shared" si="9"/>
        <v>2.429464352859505</v>
      </c>
      <c r="AB37" s="115">
        <f t="shared" si="10"/>
        <v>-98277346.973958045</v>
      </c>
      <c r="AC37" s="73">
        <f>AB37/SUMIFS(FinParameters!$L$8:$L$39,FinParameters!$B$8:$B$39,Financials!$E37,FinParameters!$C$8:$C$39,Financials!$F37)</f>
        <v>-84744248.290557101</v>
      </c>
      <c r="AD37" s="73">
        <f t="shared" si="11"/>
        <v>-84744248.290557101</v>
      </c>
      <c r="AE37" s="12"/>
      <c r="AF37" s="73">
        <f t="shared" si="12"/>
        <v>70729121.183693916</v>
      </c>
      <c r="AG37" s="73">
        <f t="shared" si="13"/>
        <v>45761593.171692178</v>
      </c>
      <c r="AH37" s="73">
        <f t="shared" si="13"/>
        <v>23482702.723214984</v>
      </c>
      <c r="AI37" s="12">
        <f t="shared" si="14"/>
        <v>0.52713662022676644</v>
      </c>
      <c r="AL37" s="73">
        <f>Summary!G37</f>
        <v>17860497.031073336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-23638054.409860451</v>
      </c>
      <c r="AN37" s="20">
        <f>Summary!I37</f>
        <v>12416417.495090801</v>
      </c>
      <c r="AP37" s="12">
        <v>1</v>
      </c>
    </row>
    <row r="38" spans="1:42" x14ac:dyDescent="0.3">
      <c r="A38">
        <v>34</v>
      </c>
      <c r="B38" t="str">
        <f>Summary!B38</f>
        <v>Yallourn Snowy</v>
      </c>
      <c r="C38" t="str">
        <f>Summary!C38</f>
        <v>Wind</v>
      </c>
      <c r="D38" s="90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63305882.897459783</v>
      </c>
      <c r="H38" s="73">
        <f>SUMIFS(AM$5:AM38,$F$5:$F38,$F38,$D$5:$D38,$D38)</f>
        <v>-39278396.748651154</v>
      </c>
      <c r="I38" s="20">
        <f>SUMIFS(AN$5:AN38,$F$5:$F38,$F38,$D$5:$D38,$D38)</f>
        <v>41131181.44645004</v>
      </c>
      <c r="J38" s="73">
        <f t="shared" si="0"/>
        <v>41131181.44645004</v>
      </c>
      <c r="K38" s="73">
        <f t="shared" si="1"/>
        <v>104437064.34390983</v>
      </c>
      <c r="L38" s="73">
        <f t="shared" si="2"/>
        <v>65158667.595258668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31824852.93082504</v>
      </c>
      <c r="Q38" s="73">
        <f>P38/SUMIFS(FinParameters!$H$8:$H$39,FinParameters!$B$8:$B$39,Financials!$E38,FinParameters!$C$8:$C$39,Financials!$F38)</f>
        <v>17964299.807246275</v>
      </c>
      <c r="R38" s="73">
        <f t="shared" si="15"/>
        <v>-12722806.674218282</v>
      </c>
      <c r="S38" s="12">
        <f t="shared" si="4"/>
        <v>-0.28559988980381606</v>
      </c>
      <c r="T38" s="115">
        <f t="shared" si="5"/>
        <v>63305882.897459783</v>
      </c>
      <c r="U38" s="73">
        <f>T38/SUMIFS(FinParameters!$L$8:$L$39,FinParameters!$B$8:$B$39,Financials!$E38,FinParameters!$C$8:$C$39,Financials!$F38)</f>
        <v>54588464.419342279</v>
      </c>
      <c r="V38" s="73">
        <f t="shared" si="6"/>
        <v>54588464.419342279</v>
      </c>
      <c r="W38" s="12"/>
      <c r="X38" s="73">
        <f t="shared" si="7"/>
        <v>95130735.82828483</v>
      </c>
      <c r="Y38" s="73">
        <f t="shared" si="8"/>
        <v>72552764.226588547</v>
      </c>
      <c r="Z38" s="73">
        <f t="shared" si="8"/>
        <v>41865657.745123997</v>
      </c>
      <c r="AA38" s="12">
        <f t="shared" si="9"/>
        <v>0.93979477522056643</v>
      </c>
      <c r="AB38" s="115">
        <f t="shared" si="10"/>
        <v>-39278396.748651154</v>
      </c>
      <c r="AC38" s="73">
        <f>AB38/SUMIFS(FinParameters!$L$8:$L$39,FinParameters!$B$8:$B$39,Financials!$E38,FinParameters!$C$8:$C$39,Financials!$F38)</f>
        <v>-33869638.416315168</v>
      </c>
      <c r="AD38" s="73">
        <f t="shared" si="11"/>
        <v>-33869638.416315168</v>
      </c>
      <c r="AE38" s="12"/>
      <c r="AF38" s="73">
        <f t="shared" si="12"/>
        <v>55852339.079633676</v>
      </c>
      <c r="AG38" s="73">
        <f t="shared" si="13"/>
        <v>38683125.810273379</v>
      </c>
      <c r="AH38" s="73">
        <f t="shared" si="13"/>
        <v>7996019.3288088292</v>
      </c>
      <c r="AI38" s="12">
        <f t="shared" si="14"/>
        <v>0.1794935895555686</v>
      </c>
      <c r="AL38" s="73">
        <f>Summary!G38</f>
        <v>6417285.7733485429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-8885581.3205179032</v>
      </c>
      <c r="AN38" s="20">
        <f>Summary!I38</f>
        <v>8429347.8424704447</v>
      </c>
      <c r="AP38" s="12">
        <v>1</v>
      </c>
    </row>
    <row r="39" spans="1:42" x14ac:dyDescent="0.3">
      <c r="A39">
        <v>35</v>
      </c>
      <c r="B39" t="str">
        <f>Summary!B39</f>
        <v>Yallourn Snowy</v>
      </c>
      <c r="C39" t="str">
        <f>Summary!C39</f>
        <v>Wind</v>
      </c>
      <c r="D39" s="90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32571611.90247304</v>
      </c>
      <c r="H39" s="73">
        <f>SUMIFS(AM$5:AM39,$F$5:$F39,$F39,$D$5:$D39,$D39)</f>
        <v>-15581832.087458126</v>
      </c>
      <c r="I39" s="20">
        <f>SUMIFS(AN$5:AN39,$F$5:$F39,$F39,$D$5:$D39,$D39)</f>
        <v>32453678.277775995</v>
      </c>
      <c r="J39" s="73">
        <f t="shared" si="0"/>
        <v>32453678.277775995</v>
      </c>
      <c r="K39" s="73">
        <f t="shared" si="1"/>
        <v>65025290.180249035</v>
      </c>
      <c r="L39" s="73">
        <f t="shared" si="2"/>
        <v>49443458.092790909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23147349.762150995</v>
      </c>
      <c r="Q39" s="73">
        <f>P39/SUMIFS(FinParameters!$H$8:$H$39,FinParameters!$B$8:$B$39,Financials!$E39,FinParameters!$C$8:$C$39,Financials!$F39)</f>
        <v>13066075.490570735</v>
      </c>
      <c r="R39" s="73">
        <f t="shared" si="15"/>
        <v>-21400309.842892326</v>
      </c>
      <c r="S39" s="12">
        <f t="shared" si="4"/>
        <v>-0.4803913389081737</v>
      </c>
      <c r="T39" s="115">
        <f t="shared" si="5"/>
        <v>32571611.90247304</v>
      </c>
      <c r="U39" s="73">
        <f>T39/SUMIFS(FinParameters!$L$8:$L$39,FinParameters!$B$8:$B$39,Financials!$E39,FinParameters!$C$8:$C$39,Financials!$F39)</f>
        <v>28086398.862784371</v>
      </c>
      <c r="V39" s="73">
        <f t="shared" si="6"/>
        <v>28086398.862784371</v>
      </c>
      <c r="W39" s="12"/>
      <c r="X39" s="73">
        <f t="shared" si="7"/>
        <v>55718961.664624035</v>
      </c>
      <c r="Y39" s="73">
        <f t="shared" si="8"/>
        <v>41152474.35335511</v>
      </c>
      <c r="Z39" s="73">
        <f t="shared" si="8"/>
        <v>6686089.0198920444</v>
      </c>
      <c r="AA39" s="12">
        <f t="shared" si="9"/>
        <v>0.15008844637789007</v>
      </c>
      <c r="AB39" s="115">
        <f t="shared" si="10"/>
        <v>-15581832.087458126</v>
      </c>
      <c r="AC39" s="73">
        <f>AB39/SUMIFS(FinParameters!$L$8:$L$39,FinParameters!$B$8:$B$39,Financials!$E39,FinParameters!$C$8:$C$39,Financials!$F39)</f>
        <v>-13436164.97493797</v>
      </c>
      <c r="AD39" s="73">
        <f t="shared" si="11"/>
        <v>-13436164.97493797</v>
      </c>
      <c r="AE39" s="12"/>
      <c r="AF39" s="73">
        <f t="shared" si="12"/>
        <v>40137129.577165909</v>
      </c>
      <c r="AG39" s="73">
        <f t="shared" si="13"/>
        <v>27716309.378417142</v>
      </c>
      <c r="AH39" s="73">
        <f t="shared" si="13"/>
        <v>-6750075.9550459255</v>
      </c>
      <c r="AI39" s="12">
        <f t="shared" si="14"/>
        <v>-0.15152481667705248</v>
      </c>
      <c r="AL39" s="73">
        <f>Summary!G39</f>
        <v>1140654.1441268765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-3529157.4613403575</v>
      </c>
      <c r="AN39" s="20">
        <f>Summary!I39</f>
        <v>6816631.9923396185</v>
      </c>
      <c r="AP39" s="12">
        <v>1</v>
      </c>
    </row>
    <row r="40" spans="1:42" x14ac:dyDescent="0.3">
      <c r="A40">
        <v>36</v>
      </c>
      <c r="B40" t="str">
        <f>Summary!B40</f>
        <v>Yallourn Snowy</v>
      </c>
      <c r="C40" t="str">
        <f>Summary!C40</f>
        <v>Wind</v>
      </c>
      <c r="D40" s="90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11019531.325863644</v>
      </c>
      <c r="H40" s="73">
        <f>SUMIFS(AM$5:AM40,$F$5:$F40,$F40,$D$5:$D40,$D40)</f>
        <v>113962.06209314724</v>
      </c>
      <c r="I40" s="20">
        <f>SUMIFS(AN$5:AN40,$F$5:$F40,$F40,$D$5:$D40,$D40)</f>
        <v>27399853.506456025</v>
      </c>
      <c r="J40" s="73">
        <f t="shared" si="0"/>
        <v>27399853.506456025</v>
      </c>
      <c r="K40" s="73">
        <f t="shared" si="1"/>
        <v>38419384.832319669</v>
      </c>
      <c r="L40" s="73">
        <f t="shared" si="2"/>
        <v>38533346.894412816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18093524.990831025</v>
      </c>
      <c r="Q40" s="73">
        <f>P40/SUMIFS(FinParameters!$H$8:$H$39,FinParameters!$B$8:$B$39,Financials!$E40,FinParameters!$C$8:$C$39,Financials!$F40)</f>
        <v>10213323.16010062</v>
      </c>
      <c r="R40" s="73">
        <f t="shared" si="15"/>
        <v>-26454134.614212297</v>
      </c>
      <c r="S40" s="12">
        <f t="shared" si="4"/>
        <v>-0.59383893225262452</v>
      </c>
      <c r="T40" s="115">
        <f t="shared" si="5"/>
        <v>11019531.325863644</v>
      </c>
      <c r="U40" s="73">
        <f>T40/SUMIFS(FinParameters!$L$8:$L$39,FinParameters!$B$8:$B$39,Financials!$E40,FinParameters!$C$8:$C$39,Financials!$F40)</f>
        <v>9502107.3266458251</v>
      </c>
      <c r="V40" s="73">
        <f t="shared" si="6"/>
        <v>9502107.3266458251</v>
      </c>
      <c r="W40" s="12"/>
      <c r="X40" s="73">
        <f t="shared" si="7"/>
        <v>29113056.316694669</v>
      </c>
      <c r="Y40" s="73">
        <f t="shared" si="8"/>
        <v>19715430.486746445</v>
      </c>
      <c r="Z40" s="73">
        <f t="shared" si="8"/>
        <v>-16952027.287566472</v>
      </c>
      <c r="AA40" s="12">
        <f t="shared" si="9"/>
        <v>-0.38053687753435428</v>
      </c>
      <c r="AB40" s="115">
        <f t="shared" si="10"/>
        <v>113962.06209314724</v>
      </c>
      <c r="AC40" s="73">
        <f>AB40/SUMIFS(FinParameters!$L$8:$L$39,FinParameters!$B$8:$B$39,Financials!$E40,FinParameters!$C$8:$C$39,Financials!$F40)</f>
        <v>98269.128981317292</v>
      </c>
      <c r="AD40" s="73">
        <f t="shared" si="11"/>
        <v>98269.128981317292</v>
      </c>
      <c r="AE40" s="12"/>
      <c r="AF40" s="73">
        <f t="shared" si="12"/>
        <v>29227018.378787816</v>
      </c>
      <c r="AG40" s="73">
        <f t="shared" si="13"/>
        <v>19813699.615727764</v>
      </c>
      <c r="AH40" s="73">
        <f t="shared" si="13"/>
        <v>-16853758.158585154</v>
      </c>
      <c r="AI40" s="12">
        <f t="shared" si="14"/>
        <v>-0.37833094505995346</v>
      </c>
      <c r="AL40" s="73">
        <f>Summary!G40</f>
        <v>-2195834.406320299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33041.294507513245</v>
      </c>
      <c r="AN40" s="20">
        <f>Summary!I40</f>
        <v>5802433.8512245435</v>
      </c>
      <c r="AP40" s="12">
        <v>1</v>
      </c>
    </row>
    <row r="41" spans="1:42" x14ac:dyDescent="0.3">
      <c r="A41">
        <v>37</v>
      </c>
      <c r="B41" t="str">
        <f>Summary!B41</f>
        <v>Yallourn Snowy</v>
      </c>
      <c r="C41" t="str">
        <f>Summary!C41</f>
        <v>Wind</v>
      </c>
      <c r="D41" s="90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-2911459.2181817982</v>
      </c>
      <c r="H41" s="73">
        <f>SUMIFS(AM$5:AM41,$F$5:$F41,$F41,$D$5:$D41,$D41)</f>
        <v>14828594.344460117</v>
      </c>
      <c r="I41" s="20">
        <f>SUMIFS(AN$5:AN41,$F$5:$F41,$F41,$D$5:$D41,$D41)</f>
        <v>23144781.645152371</v>
      </c>
      <c r="J41" s="73">
        <f t="shared" si="0"/>
        <v>23144781.645152371</v>
      </c>
      <c r="K41" s="73">
        <f t="shared" si="1"/>
        <v>20233322.426970571</v>
      </c>
      <c r="L41" s="73">
        <f t="shared" si="2"/>
        <v>35061916.771430686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13838453.129527371</v>
      </c>
      <c r="Q41" s="73">
        <f>P41/SUMIFS(FinParameters!$H$8:$H$39,FinParameters!$B$8:$B$39,Financials!$E41,FinParameters!$C$8:$C$39,Financials!$F41)</f>
        <v>7811446.023889306</v>
      </c>
      <c r="R41" s="73">
        <f t="shared" si="15"/>
        <v>-30709206.475515947</v>
      </c>
      <c r="S41" s="12">
        <f t="shared" si="4"/>
        <v>-0.68935622539504415</v>
      </c>
      <c r="T41" s="115">
        <f t="shared" si="5"/>
        <v>-2911459.2181817982</v>
      </c>
      <c r="U41" s="73">
        <f>T41/SUMIFS(FinParameters!$L$8:$L$39,FinParameters!$B$8:$B$39,Financials!$E41,FinParameters!$C$8:$C$39,Financials!$F41)</f>
        <v>-2510542.1592099858</v>
      </c>
      <c r="V41" s="73">
        <f t="shared" si="6"/>
        <v>-2510542.1592099858</v>
      </c>
      <c r="W41" s="12"/>
      <c r="X41" s="73">
        <f t="shared" si="7"/>
        <v>10926993.911345571</v>
      </c>
      <c r="Y41" s="73">
        <f t="shared" si="8"/>
        <v>5300903.8646793198</v>
      </c>
      <c r="Z41" s="73">
        <f t="shared" si="8"/>
        <v>-33219748.634725932</v>
      </c>
      <c r="AA41" s="12">
        <f t="shared" si="9"/>
        <v>-0.7457125453783674</v>
      </c>
      <c r="AB41" s="115">
        <f t="shared" si="10"/>
        <v>14828594.344460117</v>
      </c>
      <c r="AC41" s="73">
        <f>AB41/SUMIFS(FinParameters!$L$8:$L$39,FinParameters!$B$8:$B$39,Financials!$E41,FinParameters!$C$8:$C$39,Financials!$F41)</f>
        <v>12786650.429827623</v>
      </c>
      <c r="AD41" s="73">
        <f t="shared" si="11"/>
        <v>12786650.429827623</v>
      </c>
      <c r="AE41" s="12"/>
      <c r="AF41" s="73">
        <f t="shared" si="12"/>
        <v>25755588.255805686</v>
      </c>
      <c r="AG41" s="73">
        <f t="shared" si="13"/>
        <v>18087554.294506945</v>
      </c>
      <c r="AH41" s="73">
        <f t="shared" si="13"/>
        <v>-20433098.204898309</v>
      </c>
      <c r="AI41" s="12">
        <f t="shared" si="14"/>
        <v>-0.4586794993509612</v>
      </c>
      <c r="AL41" s="73">
        <f>Summary!G41</f>
        <v>-5000816.0483356267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3502969.8026826601</v>
      </c>
      <c r="AN41" s="20">
        <f>Summary!I41</f>
        <v>4955061.4288612911</v>
      </c>
      <c r="AP41" s="12">
        <v>1</v>
      </c>
    </row>
    <row r="42" spans="1:42" x14ac:dyDescent="0.3">
      <c r="A42">
        <v>38</v>
      </c>
      <c r="B42" t="str">
        <f>Summary!B42</f>
        <v>Yallourn Snowy</v>
      </c>
      <c r="C42" t="str">
        <f>Summary!C42</f>
        <v>Wind</v>
      </c>
      <c r="D42" s="90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-19302813.333822329</v>
      </c>
      <c r="H42" s="73">
        <f>SUMIFS(AM$5:AM42,$F$5:$F42,$F42,$D$5:$D42,$D42)</f>
        <v>34349887.762511417</v>
      </c>
      <c r="I42" s="20">
        <f>SUMIFS(AN$5:AN42,$F$5:$F42,$F42,$D$5:$D42,$D42)</f>
        <v>17731094.303334795</v>
      </c>
      <c r="J42" s="73">
        <f t="shared" si="0"/>
        <v>17731094.303334795</v>
      </c>
      <c r="K42" s="73">
        <f t="shared" si="1"/>
        <v>-1571719.0304875337</v>
      </c>
      <c r="L42" s="73">
        <f t="shared" si="2"/>
        <v>32778168.732023884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8424765.7877097949</v>
      </c>
      <c r="Q42" s="73">
        <f>P42/SUMIFS(FinParameters!$H$8:$H$39,FinParameters!$B$8:$B$39,Financials!$E42,FinParameters!$C$8:$C$39,Financials!$F42)</f>
        <v>4755560.6539711533</v>
      </c>
      <c r="R42" s="73">
        <f t="shared" si="15"/>
        <v>-36122893.817333527</v>
      </c>
      <c r="S42" s="12">
        <f t="shared" si="4"/>
        <v>-0.81088196636134813</v>
      </c>
      <c r="T42" s="115">
        <f t="shared" si="5"/>
        <v>-19302813.333822329</v>
      </c>
      <c r="U42" s="73">
        <f>T42/SUMIFS(FinParameters!$L$8:$L$39,FinParameters!$B$8:$B$39,Financials!$E42,FinParameters!$C$8:$C$39,Financials!$F42)</f>
        <v>-16644755.441975635</v>
      </c>
      <c r="V42" s="73">
        <f t="shared" si="6"/>
        <v>-16644755.441975635</v>
      </c>
      <c r="W42" s="12"/>
      <c r="X42" s="73">
        <f t="shared" si="7"/>
        <v>-10878047.546112534</v>
      </c>
      <c r="Y42" s="73">
        <f t="shared" si="8"/>
        <v>-11889194.78800448</v>
      </c>
      <c r="Z42" s="73">
        <f t="shared" si="8"/>
        <v>-52767649.259309158</v>
      </c>
      <c r="AA42" s="12">
        <f t="shared" si="9"/>
        <v>-1.1845212459452132</v>
      </c>
      <c r="AB42" s="115">
        <f t="shared" si="10"/>
        <v>34349887.762511417</v>
      </c>
      <c r="AC42" s="73">
        <f>AB42/SUMIFS(FinParameters!$L$8:$L$39,FinParameters!$B$8:$B$39,Financials!$E42,FinParameters!$C$8:$C$39,Financials!$F42)</f>
        <v>29619800.563708685</v>
      </c>
      <c r="AD42" s="73">
        <f t="shared" si="11"/>
        <v>29619800.563708685</v>
      </c>
      <c r="AE42" s="12"/>
      <c r="AF42" s="73">
        <f t="shared" si="12"/>
        <v>23471840.216398884</v>
      </c>
      <c r="AG42" s="73">
        <f t="shared" si="13"/>
        <v>17730605.775704205</v>
      </c>
      <c r="AH42" s="73">
        <f t="shared" si="13"/>
        <v>-23147848.695600472</v>
      </c>
      <c r="AI42" s="12">
        <f t="shared" si="14"/>
        <v>-0.51961986108423663</v>
      </c>
      <c r="AL42" s="73">
        <f>Summary!G42</f>
        <v>-6896357.0562213697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8048518.2021383345</v>
      </c>
      <c r="AN42" s="20">
        <f>Summary!I42</f>
        <v>3827295.6426779125</v>
      </c>
      <c r="AP42" s="12">
        <v>1</v>
      </c>
    </row>
    <row r="43" spans="1:42" x14ac:dyDescent="0.3">
      <c r="A43">
        <v>39</v>
      </c>
      <c r="B43" t="str">
        <f>Summary!B43</f>
        <v>Yallourn Snowy</v>
      </c>
      <c r="C43" t="str">
        <f>Summary!C43</f>
        <v>Wind</v>
      </c>
      <c r="D43" s="90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-46426468.740560837</v>
      </c>
      <c r="H43" s="73">
        <f>SUMIFS(AM$5:AM43,$F$5:$F43,$F43,$D$5:$D43,$D43)</f>
        <v>72922234.039873585</v>
      </c>
      <c r="I43" s="20">
        <f>SUMIFS(AN$5:AN43,$F$5:$F43,$F43,$D$5:$D43,$D43)</f>
        <v>8703038.1649371684</v>
      </c>
      <c r="J43" s="73">
        <f t="shared" si="0"/>
        <v>8703038.1649371684</v>
      </c>
      <c r="K43" s="73">
        <f t="shared" si="1"/>
        <v>-37723430.575623669</v>
      </c>
      <c r="L43" s="73">
        <f t="shared" si="2"/>
        <v>35198803.464249916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-603290.35068783164</v>
      </c>
      <c r="Q43" s="73">
        <f>P43/SUMIFS(FinParameters!$H$8:$H$39,FinParameters!$B$8:$B$39,Financials!$E43,FinParameters!$C$8:$C$39,Financials!$F43)</f>
        <v>-340541.67521628173</v>
      </c>
      <c r="R43" s="73">
        <f t="shared" si="15"/>
        <v>-45150949.955731153</v>
      </c>
      <c r="S43" s="12">
        <f t="shared" si="4"/>
        <v>-1.0135425823945987</v>
      </c>
      <c r="T43" s="115">
        <f t="shared" si="5"/>
        <v>-46426468.740560837</v>
      </c>
      <c r="U43" s="73">
        <f>T43/SUMIFS(FinParameters!$L$8:$L$39,FinParameters!$B$8:$B$39,Financials!$E43,FinParameters!$C$8:$C$39,Financials!$F43)</f>
        <v>-40033398.492598943</v>
      </c>
      <c r="V43" s="73">
        <f t="shared" si="6"/>
        <v>-40033398.492598943</v>
      </c>
      <c r="W43" s="12"/>
      <c r="X43" s="73">
        <f t="shared" si="7"/>
        <v>-47029759.091248669</v>
      </c>
      <c r="Y43" s="73">
        <f t="shared" si="8"/>
        <v>-40373940.167815223</v>
      </c>
      <c r="Z43" s="73">
        <f t="shared" si="8"/>
        <v>-85184348.448330104</v>
      </c>
      <c r="AA43" s="12">
        <f t="shared" si="9"/>
        <v>-1.9122070430538674</v>
      </c>
      <c r="AB43" s="115">
        <f t="shared" si="10"/>
        <v>72922234.039873585</v>
      </c>
      <c r="AC43" s="73">
        <f>AB43/SUMIFS(FinParameters!$L$8:$L$39,FinParameters!$B$8:$B$39,Financials!$E43,FinParameters!$C$8:$C$39,Financials!$F43)</f>
        <v>62880613.871421419</v>
      </c>
      <c r="AD43" s="73">
        <f t="shared" si="11"/>
        <v>62880613.871421419</v>
      </c>
      <c r="AE43" s="12"/>
      <c r="AF43" s="73">
        <f t="shared" si="12"/>
        <v>25892474.948624916</v>
      </c>
      <c r="AG43" s="73">
        <f t="shared" si="13"/>
        <v>22506673.703606196</v>
      </c>
      <c r="AH43" s="73">
        <f t="shared" si="13"/>
        <v>-22303734.576908685</v>
      </c>
      <c r="AI43" s="12">
        <f t="shared" si="14"/>
        <v>-0.50067129843974201</v>
      </c>
      <c r="AL43" s="73">
        <f>Summary!G43</f>
        <v>-13196633.102378299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16584619.799084904</v>
      </c>
      <c r="AN43" s="20">
        <f>Summary!I43</f>
        <v>1548178.6571150774</v>
      </c>
      <c r="AP43" s="12">
        <v>1</v>
      </c>
    </row>
    <row r="44" spans="1:42" x14ac:dyDescent="0.3">
      <c r="A44">
        <v>40</v>
      </c>
      <c r="B44" t="str">
        <f>Summary!B44</f>
        <v>Yallourn Snowy</v>
      </c>
      <c r="C44" t="str">
        <f>Summary!C44</f>
        <v>Wind</v>
      </c>
      <c r="D44" s="90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15913171.209961403</v>
      </c>
      <c r="H44" s="73">
        <f>SUMIFS(AM$5:AM44,$F$5:$F44,$F44,$D$5:$D44,$D44)</f>
        <v>-865372.59965233051</v>
      </c>
      <c r="I44" s="20">
        <f>SUMIFS(AN$5:AN44,$F$5:$F44,$F44,$D$5:$D44,$D44)</f>
        <v>28055554.060980894</v>
      </c>
      <c r="J44" s="73">
        <f t="shared" si="0"/>
        <v>28055554.060980894</v>
      </c>
      <c r="K44" s="73">
        <f t="shared" si="1"/>
        <v>43968725.270942301</v>
      </c>
      <c r="L44" s="73">
        <f t="shared" si="2"/>
        <v>43103352.671289966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18749225.545355894</v>
      </c>
      <c r="Q44" s="73">
        <f>P44/SUMIFS(FinParameters!$H$8:$H$39,FinParameters!$B$8:$B$39,Financials!$E44,FinParameters!$C$8:$C$39,Financials!$F44)</f>
        <v>10583449.029051714</v>
      </c>
      <c r="R44" s="73">
        <f t="shared" si="15"/>
        <v>-25798434.059687428</v>
      </c>
      <c r="S44" s="12">
        <f t="shared" si="4"/>
        <v>-0.57911985249987719</v>
      </c>
      <c r="T44" s="115">
        <f t="shared" si="5"/>
        <v>15913171.209961403</v>
      </c>
      <c r="U44" s="73">
        <f>T44/SUMIFS(FinParameters!$L$8:$L$39,FinParameters!$B$8:$B$39,Financials!$E44,FinParameters!$C$8:$C$39,Financials!$F44)</f>
        <v>13721877.66184265</v>
      </c>
      <c r="V44" s="73">
        <f t="shared" si="6"/>
        <v>13721877.66184265</v>
      </c>
      <c r="W44" s="12"/>
      <c r="X44" s="73">
        <f t="shared" si="7"/>
        <v>34662396.755317301</v>
      </c>
      <c r="Y44" s="73">
        <f t="shared" si="8"/>
        <v>24305326.690894365</v>
      </c>
      <c r="Z44" s="73">
        <f t="shared" si="8"/>
        <v>-12076556.397844778</v>
      </c>
      <c r="AA44" s="12">
        <f t="shared" si="9"/>
        <v>-0.27109294865128153</v>
      </c>
      <c r="AB44" s="115">
        <f t="shared" si="10"/>
        <v>-865372.59965233051</v>
      </c>
      <c r="AC44" s="73">
        <f>AB44/SUMIFS(FinParameters!$L$8:$L$39,FinParameters!$B$8:$B$39,Financials!$E44,FinParameters!$C$8:$C$39,Financials!$F44)</f>
        <v>-746208.08056829905</v>
      </c>
      <c r="AD44" s="73">
        <f t="shared" si="11"/>
        <v>-746208.08056829905</v>
      </c>
      <c r="AE44" s="12"/>
      <c r="AF44" s="73">
        <f t="shared" si="12"/>
        <v>33797024.155664973</v>
      </c>
      <c r="AG44" s="73">
        <f t="shared" si="13"/>
        <v>23559118.610326067</v>
      </c>
      <c r="AH44" s="73">
        <f t="shared" si="13"/>
        <v>-12822764.478413077</v>
      </c>
      <c r="AI44" s="12">
        <f t="shared" si="14"/>
        <v>-0.28784372943716641</v>
      </c>
      <c r="AL44" s="73">
        <f>Summary!G44</f>
        <v>-1603081.1115662763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-130757.19611188515</v>
      </c>
      <c r="AN44" s="20">
        <f>Summary!I44</f>
        <v>5916532.6700934255</v>
      </c>
      <c r="AP44" s="12">
        <v>1</v>
      </c>
    </row>
    <row r="45" spans="1:42" x14ac:dyDescent="0.3">
      <c r="A45">
        <v>41</v>
      </c>
      <c r="B45" t="str">
        <f>Summary!B45</f>
        <v>Yallourn Snowy</v>
      </c>
      <c r="C45" t="str">
        <f>Summary!C45</f>
        <v>Wind</v>
      </c>
      <c r="D45" s="90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140479297.70365942</v>
      </c>
      <c r="H45" s="73">
        <f>SUMIFS(AM$5:AM45,$F$5:$F45,$F45,$D$5:$D45,$D45)</f>
        <v>-122104536.25646099</v>
      </c>
      <c r="I45" s="20">
        <f>SUMIFS(AN$5:AN45,$F$5:$F45,$F45,$D$5:$D45,$D45)</f>
        <v>74535943.731056079</v>
      </c>
      <c r="J45" s="73">
        <f t="shared" si="0"/>
        <v>74535943.731056079</v>
      </c>
      <c r="K45" s="73">
        <f t="shared" si="1"/>
        <v>215015241.43471551</v>
      </c>
      <c r="L45" s="73">
        <f t="shared" si="2"/>
        <v>92910705.1782545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63498207.002540454</v>
      </c>
      <c r="Q45" s="73">
        <f>P45/SUMIFS(FinParameters!$H$8:$H$39,FinParameters!$B$8:$B$39,Financials!$E45,FinParameters!$C$8:$C$39,Financials!$F45)</f>
        <v>32584620.416447524</v>
      </c>
      <c r="R45" s="73">
        <f t="shared" si="15"/>
        <v>14465759.200992364</v>
      </c>
      <c r="S45" s="12">
        <f t="shared" si="4"/>
        <v>0.29502421048894972</v>
      </c>
      <c r="T45" s="115">
        <f t="shared" si="5"/>
        <v>140479297.70365942</v>
      </c>
      <c r="U45" s="73">
        <f>T45/SUMIFS(FinParameters!$L$8:$L$39,FinParameters!$B$8:$B$39,Financials!$E45,FinParameters!$C$8:$C$39,Financials!$F45)</f>
        <v>118180349.40702268</v>
      </c>
      <c r="V45" s="73">
        <f t="shared" si="6"/>
        <v>118180349.40702268</v>
      </c>
      <c r="W45" s="12"/>
      <c r="X45" s="73">
        <f t="shared" si="7"/>
        <v>203977504.70619988</v>
      </c>
      <c r="Y45" s="73">
        <f t="shared" si="8"/>
        <v>150764969.82347021</v>
      </c>
      <c r="Z45" s="73">
        <f t="shared" si="8"/>
        <v>132646108.60801505</v>
      </c>
      <c r="AA45" s="12">
        <f t="shared" si="9"/>
        <v>2.7052720097695597</v>
      </c>
      <c r="AB45" s="115">
        <f t="shared" si="10"/>
        <v>-122104536.25646099</v>
      </c>
      <c r="AC45" s="73">
        <f>AB45/SUMIFS(FinParameters!$L$8:$L$39,FinParameters!$B$8:$B$39,Financials!$E45,FinParameters!$C$8:$C$39,Financials!$F45)</f>
        <v>-102722301.39854355</v>
      </c>
      <c r="AD45" s="73">
        <f t="shared" si="11"/>
        <v>-102722301.39854355</v>
      </c>
      <c r="AE45" s="12"/>
      <c r="AF45" s="73">
        <f t="shared" si="12"/>
        <v>81872968.44973889</v>
      </c>
      <c r="AG45" s="73">
        <f t="shared" si="13"/>
        <v>48042668.424926654</v>
      </c>
      <c r="AH45" s="73">
        <f t="shared" si="13"/>
        <v>29923807.209471494</v>
      </c>
      <c r="AI45" s="12">
        <f t="shared" si="14"/>
        <v>0.61028581176660557</v>
      </c>
      <c r="AL45" s="73">
        <f>Summary!G45</f>
        <v>22603567.045408539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-23827189.282502953</v>
      </c>
      <c r="AN45" s="20">
        <f>Summary!I45</f>
        <v>14098877.716029968</v>
      </c>
      <c r="AP45" s="12">
        <v>1</v>
      </c>
    </row>
    <row r="46" spans="1:42" x14ac:dyDescent="0.3">
      <c r="A46">
        <v>42</v>
      </c>
      <c r="B46" t="str">
        <f>Summary!B46</f>
        <v>Yallourn Snowy</v>
      </c>
      <c r="C46" t="str">
        <f>Summary!C46</f>
        <v>Wind</v>
      </c>
      <c r="D46" s="90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73569598.157559484</v>
      </c>
      <c r="H46" s="73">
        <f>SUMIFS(AM$5:AM46,$F$5:$F46,$F46,$D$5:$D46,$D46)</f>
        <v>-50130666.34907829</v>
      </c>
      <c r="I46" s="20">
        <f>SUMIFS(AN$5:AN46,$F$5:$F46,$F46,$D$5:$D46,$D46)</f>
        <v>50514828.9360817</v>
      </c>
      <c r="J46" s="73">
        <f t="shared" si="0"/>
        <v>50514828.9360817</v>
      </c>
      <c r="K46" s="73">
        <f t="shared" si="1"/>
        <v>124084427.09364119</v>
      </c>
      <c r="L46" s="73">
        <f t="shared" si="2"/>
        <v>73953760.744562894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39477092.207566075</v>
      </c>
      <c r="Q46" s="73">
        <f>P46/SUMIFS(FinParameters!$H$8:$H$39,FinParameters!$B$8:$B$39,Financials!$E46,FinParameters!$C$8:$C$39,Financials!$F46)</f>
        <v>20257990.350454688</v>
      </c>
      <c r="R46" s="73">
        <f t="shared" si="15"/>
        <v>-9555355.5939820148</v>
      </c>
      <c r="S46" s="12">
        <f t="shared" si="4"/>
        <v>-0.19487820866410682</v>
      </c>
      <c r="T46" s="115">
        <f t="shared" si="5"/>
        <v>73569598.157559484</v>
      </c>
      <c r="U46" s="73">
        <f>T46/SUMIFS(FinParameters!$L$8:$L$39,FinParameters!$B$8:$B$39,Financials!$E46,FinParameters!$C$8:$C$39,Financials!$F46)</f>
        <v>61891545.28901197</v>
      </c>
      <c r="V46" s="73">
        <f t="shared" si="6"/>
        <v>61891545.28901197</v>
      </c>
      <c r="W46" s="12"/>
      <c r="X46" s="73">
        <f t="shared" si="7"/>
        <v>113046690.36512557</v>
      </c>
      <c r="Y46" s="73">
        <f t="shared" si="8"/>
        <v>82149535.639466658</v>
      </c>
      <c r="Z46" s="73">
        <f t="shared" si="8"/>
        <v>52336189.695029959</v>
      </c>
      <c r="AA46" s="12">
        <f t="shared" si="9"/>
        <v>1.0673786857807568</v>
      </c>
      <c r="AB46" s="115">
        <f t="shared" si="10"/>
        <v>-50130666.34907829</v>
      </c>
      <c r="AC46" s="73">
        <f>AB46/SUMIFS(FinParameters!$L$8:$L$39,FinParameters!$B$8:$B$39,Financials!$E46,FinParameters!$C$8:$C$39,Financials!$F46)</f>
        <v>-42173186.811045803</v>
      </c>
      <c r="AD46" s="73">
        <f t="shared" si="11"/>
        <v>-42173186.811045803</v>
      </c>
      <c r="AE46" s="12"/>
      <c r="AF46" s="73">
        <f t="shared" si="12"/>
        <v>62916024.016047277</v>
      </c>
      <c r="AG46" s="73">
        <f t="shared" si="13"/>
        <v>39976348.828420855</v>
      </c>
      <c r="AH46" s="73">
        <f t="shared" si="13"/>
        <v>10163002.883984156</v>
      </c>
      <c r="AI46" s="12">
        <f t="shared" si="14"/>
        <v>0.20727096728104366</v>
      </c>
      <c r="AL46" s="73">
        <f>Summary!G46</f>
        <v>10263715.260099705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-10852269.600427136</v>
      </c>
      <c r="AN46" s="20">
        <f>Summary!I46</f>
        <v>9383647.4896316603</v>
      </c>
      <c r="AP46" s="12">
        <v>1</v>
      </c>
    </row>
    <row r="47" spans="1:42" x14ac:dyDescent="0.3">
      <c r="A47">
        <v>43</v>
      </c>
      <c r="B47" t="str">
        <f>Summary!B47</f>
        <v>Yallourn Snowy</v>
      </c>
      <c r="C47" t="str">
        <f>Summary!C47</f>
        <v>Wind</v>
      </c>
      <c r="D47" s="90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36497085.072263926</v>
      </c>
      <c r="H47" s="73">
        <f>SUMIFS(AM$5:AM47,$F$5:$F47,$F47,$D$5:$D47,$D47)</f>
        <v>-19878459.199955624</v>
      </c>
      <c r="I47" s="20">
        <f>SUMIFS(AN$5:AN47,$F$5:$F47,$F47,$D$5:$D47,$D47)</f>
        <v>39823926.097258851</v>
      </c>
      <c r="J47" s="73">
        <f t="shared" si="0"/>
        <v>39823926.097258851</v>
      </c>
      <c r="K47" s="73">
        <f t="shared" si="1"/>
        <v>76321011.169522777</v>
      </c>
      <c r="L47" s="73">
        <f t="shared" si="2"/>
        <v>56442551.96956715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28786189.368743226</v>
      </c>
      <c r="Q47" s="73">
        <f>P47/SUMIFS(FinParameters!$H$8:$H$39,FinParameters!$B$8:$B$39,Financials!$E47,FinParameters!$C$8:$C$39,Financials!$F47)</f>
        <v>14771866.76749704</v>
      </c>
      <c r="R47" s="73">
        <f t="shared" si="15"/>
        <v>-20246258.432804864</v>
      </c>
      <c r="S47" s="12">
        <f t="shared" si="4"/>
        <v>-0.41291551494122292</v>
      </c>
      <c r="T47" s="115">
        <f t="shared" si="5"/>
        <v>36497085.072263926</v>
      </c>
      <c r="U47" s="73">
        <f>T47/SUMIFS(FinParameters!$L$8:$L$39,FinParameters!$B$8:$B$39,Financials!$E47,FinParameters!$C$8:$C$39,Financials!$F47)</f>
        <v>30703728.853177663</v>
      </c>
      <c r="V47" s="73">
        <f t="shared" si="6"/>
        <v>30703728.853177663</v>
      </c>
      <c r="W47" s="12"/>
      <c r="X47" s="73">
        <f t="shared" si="7"/>
        <v>65283274.441007152</v>
      </c>
      <c r="Y47" s="73">
        <f t="shared" si="8"/>
        <v>45475595.6206747</v>
      </c>
      <c r="Z47" s="73">
        <f t="shared" si="8"/>
        <v>10457470.420372799</v>
      </c>
      <c r="AA47" s="12">
        <f t="shared" si="9"/>
        <v>0.21327653195487881</v>
      </c>
      <c r="AB47" s="115">
        <f t="shared" si="10"/>
        <v>-19878459.199955624</v>
      </c>
      <c r="AC47" s="73">
        <f>AB47/SUMIFS(FinParameters!$L$8:$L$39,FinParameters!$B$8:$B$39,Financials!$E47,FinParameters!$C$8:$C$39,Financials!$F47)</f>
        <v>-16723056.651946826</v>
      </c>
      <c r="AD47" s="73">
        <f t="shared" si="11"/>
        <v>-16723056.651946826</v>
      </c>
      <c r="AE47" s="12"/>
      <c r="AF47" s="73">
        <f t="shared" si="12"/>
        <v>45404815.241051525</v>
      </c>
      <c r="AG47" s="73">
        <f t="shared" si="13"/>
        <v>28752538.968727872</v>
      </c>
      <c r="AH47" s="73">
        <f t="shared" si="13"/>
        <v>-6265586.2315740269</v>
      </c>
      <c r="AI47" s="12">
        <f t="shared" si="14"/>
        <v>-0.12778448787490893</v>
      </c>
      <c r="AL47" s="73">
        <f>Summary!G47</f>
        <v>3925473.1697908835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-4296627.1124974973</v>
      </c>
      <c r="AN47" s="20">
        <f>Summary!I47</f>
        <v>7370247.8194828583</v>
      </c>
      <c r="AP47" s="12">
        <v>1</v>
      </c>
    </row>
    <row r="48" spans="1:42" x14ac:dyDescent="0.3">
      <c r="A48">
        <v>44</v>
      </c>
      <c r="B48" t="str">
        <f>Summary!B48</f>
        <v>Yallourn Snowy</v>
      </c>
      <c r="C48" t="str">
        <f>Summary!C48</f>
        <v>Wind</v>
      </c>
      <c r="D48" s="90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11297420.821485361</v>
      </c>
      <c r="H48" s="73">
        <f>SUMIFS(AM$5:AM48,$F$5:$F48,$F48,$D$5:$D48,$D48)</f>
        <v>240022.93130005262</v>
      </c>
      <c r="I48" s="20">
        <f>SUMIFS(AN$5:AN48,$F$5:$F48,$F48,$D$5:$D48,$D48)</f>
        <v>33685945.98009944</v>
      </c>
      <c r="J48" s="73">
        <f t="shared" si="0"/>
        <v>33685945.98009944</v>
      </c>
      <c r="K48" s="73">
        <f t="shared" si="1"/>
        <v>44983366.801584803</v>
      </c>
      <c r="L48" s="73">
        <f t="shared" si="2"/>
        <v>45223389.732884854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22648209.251583815</v>
      </c>
      <c r="Q48" s="73">
        <f>P48/SUMIFS(FinParameters!$H$8:$H$39,FinParameters!$B$8:$B$39,Financials!$E48,FinParameters!$C$8:$C$39,Financials!$F48)</f>
        <v>11622112.440838026</v>
      </c>
      <c r="R48" s="73">
        <f t="shared" si="15"/>
        <v>-26384238.549964275</v>
      </c>
      <c r="S48" s="12">
        <f t="shared" si="4"/>
        <v>-0.53809751976386644</v>
      </c>
      <c r="T48" s="115">
        <f t="shared" si="5"/>
        <v>11297420.821485361</v>
      </c>
      <c r="U48" s="73">
        <f>T48/SUMIFS(FinParameters!$L$8:$L$39,FinParameters!$B$8:$B$39,Financials!$E48,FinParameters!$C$8:$C$39,Financials!$F48)</f>
        <v>9504127.3832231984</v>
      </c>
      <c r="V48" s="73">
        <f t="shared" si="6"/>
        <v>9504127.3832231984</v>
      </c>
      <c r="W48" s="12"/>
      <c r="X48" s="73">
        <f t="shared" si="7"/>
        <v>33945630.073069178</v>
      </c>
      <c r="Y48" s="73">
        <f t="shared" si="8"/>
        <v>21126239.824061222</v>
      </c>
      <c r="Z48" s="73">
        <f t="shared" si="8"/>
        <v>-16880111.166741077</v>
      </c>
      <c r="AA48" s="12">
        <f t="shared" si="9"/>
        <v>-0.34426409293415133</v>
      </c>
      <c r="AB48" s="115">
        <f t="shared" si="10"/>
        <v>240022.93130005262</v>
      </c>
      <c r="AC48" s="73">
        <f>AB48/SUMIFS(FinParameters!$L$8:$L$39,FinParameters!$B$8:$B$39,Financials!$E48,FinParameters!$C$8:$C$39,Financials!$F48)</f>
        <v>201922.94772555016</v>
      </c>
      <c r="AD48" s="73">
        <f t="shared" si="11"/>
        <v>201922.94772555016</v>
      </c>
      <c r="AE48" s="12"/>
      <c r="AF48" s="73">
        <f t="shared" si="12"/>
        <v>34185653.004369229</v>
      </c>
      <c r="AG48" s="73">
        <f t="shared" si="13"/>
        <v>21328162.771786772</v>
      </c>
      <c r="AH48" s="73">
        <f t="shared" si="13"/>
        <v>-16678188.219015528</v>
      </c>
      <c r="AI48" s="12">
        <f t="shared" si="14"/>
        <v>-0.34014594348864935</v>
      </c>
      <c r="AL48" s="73">
        <f>Summary!G48</f>
        <v>277889.49562171643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126060.86920690539</v>
      </c>
      <c r="AN48" s="20">
        <f>Summary!I48</f>
        <v>6286092.4736434128</v>
      </c>
      <c r="AP48" s="12">
        <v>1</v>
      </c>
    </row>
    <row r="49" spans="1:42" x14ac:dyDescent="0.3">
      <c r="A49">
        <v>45</v>
      </c>
      <c r="B49" t="str">
        <f>Summary!B49</f>
        <v>Yallourn Snowy</v>
      </c>
      <c r="C49" t="str">
        <f>Summary!C49</f>
        <v>Wind</v>
      </c>
      <c r="D49" s="90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-5408548.8968594195</v>
      </c>
      <c r="H49" s="73">
        <f>SUMIFS(AM$5:AM49,$F$5:$F49,$F49,$D$5:$D49,$D49)</f>
        <v>18792032.652055465</v>
      </c>
      <c r="I49" s="20">
        <f>SUMIFS(AN$5:AN49,$F$5:$F49,$F49,$D$5:$D49,$D49)</f>
        <v>28491266.700383108</v>
      </c>
      <c r="J49" s="73">
        <f t="shared" si="0"/>
        <v>28491266.700383108</v>
      </c>
      <c r="K49" s="73">
        <f t="shared" si="1"/>
        <v>23082717.80352369</v>
      </c>
      <c r="L49" s="73">
        <f t="shared" si="2"/>
        <v>41874750.455579154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17453529.971867483</v>
      </c>
      <c r="Q49" s="73">
        <f>P49/SUMIFS(FinParameters!$H$8:$H$39,FinParameters!$B$8:$B$39,Financials!$E49,FinParameters!$C$8:$C$39,Financials!$F49)</f>
        <v>8956420.5968467519</v>
      </c>
      <c r="R49" s="73">
        <f t="shared" si="15"/>
        <v>-31578917.829680603</v>
      </c>
      <c r="S49" s="12">
        <f t="shared" si="4"/>
        <v>-0.64404122668914698</v>
      </c>
      <c r="T49" s="115">
        <f t="shared" si="5"/>
        <v>-5408548.8968594195</v>
      </c>
      <c r="U49" s="73">
        <f>T49/SUMIFS(FinParameters!$L$8:$L$39,FinParameters!$B$8:$B$39,Financials!$E49,FinParameters!$C$8:$C$39,Financials!$F49)</f>
        <v>-4550024.1591766076</v>
      </c>
      <c r="V49" s="73">
        <f t="shared" si="6"/>
        <v>-4550024.1591766076</v>
      </c>
      <c r="W49" s="12"/>
      <c r="X49" s="73">
        <f t="shared" si="7"/>
        <v>12044981.075008065</v>
      </c>
      <c r="Y49" s="73">
        <f t="shared" si="8"/>
        <v>4406396.4376701443</v>
      </c>
      <c r="Z49" s="73">
        <f t="shared" si="8"/>
        <v>-36128941.98885721</v>
      </c>
      <c r="AA49" s="12">
        <f t="shared" si="9"/>
        <v>-0.73683741295323457</v>
      </c>
      <c r="AB49" s="115">
        <f t="shared" si="10"/>
        <v>18792032.652055465</v>
      </c>
      <c r="AC49" s="73">
        <f>AB49/SUMIFS(FinParameters!$L$8:$L$39,FinParameters!$B$8:$B$39,Financials!$E49,FinParameters!$C$8:$C$39,Financials!$F49)</f>
        <v>15809083.76672673</v>
      </c>
      <c r="AD49" s="73">
        <f t="shared" si="11"/>
        <v>15809083.76672673</v>
      </c>
      <c r="AE49" s="12"/>
      <c r="AF49" s="73">
        <f t="shared" si="12"/>
        <v>30837013.727063529</v>
      </c>
      <c r="AG49" s="73">
        <f t="shared" si="13"/>
        <v>20215480.204396874</v>
      </c>
      <c r="AH49" s="73">
        <f t="shared" si="13"/>
        <v>-20319858.222130477</v>
      </c>
      <c r="AI49" s="12">
        <f t="shared" si="14"/>
        <v>-0.4144165574676637</v>
      </c>
      <c r="AL49" s="73">
        <f>Summary!G49</f>
        <v>-2497089.6786776213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3963438.3075953485</v>
      </c>
      <c r="AN49" s="20">
        <f>Summary!I49</f>
        <v>5346485.0552307367</v>
      </c>
      <c r="AP49" s="12">
        <v>1</v>
      </c>
    </row>
    <row r="50" spans="1:42" x14ac:dyDescent="0.3">
      <c r="A50">
        <v>46</v>
      </c>
      <c r="B50" t="str">
        <f>Summary!B50</f>
        <v>Yallourn Snowy</v>
      </c>
      <c r="C50" t="str">
        <f>Summary!C50</f>
        <v>Wind</v>
      </c>
      <c r="D50" s="90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-24903746.699333083</v>
      </c>
      <c r="H50" s="73">
        <f>SUMIFS(AM$5:AM50,$F$5:$F50,$F50,$D$5:$D50,$D50)</f>
        <v>43446663.730958767</v>
      </c>
      <c r="I50" s="20">
        <f>SUMIFS(AN$5:AN50,$F$5:$F50,$F50,$D$5:$D50,$D50)</f>
        <v>21827825.445753615</v>
      </c>
      <c r="J50" s="73">
        <f t="shared" si="0"/>
        <v>21827825.445753615</v>
      </c>
      <c r="K50" s="73">
        <f t="shared" si="1"/>
        <v>-3075921.2535794675</v>
      </c>
      <c r="L50" s="73">
        <f t="shared" si="2"/>
        <v>40370742.4773793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10790088.71723799</v>
      </c>
      <c r="Q50" s="73">
        <f>P50/SUMIFS(FinParameters!$H$8:$H$39,FinParameters!$B$8:$B$39,Financials!$E50,FinParameters!$C$8:$C$39,Financials!$F50)</f>
        <v>5537021.6216802234</v>
      </c>
      <c r="R50" s="73">
        <f t="shared" si="15"/>
        <v>-38242359.084310099</v>
      </c>
      <c r="S50" s="12">
        <f t="shared" si="4"/>
        <v>-0.77993983166189551</v>
      </c>
      <c r="T50" s="115">
        <f t="shared" si="5"/>
        <v>-24903746.699333083</v>
      </c>
      <c r="U50" s="73">
        <f>T50/SUMIFS(FinParameters!$L$8:$L$39,FinParameters!$B$8:$B$39,Financials!$E50,FinParameters!$C$8:$C$39,Financials!$F50)</f>
        <v>-20950656.321472373</v>
      </c>
      <c r="V50" s="73">
        <f t="shared" si="6"/>
        <v>-20950656.321472373</v>
      </c>
      <c r="W50" s="12"/>
      <c r="X50" s="73">
        <f t="shared" si="7"/>
        <v>-14113657.982095093</v>
      </c>
      <c r="Y50" s="73">
        <f t="shared" si="8"/>
        <v>-15413634.69979215</v>
      </c>
      <c r="Z50" s="73">
        <f t="shared" si="8"/>
        <v>-59193015.405782476</v>
      </c>
      <c r="AA50" s="12">
        <f t="shared" si="9"/>
        <v>-1.2072213005836021</v>
      </c>
      <c r="AB50" s="115">
        <f t="shared" si="10"/>
        <v>43446663.730958767</v>
      </c>
      <c r="AC50" s="73">
        <f>AB50/SUMIFS(FinParameters!$L$8:$L$39,FinParameters!$B$8:$B$39,Financials!$E50,FinParameters!$C$8:$C$39,Financials!$F50)</f>
        <v>36550167.777215295</v>
      </c>
      <c r="AD50" s="73">
        <f t="shared" si="11"/>
        <v>36550167.777215295</v>
      </c>
      <c r="AE50" s="12"/>
      <c r="AF50" s="73">
        <f t="shared" si="12"/>
        <v>29333005.748863675</v>
      </c>
      <c r="AG50" s="73">
        <f t="shared" si="13"/>
        <v>21136533.077423144</v>
      </c>
      <c r="AH50" s="73">
        <f t="shared" si="13"/>
        <v>-22642847.628567182</v>
      </c>
      <c r="AI50" s="12">
        <f t="shared" si="14"/>
        <v>-0.46179313176880155</v>
      </c>
      <c r="AL50" s="73">
        <f>Summary!G50</f>
        <v>-5600933.3655107552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9096775.9684473518</v>
      </c>
      <c r="AN50" s="20">
        <f>Summary!I50</f>
        <v>4096731.1424188195</v>
      </c>
      <c r="AP50" s="12">
        <v>1</v>
      </c>
    </row>
    <row r="51" spans="1:42" x14ac:dyDescent="0.3">
      <c r="A51">
        <v>47</v>
      </c>
      <c r="B51" t="str">
        <f>Summary!B51</f>
        <v>Yallourn Snowy</v>
      </c>
      <c r="C51" t="str">
        <f>Summary!C51</f>
        <v>Wind</v>
      </c>
      <c r="D51" s="90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-57514906.994943067</v>
      </c>
      <c r="H51" s="73">
        <f>SUMIFS(AM$5:AM51,$F$5:$F51,$F51,$D$5:$D51,$D51)</f>
        <v>96164489.619574398</v>
      </c>
      <c r="I51" s="20">
        <f>SUMIFS(AN$5:AN51,$F$5:$F51,$F51,$D$5:$D51,$D51)</f>
        <v>11070554.570786929</v>
      </c>
      <c r="J51" s="73">
        <f t="shared" si="0"/>
        <v>11070554.570786929</v>
      </c>
      <c r="K51" s="73">
        <f t="shared" si="1"/>
        <v>-46444352.424156137</v>
      </c>
      <c r="L51" s="73">
        <f t="shared" si="2"/>
        <v>49720137.195418261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32817.842271303758</v>
      </c>
      <c r="Q51" s="73">
        <f>P51/SUMIFS(FinParameters!$H$8:$H$39,FinParameters!$B$8:$B$39,Financials!$E51,FinParameters!$C$8:$C$39,Financials!$F51)</f>
        <v>16840.742184334369</v>
      </c>
      <c r="R51" s="73">
        <f t="shared" si="15"/>
        <v>-48999629.959276795</v>
      </c>
      <c r="S51" s="12">
        <f t="shared" si="4"/>
        <v>-0.99933069133313268</v>
      </c>
      <c r="T51" s="115">
        <f t="shared" si="5"/>
        <v>-57514906.994943067</v>
      </c>
      <c r="U51" s="73">
        <f>T51/SUMIFS(FinParameters!$L$8:$L$39,FinParameters!$B$8:$B$39,Financials!$E51,FinParameters!$C$8:$C$39,Financials!$F51)</f>
        <v>-48385291.753901772</v>
      </c>
      <c r="V51" s="73">
        <f t="shared" si="6"/>
        <v>-48385291.753901772</v>
      </c>
      <c r="W51" s="12"/>
      <c r="X51" s="73">
        <f t="shared" si="7"/>
        <v>-57482089.152671762</v>
      </c>
      <c r="Y51" s="73">
        <f t="shared" si="8"/>
        <v>-48368451.011717439</v>
      </c>
      <c r="Z51" s="73">
        <f t="shared" si="8"/>
        <v>-97384921.713178575</v>
      </c>
      <c r="AA51" s="12">
        <f t="shared" si="9"/>
        <v>-1.9861321651191124</v>
      </c>
      <c r="AB51" s="115">
        <f t="shared" si="10"/>
        <v>96164489.619574398</v>
      </c>
      <c r="AC51" s="73">
        <f>AB51/SUMIFS(FinParameters!$L$8:$L$39,FinParameters!$B$8:$B$39,Financials!$E51,FinParameters!$C$8:$C$39,Financials!$F51)</f>
        <v>80899841.966488287</v>
      </c>
      <c r="AD51" s="73">
        <f t="shared" si="11"/>
        <v>80899841.966488287</v>
      </c>
      <c r="AE51" s="12"/>
      <c r="AF51" s="73">
        <f t="shared" si="12"/>
        <v>38682400.466902636</v>
      </c>
      <c r="AG51" s="73">
        <f t="shared" si="13"/>
        <v>32531390.954770848</v>
      </c>
      <c r="AH51" s="73">
        <f t="shared" si="13"/>
        <v>-16485079.746690288</v>
      </c>
      <c r="AI51" s="12">
        <f t="shared" si="14"/>
        <v>-0.33620756225370024</v>
      </c>
      <c r="AL51" s="73">
        <f>Summary!G51</f>
        <v>-11088438.254382227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23242255.57970082</v>
      </c>
      <c r="AN51" s="20">
        <f>Summary!I51</f>
        <v>2367516.4058497604</v>
      </c>
      <c r="AP51" s="12">
        <v>1</v>
      </c>
    </row>
    <row r="52" spans="1:42" x14ac:dyDescent="0.3">
      <c r="A52">
        <v>48</v>
      </c>
      <c r="B52" t="str">
        <f>Summary!B52</f>
        <v>Yallourn Snowy</v>
      </c>
      <c r="C52" t="str">
        <f>Summary!C52</f>
        <v>Wind</v>
      </c>
      <c r="D52" s="90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16924360.344369467</v>
      </c>
      <c r="H52" s="73">
        <f>SUMIFS(AM$5:AM52,$F$5:$F52,$F52,$D$5:$D52,$D52)</f>
        <v>-1149227.8061325706</v>
      </c>
      <c r="I52" s="20">
        <f>SUMIFS(AN$5:AN52,$F$5:$F52,$F52,$D$5:$D52,$D52)</f>
        <v>34485093.848574556</v>
      </c>
      <c r="J52" s="73">
        <f t="shared" si="0"/>
        <v>34485093.848574556</v>
      </c>
      <c r="K52" s="73">
        <f t="shared" si="1"/>
        <v>51409454.19294402</v>
      </c>
      <c r="L52" s="73">
        <f t="shared" si="2"/>
        <v>50260226.38681145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23447357.120058931</v>
      </c>
      <c r="Q52" s="73">
        <f>P52/SUMIFS(FinParameters!$H$8:$H$39,FinParameters!$B$8:$B$39,Financials!$E52,FinParameters!$C$8:$C$39,Financials!$F52)</f>
        <v>12032201.657212796</v>
      </c>
      <c r="R52" s="73">
        <f t="shared" si="15"/>
        <v>-25585090.681489158</v>
      </c>
      <c r="S52" s="12">
        <f t="shared" si="4"/>
        <v>-0.52179917235707263</v>
      </c>
      <c r="T52" s="115">
        <f t="shared" si="5"/>
        <v>16924360.344369467</v>
      </c>
      <c r="U52" s="73">
        <f>T52/SUMIFS(FinParameters!$L$8:$L$39,FinParameters!$B$8:$B$39,Financials!$E52,FinParameters!$C$8:$C$39,Financials!$F52)</f>
        <v>14237875.983742479</v>
      </c>
      <c r="V52" s="73">
        <f t="shared" si="6"/>
        <v>14237875.983742479</v>
      </c>
      <c r="W52" s="12"/>
      <c r="X52" s="73">
        <f t="shared" si="7"/>
        <v>40371717.464428395</v>
      </c>
      <c r="Y52" s="73">
        <f t="shared" si="8"/>
        <v>26270077.640955277</v>
      </c>
      <c r="Z52" s="73">
        <f t="shared" si="8"/>
        <v>-11347214.697746679</v>
      </c>
      <c r="AA52" s="12">
        <f t="shared" si="9"/>
        <v>-0.2314225621301414</v>
      </c>
      <c r="AB52" s="115">
        <f t="shared" si="10"/>
        <v>-1149227.8061325706</v>
      </c>
      <c r="AC52" s="73">
        <f>AB52/SUMIFS(FinParameters!$L$8:$L$39,FinParameters!$B$8:$B$39,Financials!$E52,FinParameters!$C$8:$C$39,Financials!$F52)</f>
        <v>-966805.40049051924</v>
      </c>
      <c r="AD52" s="73">
        <f t="shared" si="11"/>
        <v>-966805.40049051924</v>
      </c>
      <c r="AE52" s="12"/>
      <c r="AF52" s="73">
        <f t="shared" si="12"/>
        <v>39222489.658295825</v>
      </c>
      <c r="AG52" s="73">
        <f t="shared" si="13"/>
        <v>25303272.240464758</v>
      </c>
      <c r="AH52" s="73">
        <f t="shared" si="13"/>
        <v>-12314020.098237198</v>
      </c>
      <c r="AI52" s="12">
        <f t="shared" si="14"/>
        <v>-0.25114022755046728</v>
      </c>
      <c r="AL52" s="73">
        <f>Summary!G52</f>
        <v>1011189.134408065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-283855.20648024004</v>
      </c>
      <c r="AN52" s="20">
        <f>Summary!I52</f>
        <v>6429539.7875936627</v>
      </c>
      <c r="AP52" s="12">
        <v>1</v>
      </c>
    </row>
    <row r="53" spans="1:42" x14ac:dyDescent="0.3">
      <c r="A53">
        <v>49</v>
      </c>
      <c r="B53" t="str">
        <f>Summary!B53</f>
        <v>Yallourn Snowy</v>
      </c>
      <c r="C53" t="str">
        <f>Summary!C53</f>
        <v>Wind</v>
      </c>
      <c r="D53" s="90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170402941.71158138</v>
      </c>
      <c r="H53" s="73">
        <f>SUMIFS(AM$5:AM53,$F$5:$F53,$F53,$D$5:$D53,$D53)</f>
        <v>-161275655.8916986</v>
      </c>
      <c r="I53" s="20">
        <f>SUMIFS(AN$5:AN53,$F$5:$F53,$F53,$D$5:$D53,$D53)</f>
        <v>90600607.349227026</v>
      </c>
      <c r="J53" s="73">
        <f t="shared" si="0"/>
        <v>90600607.349227026</v>
      </c>
      <c r="K53" s="73">
        <f t="shared" si="1"/>
        <v>261003549.06080842</v>
      </c>
      <c r="L53" s="73">
        <f t="shared" si="2"/>
        <v>99727893.169109806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77803177.20249851</v>
      </c>
      <c r="Q53" s="73">
        <f>P53/SUMIFS(FinParameters!$H$8:$H$39,FinParameters!$B$8:$B$39,Financials!$E53,FinParameters!$C$8:$C$39,Financials!$F53)</f>
        <v>36295756.368731208</v>
      </c>
      <c r="R53" s="73">
        <f t="shared" si="15"/>
        <v>24968852.134367969</v>
      </c>
      <c r="S53" s="12">
        <f t="shared" si="4"/>
        <v>0.47258769942022189</v>
      </c>
      <c r="T53" s="115">
        <f t="shared" si="5"/>
        <v>170402941.71158138</v>
      </c>
      <c r="U53" s="73">
        <f>T53/SUMIFS(FinParameters!$L$8:$L$39,FinParameters!$B$8:$B$39,Financials!$E53,FinParameters!$C$8:$C$39,Financials!$F53)</f>
        <v>139857630.06624362</v>
      </c>
      <c r="V53" s="73">
        <f t="shared" si="6"/>
        <v>139857630.06624362</v>
      </c>
      <c r="W53" s="12"/>
      <c r="X53" s="73">
        <f t="shared" si="7"/>
        <v>248206118.9140799</v>
      </c>
      <c r="Y53" s="73">
        <f t="shared" si="8"/>
        <v>176153386.43497482</v>
      </c>
      <c r="Z53" s="73">
        <f t="shared" si="8"/>
        <v>164826482.20061159</v>
      </c>
      <c r="AA53" s="12">
        <f t="shared" si="9"/>
        <v>3.1196855829626995</v>
      </c>
      <c r="AB53" s="115">
        <f t="shared" si="10"/>
        <v>-161275655.8916986</v>
      </c>
      <c r="AC53" s="73">
        <f>AB53/SUMIFS(FinParameters!$L$8:$L$39,FinParameters!$B$8:$B$39,Financials!$E53,FinParameters!$C$8:$C$39,Financials!$F53)</f>
        <v>-132366441.52874386</v>
      </c>
      <c r="AD53" s="73">
        <f t="shared" si="11"/>
        <v>-132366441.52874386</v>
      </c>
      <c r="AE53" s="12"/>
      <c r="AF53" s="73">
        <f t="shared" si="12"/>
        <v>86930463.022381306</v>
      </c>
      <c r="AG53" s="73">
        <f t="shared" si="13"/>
        <v>43786944.906230956</v>
      </c>
      <c r="AH53" s="73">
        <f t="shared" si="13"/>
        <v>32460040.671867728</v>
      </c>
      <c r="AI53" s="12">
        <f t="shared" si="14"/>
        <v>0.6143740954390936</v>
      </c>
      <c r="AL53" s="73">
        <f>Summary!G53</f>
        <v>29923644.00792196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-39171119.635237612</v>
      </c>
      <c r="AN53" s="20">
        <f>Summary!I53</f>
        <v>16064663.618170943</v>
      </c>
      <c r="AP53" s="12">
        <v>1</v>
      </c>
    </row>
    <row r="54" spans="1:42" x14ac:dyDescent="0.3">
      <c r="A54">
        <v>50</v>
      </c>
      <c r="B54" t="str">
        <f>Summary!B54</f>
        <v>Yallourn Snowy</v>
      </c>
      <c r="C54" t="str">
        <f>Summary!C54</f>
        <v>Wind</v>
      </c>
      <c r="D54" s="90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87219937.763966247</v>
      </c>
      <c r="H54" s="73">
        <f>SUMIFS(AM$5:AM54,$F$5:$F54,$F54,$D$5:$D54,$D54)</f>
        <v>-65610778.401890628</v>
      </c>
      <c r="I54" s="20">
        <f>SUMIFS(AN$5:AN54,$F$5:$F54,$F54,$D$5:$D54,$D54)</f>
        <v>60608571.390979044</v>
      </c>
      <c r="J54" s="73">
        <f t="shared" si="0"/>
        <v>60608571.390979044</v>
      </c>
      <c r="K54" s="73">
        <f t="shared" si="1"/>
        <v>147828509.15494528</v>
      </c>
      <c r="L54" s="73">
        <f t="shared" si="2"/>
        <v>82217730.753054664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47811141.244250529</v>
      </c>
      <c r="Q54" s="73">
        <f>P54/SUMIFS(FinParameters!$H$8:$H$39,FinParameters!$B$8:$B$39,Financials!$E54,FinParameters!$C$8:$C$39,Financials!$F54)</f>
        <v>22304250.246692833</v>
      </c>
      <c r="R54" s="73">
        <f t="shared" si="15"/>
        <v>-5023183.8238800131</v>
      </c>
      <c r="S54" s="12">
        <f t="shared" si="4"/>
        <v>-9.5074249882108899E-2</v>
      </c>
      <c r="T54" s="115">
        <f t="shared" si="5"/>
        <v>87219937.763966247</v>
      </c>
      <c r="U54" s="73">
        <f>T54/SUMIFS(FinParameters!$L$8:$L$39,FinParameters!$B$8:$B$39,Financials!$E54,FinParameters!$C$8:$C$39,Financials!$F54)</f>
        <v>71585464.826306596</v>
      </c>
      <c r="V54" s="73">
        <f t="shared" si="6"/>
        <v>71585464.826306596</v>
      </c>
      <c r="W54" s="12"/>
      <c r="X54" s="73">
        <f t="shared" si="7"/>
        <v>135031079.00821677</v>
      </c>
      <c r="Y54" s="73">
        <f t="shared" si="8"/>
        <v>93889715.072999433</v>
      </c>
      <c r="Z54" s="73">
        <f t="shared" si="8"/>
        <v>66562281.00242658</v>
      </c>
      <c r="AA54" s="12">
        <f t="shared" si="9"/>
        <v>1.2598302508188317</v>
      </c>
      <c r="AB54" s="115">
        <f t="shared" si="10"/>
        <v>-65610778.401890628</v>
      </c>
      <c r="AC54" s="73">
        <f>AB54/SUMIFS(FinParameters!$L$8:$L$39,FinParameters!$B$8:$B$39,Financials!$E54,FinParameters!$C$8:$C$39,Financials!$F54)</f>
        <v>-53849821.381729417</v>
      </c>
      <c r="AD54" s="73">
        <f t="shared" si="11"/>
        <v>-53849821.381729417</v>
      </c>
      <c r="AE54" s="12"/>
      <c r="AF54" s="73">
        <f t="shared" si="12"/>
        <v>69420300.606326133</v>
      </c>
      <c r="AG54" s="73">
        <f t="shared" si="13"/>
        <v>40039893.691270016</v>
      </c>
      <c r="AH54" s="73">
        <f t="shared" si="13"/>
        <v>12712459.620697163</v>
      </c>
      <c r="AI54" s="12">
        <f t="shared" si="14"/>
        <v>0.24060986118975275</v>
      </c>
      <c r="AL54" s="73">
        <f>Summary!G54</f>
        <v>13650339.606406761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-15480112.052812336</v>
      </c>
      <c r="AN54" s="20">
        <f>Summary!I54</f>
        <v>10093742.454897342</v>
      </c>
      <c r="AP54" s="12">
        <v>1</v>
      </c>
    </row>
    <row r="55" spans="1:42" x14ac:dyDescent="0.3">
      <c r="A55">
        <v>51</v>
      </c>
      <c r="B55" t="str">
        <f>Summary!B55</f>
        <v>Yallourn Snowy</v>
      </c>
      <c r="C55" t="str">
        <f>Summary!C55</f>
        <v>Wind</v>
      </c>
      <c r="D55" s="90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42111864.465161867</v>
      </c>
      <c r="H55" s="73">
        <f>SUMIFS(AM$5:AM55,$F$5:$F55,$F55,$D$5:$D55,$D55)</f>
        <v>-25824361.252486035</v>
      </c>
      <c r="I55" s="20">
        <f>SUMIFS(AN$5:AN55,$F$5:$F55,$F55,$D$5:$D55,$D55)</f>
        <v>47530410.026805073</v>
      </c>
      <c r="J55" s="73">
        <f t="shared" si="0"/>
        <v>47530410.026805073</v>
      </c>
      <c r="K55" s="73">
        <f t="shared" si="1"/>
        <v>89642274.491966933</v>
      </c>
      <c r="L55" s="73">
        <f t="shared" si="2"/>
        <v>63817913.239480905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34732979.880076557</v>
      </c>
      <c r="Q55" s="73">
        <f>P55/SUMIFS(FinParameters!$H$8:$H$39,FinParameters!$B$8:$B$39,Financials!$E55,FinParameters!$C$8:$C$39,Financials!$F55)</f>
        <v>16203191.450731883</v>
      </c>
      <c r="R55" s="73">
        <f t="shared" si="15"/>
        <v>-18101345.188053984</v>
      </c>
      <c r="S55" s="12">
        <f t="shared" si="4"/>
        <v>-0.34260578070623726</v>
      </c>
      <c r="T55" s="115">
        <f t="shared" si="5"/>
        <v>42111864.465161867</v>
      </c>
      <c r="U55" s="73">
        <f>T55/SUMIFS(FinParameters!$L$8:$L$39,FinParameters!$B$8:$B$39,Financials!$E55,FinParameters!$C$8:$C$39,Financials!$F55)</f>
        <v>34563168.350327305</v>
      </c>
      <c r="V55" s="73">
        <f t="shared" si="6"/>
        <v>34563168.350327305</v>
      </c>
      <c r="W55" s="12"/>
      <c r="X55" s="73">
        <f t="shared" si="7"/>
        <v>76844844.345238417</v>
      </c>
      <c r="Y55" s="73">
        <f t="shared" si="8"/>
        <v>50766359.801059186</v>
      </c>
      <c r="Z55" s="73">
        <f t="shared" si="8"/>
        <v>16461823.162273321</v>
      </c>
      <c r="AA55" s="12">
        <f t="shared" si="9"/>
        <v>0.31157440056337599</v>
      </c>
      <c r="AB55" s="115">
        <f t="shared" si="10"/>
        <v>-25824361.252486035</v>
      </c>
      <c r="AC55" s="73">
        <f>AB55/SUMIFS(FinParameters!$L$8:$L$39,FinParameters!$B$8:$B$39,Financials!$E55,FinParameters!$C$8:$C$39,Financials!$F55)</f>
        <v>-21195255.941416401</v>
      </c>
      <c r="AD55" s="73">
        <f t="shared" si="11"/>
        <v>-21195255.941416401</v>
      </c>
      <c r="AE55" s="12"/>
      <c r="AF55" s="73">
        <f t="shared" si="12"/>
        <v>51020483.092752382</v>
      </c>
      <c r="AG55" s="73">
        <f t="shared" si="13"/>
        <v>29571103.859642785</v>
      </c>
      <c r="AH55" s="73">
        <f t="shared" si="13"/>
        <v>-4733432.7791430801</v>
      </c>
      <c r="AI55" s="12">
        <f t="shared" si="14"/>
        <v>-8.9590105921467877E-2</v>
      </c>
      <c r="AL55" s="73">
        <f>Summary!G55</f>
        <v>5614779.3928979393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-5945902.0525304107</v>
      </c>
      <c r="AN55" s="20">
        <f>Summary!I55</f>
        <v>7706483.9295462221</v>
      </c>
      <c r="AP55" s="12">
        <v>1</v>
      </c>
    </row>
    <row r="56" spans="1:42" x14ac:dyDescent="0.3">
      <c r="A56">
        <v>52</v>
      </c>
      <c r="B56" t="str">
        <f>Summary!B56</f>
        <v>Yallourn Snowy</v>
      </c>
      <c r="C56" t="str">
        <f>Summary!C56</f>
        <v>Wind</v>
      </c>
      <c r="D56" s="90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12082712.267200295</v>
      </c>
      <c r="H56" s="73">
        <f>SUMIFS(AM$5:AM56,$F$5:$F56,$F56,$D$5:$D56,$D56)</f>
        <v>628031.60705149686</v>
      </c>
      <c r="I56" s="20">
        <f>SUMIFS(AN$5:AN56,$F$5:$F56,$F56,$D$5:$D56,$D56)</f>
        <v>40107015.898844473</v>
      </c>
      <c r="J56" s="73">
        <f t="shared" si="0"/>
        <v>40107015.898844473</v>
      </c>
      <c r="K56" s="73">
        <f t="shared" si="1"/>
        <v>52189728.166044772</v>
      </c>
      <c r="L56" s="73">
        <f t="shared" si="2"/>
        <v>52817759.773096263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27309585.752115957</v>
      </c>
      <c r="Q56" s="73">
        <f>P56/SUMIFS(FinParameters!$H$8:$H$39,FinParameters!$B$8:$B$39,Financials!$E56,FinParameters!$C$8:$C$39,Financials!$F56)</f>
        <v>12740123.303832669</v>
      </c>
      <c r="R56" s="73">
        <f t="shared" si="15"/>
        <v>-25524739.316014584</v>
      </c>
      <c r="S56" s="12">
        <f t="shared" si="4"/>
        <v>-0.48310902586718213</v>
      </c>
      <c r="T56" s="115">
        <f t="shared" si="5"/>
        <v>12082712.267200295</v>
      </c>
      <c r="U56" s="73">
        <f>T56/SUMIFS(FinParameters!$L$8:$L$39,FinParameters!$B$8:$B$39,Financials!$E56,FinParameters!$C$8:$C$39,Financials!$F56)</f>
        <v>9916844.6594259217</v>
      </c>
      <c r="V56" s="73">
        <f t="shared" si="6"/>
        <v>9916844.6594259217</v>
      </c>
      <c r="W56" s="12"/>
      <c r="X56" s="73">
        <f t="shared" si="7"/>
        <v>39392298.019316256</v>
      </c>
      <c r="Y56" s="73">
        <f t="shared" si="8"/>
        <v>22656967.963258591</v>
      </c>
      <c r="Z56" s="73">
        <f t="shared" si="8"/>
        <v>-15607894.656588662</v>
      </c>
      <c r="AA56" s="12">
        <f t="shared" si="9"/>
        <v>-0.29541201929734284</v>
      </c>
      <c r="AB56" s="115">
        <f t="shared" si="10"/>
        <v>628031.60705149686</v>
      </c>
      <c r="AC56" s="73">
        <f>AB56/SUMIFS(FinParameters!$L$8:$L$39,FinParameters!$B$8:$B$39,Financials!$E56,FinParameters!$C$8:$C$39,Financials!$F56)</f>
        <v>515454.78784975136</v>
      </c>
      <c r="AD56" s="73">
        <f t="shared" si="11"/>
        <v>515454.78784975136</v>
      </c>
      <c r="AE56" s="12"/>
      <c r="AF56" s="73">
        <f t="shared" si="12"/>
        <v>40020329.626367755</v>
      </c>
      <c r="AG56" s="73">
        <f t="shared" si="13"/>
        <v>23172422.751108341</v>
      </c>
      <c r="AH56" s="73">
        <f t="shared" si="13"/>
        <v>-15092439.86873891</v>
      </c>
      <c r="AI56" s="12">
        <f t="shared" si="14"/>
        <v>-0.28565596038705926</v>
      </c>
      <c r="AL56" s="73">
        <f>Summary!G56</f>
        <v>785291.4457149338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388008.67575144419</v>
      </c>
      <c r="AN56" s="20">
        <f>Summary!I56</f>
        <v>6421069.9187450344</v>
      </c>
      <c r="AP56" s="12">
        <v>1</v>
      </c>
    </row>
    <row r="57" spans="1:42" x14ac:dyDescent="0.3">
      <c r="A57">
        <v>53</v>
      </c>
      <c r="B57" t="str">
        <f>Summary!B57</f>
        <v>Yallourn Snowy</v>
      </c>
      <c r="C57" t="str">
        <f>Summary!C57</f>
        <v>Wind</v>
      </c>
      <c r="D57" s="90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-8628175.5067510772</v>
      </c>
      <c r="H57" s="73">
        <f>SUMIFS(AM$5:AM57,$F$5:$F57,$F57,$D$5:$D57,$D57)</f>
        <v>24643391.165018529</v>
      </c>
      <c r="I57" s="20">
        <f>SUMIFS(AN$5:AN57,$F$5:$F57,$F57,$D$5:$D57,$D57)</f>
        <v>33761295.856242374</v>
      </c>
      <c r="J57" s="73">
        <f t="shared" si="0"/>
        <v>33761295.856242374</v>
      </c>
      <c r="K57" s="73">
        <f t="shared" si="1"/>
        <v>25133120.349491298</v>
      </c>
      <c r="L57" s="73">
        <f t="shared" si="2"/>
        <v>49776511.514509827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20963865.709513858</v>
      </c>
      <c r="Q57" s="73">
        <f>P57/SUMIFS(FinParameters!$H$8:$H$39,FinParameters!$B$8:$B$39,Financials!$E57,FinParameters!$C$8:$C$39,Financials!$F57)</f>
        <v>9779798.0712139662</v>
      </c>
      <c r="R57" s="73">
        <f t="shared" si="15"/>
        <v>-31870459.358616684</v>
      </c>
      <c r="S57" s="12">
        <f t="shared" si="4"/>
        <v>-0.60321503714714475</v>
      </c>
      <c r="T57" s="115">
        <f t="shared" si="5"/>
        <v>-8628175.5067510772</v>
      </c>
      <c r="U57" s="73">
        <f>T57/SUMIFS(FinParameters!$L$8:$L$39,FinParameters!$B$8:$B$39,Financials!$E57,FinParameters!$C$8:$C$39,Financials!$F57)</f>
        <v>-7081545.4595394591</v>
      </c>
      <c r="V57" s="73">
        <f t="shared" si="6"/>
        <v>-7081545.4595394591</v>
      </c>
      <c r="W57" s="12"/>
      <c r="X57" s="73">
        <f t="shared" si="7"/>
        <v>12335690.202762783</v>
      </c>
      <c r="Y57" s="73">
        <f t="shared" si="8"/>
        <v>2698252.6116745071</v>
      </c>
      <c r="Z57" s="73">
        <f t="shared" si="8"/>
        <v>-38952004.818156146</v>
      </c>
      <c r="AA57" s="12">
        <f t="shared" si="9"/>
        <v>-0.73724808196048752</v>
      </c>
      <c r="AB57" s="115">
        <f t="shared" si="10"/>
        <v>24643391.165018529</v>
      </c>
      <c r="AC57" s="73">
        <f>AB57/SUMIFS(FinParameters!$L$8:$L$39,FinParameters!$B$8:$B$39,Financials!$E57,FinParameters!$C$8:$C$39,Financials!$F57)</f>
        <v>20225978.791894607</v>
      </c>
      <c r="AD57" s="73">
        <f t="shared" si="11"/>
        <v>20225978.791894607</v>
      </c>
      <c r="AE57" s="12"/>
      <c r="AF57" s="73">
        <f t="shared" si="12"/>
        <v>36979081.367781311</v>
      </c>
      <c r="AG57" s="73">
        <f t="shared" si="13"/>
        <v>22924231.403569113</v>
      </c>
      <c r="AH57" s="73">
        <f t="shared" si="13"/>
        <v>-18726026.026261538</v>
      </c>
      <c r="AI57" s="12">
        <f t="shared" si="14"/>
        <v>-0.35442917084895259</v>
      </c>
      <c r="AL57" s="73">
        <f>Summary!G57</f>
        <v>-3219626.6098916573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5851358.5129630622</v>
      </c>
      <c r="AN57" s="20">
        <f>Summary!I57</f>
        <v>5270029.1558592645</v>
      </c>
      <c r="AP57" s="12">
        <v>1</v>
      </c>
    </row>
    <row r="58" spans="1:42" x14ac:dyDescent="0.3">
      <c r="A58">
        <v>54</v>
      </c>
      <c r="B58" t="str">
        <f>Summary!B58</f>
        <v>Yallourn Snowy</v>
      </c>
      <c r="C58" t="str">
        <f>Summary!C58</f>
        <v>Wind</v>
      </c>
      <c r="D58" s="90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-33064733.319830209</v>
      </c>
      <c r="H58" s="73">
        <f>SUMIFS(AM$5:AM58,$F$5:$F58,$F58,$D$5:$D58,$D58)</f>
        <v>56643882.620922253</v>
      </c>
      <c r="I58" s="20">
        <f>SUMIFS(AN$5:AN58,$F$5:$F58,$F58,$D$5:$D58,$D58)</f>
        <v>25596103.822042897</v>
      </c>
      <c r="J58" s="73">
        <f t="shared" si="0"/>
        <v>25596103.822042897</v>
      </c>
      <c r="K58" s="73">
        <f t="shared" si="1"/>
        <v>-7468629.4977873117</v>
      </c>
      <c r="L58" s="73">
        <f t="shared" si="2"/>
        <v>49175253.123134941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12798673.675314382</v>
      </c>
      <c r="Q58" s="73">
        <f>P58/SUMIFS(FinParameters!$H$8:$H$39,FinParameters!$B$8:$B$39,Financials!$E58,FinParameters!$C$8:$C$39,Financials!$F58)</f>
        <v>5970675.7264301879</v>
      </c>
      <c r="R58" s="73">
        <f t="shared" si="15"/>
        <v>-40035651.392816156</v>
      </c>
      <c r="S58" s="12">
        <f t="shared" si="4"/>
        <v>-0.75775835768110356</v>
      </c>
      <c r="T58" s="115">
        <f t="shared" si="5"/>
        <v>-33064733.319830209</v>
      </c>
      <c r="U58" s="73">
        <f>T58/SUMIFS(FinParameters!$L$8:$L$39,FinParameters!$B$8:$B$39,Financials!$E58,FinParameters!$C$8:$C$39,Financials!$F58)</f>
        <v>-27137766.487100028</v>
      </c>
      <c r="V58" s="73">
        <f t="shared" si="6"/>
        <v>-27137766.487100028</v>
      </c>
      <c r="W58" s="12"/>
      <c r="X58" s="73">
        <f t="shared" si="7"/>
        <v>-20266059.644515827</v>
      </c>
      <c r="Y58" s="73">
        <f t="shared" si="8"/>
        <v>-21167090.760669839</v>
      </c>
      <c r="Z58" s="73">
        <f t="shared" si="8"/>
        <v>-67173417.879916191</v>
      </c>
      <c r="AA58" s="12">
        <f t="shared" si="9"/>
        <v>-1.2713972932046582</v>
      </c>
      <c r="AB58" s="115">
        <f t="shared" si="10"/>
        <v>56643882.620922253</v>
      </c>
      <c r="AC58" s="73">
        <f>AB58/SUMIFS(FinParameters!$L$8:$L$39,FinParameters!$B$8:$B$39,Financials!$E58,FinParameters!$C$8:$C$39,Financials!$F58)</f>
        <v>46490272.418661237</v>
      </c>
      <c r="AD58" s="73">
        <f t="shared" si="11"/>
        <v>46490272.418661237</v>
      </c>
      <c r="AE58" s="12"/>
      <c r="AF58" s="73">
        <f t="shared" si="12"/>
        <v>36377822.976406425</v>
      </c>
      <c r="AG58" s="73">
        <f t="shared" si="13"/>
        <v>25323181.657991398</v>
      </c>
      <c r="AH58" s="73">
        <f t="shared" si="13"/>
        <v>-20683145.461254954</v>
      </c>
      <c r="AI58" s="12">
        <f t="shared" si="14"/>
        <v>-0.39147174558554071</v>
      </c>
      <c r="AL58" s="73">
        <f>Summary!G58</f>
        <v>-8160986.6204971271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13197218.889963482</v>
      </c>
      <c r="AN58" s="20">
        <f>Summary!I58</f>
        <v>3768278.3762892834</v>
      </c>
      <c r="AP58" s="12">
        <v>1</v>
      </c>
    </row>
    <row r="59" spans="1:42" x14ac:dyDescent="0.3">
      <c r="A59">
        <v>55</v>
      </c>
      <c r="B59" t="str">
        <f>Summary!B59</f>
        <v>Yallourn Snowy</v>
      </c>
      <c r="C59" t="str">
        <f>Summary!C59</f>
        <v>Wind</v>
      </c>
      <c r="D59" s="90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-72825237.033335105</v>
      </c>
      <c r="H59" s="73">
        <f>SUMIFS(AM$5:AM59,$F$5:$F59,$F59,$D$5:$D59,$D59)</f>
        <v>122834985.47605824</v>
      </c>
      <c r="I59" s="20">
        <f>SUMIFS(AN$5:AN59,$F$5:$F59,$F59,$D$5:$D59,$D59)</f>
        <v>12705122.8922628</v>
      </c>
      <c r="J59" s="73">
        <f t="shared" si="0"/>
        <v>12705122.8922628</v>
      </c>
      <c r="K59" s="73">
        <f t="shared" si="1"/>
        <v>-60120114.141072303</v>
      </c>
      <c r="L59" s="73">
        <f t="shared" si="2"/>
        <v>62714871.334985942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-92307.25446571596</v>
      </c>
      <c r="Q59" s="73">
        <f>P59/SUMIFS(FinParameters!$H$8:$H$39,FinParameters!$B$8:$B$39,Financials!$E59,FinParameters!$C$8:$C$39,Financials!$F59)</f>
        <v>-43062.015455154338</v>
      </c>
      <c r="R59" s="73">
        <f t="shared" si="15"/>
        <v>-52926632.322596252</v>
      </c>
      <c r="S59" s="12">
        <f t="shared" si="4"/>
        <v>-1.0017471076681055</v>
      </c>
      <c r="T59" s="115">
        <f t="shared" si="5"/>
        <v>-72825237.033335105</v>
      </c>
      <c r="U59" s="73">
        <f>T59/SUMIFS(FinParameters!$L$8:$L$39,FinParameters!$B$8:$B$39,Financials!$E59,FinParameters!$C$8:$C$39,Financials!$F59)</f>
        <v>-59771063.563760385</v>
      </c>
      <c r="V59" s="73">
        <f t="shared" si="6"/>
        <v>-59771063.563760385</v>
      </c>
      <c r="W59" s="12"/>
      <c r="X59" s="73">
        <f t="shared" si="7"/>
        <v>-72917544.287800819</v>
      </c>
      <c r="Y59" s="73">
        <f t="shared" si="8"/>
        <v>-59814125.579215541</v>
      </c>
      <c r="Z59" s="73">
        <f t="shared" si="8"/>
        <v>-112697695.88635664</v>
      </c>
      <c r="AA59" s="12">
        <f t="shared" si="9"/>
        <v>-2.1330393781132155</v>
      </c>
      <c r="AB59" s="115">
        <f t="shared" si="10"/>
        <v>122834985.47605824</v>
      </c>
      <c r="AC59" s="73">
        <f>AB59/SUMIFS(FinParameters!$L$8:$L$39,FinParameters!$B$8:$B$39,Financials!$E59,FinParameters!$C$8:$C$39,Financials!$F59)</f>
        <v>100816393.10535076</v>
      </c>
      <c r="AD59" s="73">
        <f t="shared" si="11"/>
        <v>100816393.10535076</v>
      </c>
      <c r="AE59" s="12"/>
      <c r="AF59" s="73">
        <f t="shared" si="12"/>
        <v>49917441.188257426</v>
      </c>
      <c r="AG59" s="73">
        <f t="shared" si="13"/>
        <v>41002267.526135221</v>
      </c>
      <c r="AH59" s="73">
        <f t="shared" si="13"/>
        <v>-11881302.781005874</v>
      </c>
      <c r="AI59" s="12">
        <f t="shared" si="14"/>
        <v>-0.22487848128436924</v>
      </c>
      <c r="AL59" s="73">
        <f>Summary!G59</f>
        <v>-15310330.038392033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26670495.856483847</v>
      </c>
      <c r="AN59" s="20">
        <f>Summary!I59</f>
        <v>1634568.3214758704</v>
      </c>
      <c r="AP59" s="12">
        <v>1</v>
      </c>
    </row>
    <row r="60" spans="1:42" x14ac:dyDescent="0.3">
      <c r="A60">
        <v>56</v>
      </c>
      <c r="B60" t="str">
        <f>Summary!B60</f>
        <v>Yallourn Snowy</v>
      </c>
      <c r="C60" t="str">
        <f>Summary!C60</f>
        <v>Wind</v>
      </c>
      <c r="D60" s="90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18422110.777802233</v>
      </c>
      <c r="H60" s="73">
        <f>SUMIFS(AM$5:AM60,$F$5:$F60,$F60,$D$5:$D60,$D60)</f>
        <v>-1380734.6282603384</v>
      </c>
      <c r="I60" s="20">
        <f>SUMIFS(AN$5:AN60,$F$5:$F60,$F60,$D$5:$D60,$D60)</f>
        <v>41032667.112270825</v>
      </c>
      <c r="J60" s="73">
        <f t="shared" si="0"/>
        <v>41032667.112270825</v>
      </c>
      <c r="K60" s="73">
        <f t="shared" si="1"/>
        <v>59454777.890073061</v>
      </c>
      <c r="L60" s="73">
        <f t="shared" si="2"/>
        <v>58074043.261812717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28235236.965542309</v>
      </c>
      <c r="Q60" s="73">
        <f>P60/SUMIFS(FinParameters!$H$8:$H$39,FinParameters!$B$8:$B$39,Financials!$E60,FinParameters!$C$8:$C$39,Financials!$F60)</f>
        <v>13171946.426396156</v>
      </c>
      <c r="R60" s="73">
        <f t="shared" si="15"/>
        <v>-24599088.102588233</v>
      </c>
      <c r="S60" s="12">
        <f t="shared" si="4"/>
        <v>-0.46558914249150329</v>
      </c>
      <c r="T60" s="115">
        <f t="shared" si="5"/>
        <v>18422110.777802233</v>
      </c>
      <c r="U60" s="73">
        <f>T60/SUMIFS(FinParameters!$L$8:$L$39,FinParameters!$B$8:$B$39,Financials!$E60,FinParameters!$C$8:$C$39,Financials!$F60)</f>
        <v>15119884.248020086</v>
      </c>
      <c r="V60" s="73">
        <f t="shared" si="6"/>
        <v>15119884.248020086</v>
      </c>
      <c r="W60" s="12"/>
      <c r="X60" s="73">
        <f t="shared" si="7"/>
        <v>46657347.743344545</v>
      </c>
      <c r="Y60" s="73">
        <f t="shared" si="8"/>
        <v>28291830.674416244</v>
      </c>
      <c r="Z60" s="73">
        <f t="shared" si="8"/>
        <v>-9479203.8545681462</v>
      </c>
      <c r="AA60" s="12">
        <f t="shared" si="9"/>
        <v>-0.17941373988112069</v>
      </c>
      <c r="AB60" s="115">
        <f t="shared" si="10"/>
        <v>-1380734.6282603384</v>
      </c>
      <c r="AC60" s="73">
        <f>AB60/SUMIFS(FinParameters!$L$8:$L$39,FinParameters!$B$8:$B$39,Financials!$E60,FinParameters!$C$8:$C$39,Financials!$F60)</f>
        <v>-1133233.2113475623</v>
      </c>
      <c r="AD60" s="73">
        <f t="shared" si="11"/>
        <v>-1133233.2113475623</v>
      </c>
      <c r="AE60" s="12"/>
      <c r="AF60" s="73">
        <f t="shared" si="12"/>
        <v>45276613.115084209</v>
      </c>
      <c r="AG60" s="73">
        <f t="shared" si="13"/>
        <v>27158597.463068683</v>
      </c>
      <c r="AH60" s="73">
        <f t="shared" si="13"/>
        <v>-10612437.065915707</v>
      </c>
      <c r="AI60" s="12">
        <f t="shared" si="14"/>
        <v>-0.2008625463130424</v>
      </c>
      <c r="AL60" s="73">
        <f>Summary!G60</f>
        <v>1497750.4334327641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-231506.82212776784</v>
      </c>
      <c r="AN60" s="20">
        <f>Summary!I60</f>
        <v>6547573.263696271</v>
      </c>
      <c r="AP60" s="12">
        <v>1</v>
      </c>
    </row>
    <row r="61" spans="1:42" x14ac:dyDescent="0.3">
      <c r="A61">
        <v>57</v>
      </c>
      <c r="B61" t="str">
        <f>Summary!B61</f>
        <v>Yallourn Snowy</v>
      </c>
      <c r="C61" t="str">
        <f>Summary!C61</f>
        <v>Wind</v>
      </c>
      <c r="D61" s="90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195418593.82254249</v>
      </c>
      <c r="H61" s="73">
        <f>SUMIFS(AM$5:AM61,$F$5:$F61,$F61,$D$5:$D61,$D61)</f>
        <v>-188953933.89647949</v>
      </c>
      <c r="I61" s="20">
        <f>SUMIFS(AN$5:AN61,$F$5:$F61,$F61,$D$5:$D61,$D61)</f>
        <v>107081984.00330123</v>
      </c>
      <c r="J61" s="73">
        <f t="shared" si="0"/>
        <v>107081984.00330123</v>
      </c>
      <c r="K61" s="73">
        <f t="shared" si="1"/>
        <v>302500577.82584369</v>
      </c>
      <c r="L61" s="73">
        <f t="shared" si="2"/>
        <v>113546643.92936423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92495868.102904499</v>
      </c>
      <c r="Q61" s="73">
        <f>P61/SUMIFS(FinParameters!$H$8:$H$39,FinParameters!$B$8:$B$39,Financials!$E61,FinParameters!$C$8:$C$39,Financials!$F61)</f>
        <v>39227277.371737264</v>
      </c>
      <c r="R61" s="73">
        <f t="shared" si="15"/>
        <v>36438587.9883302</v>
      </c>
      <c r="S61" s="12">
        <f t="shared" si="4"/>
        <v>0.65002418800652007</v>
      </c>
      <c r="T61" s="115">
        <f t="shared" si="5"/>
        <v>195418593.82254249</v>
      </c>
      <c r="U61" s="73">
        <f>T61/SUMIFS(FinParameters!$L$8:$L$39,FinParameters!$B$8:$B$39,Financials!$E61,FinParameters!$C$8:$C$39,Financials!$F61)</f>
        <v>156477210.49070075</v>
      </c>
      <c r="V61" s="73">
        <f t="shared" si="6"/>
        <v>156477210.49070075</v>
      </c>
      <c r="W61" s="12"/>
      <c r="X61" s="73">
        <f t="shared" si="7"/>
        <v>287914461.92544699</v>
      </c>
      <c r="Y61" s="73">
        <f t="shared" si="8"/>
        <v>195704487.86243802</v>
      </c>
      <c r="Z61" s="73">
        <f t="shared" si="8"/>
        <v>192915798.47903097</v>
      </c>
      <c r="AA61" s="12">
        <f t="shared" si="9"/>
        <v>3.4414049002151801</v>
      </c>
      <c r="AB61" s="115">
        <f t="shared" si="10"/>
        <v>-188953933.89647949</v>
      </c>
      <c r="AC61" s="73">
        <f>AB61/SUMIFS(FinParameters!$L$8:$L$39,FinParameters!$B$8:$B$39,Financials!$E61,FinParameters!$C$8:$C$39,Financials!$F61)</f>
        <v>-151300773.93871146</v>
      </c>
      <c r="AD61" s="73">
        <f t="shared" si="11"/>
        <v>-151300773.93871146</v>
      </c>
      <c r="AE61" s="12"/>
      <c r="AF61" s="73">
        <f t="shared" si="12"/>
        <v>98960528.0289675</v>
      </c>
      <c r="AG61" s="73">
        <f t="shared" si="13"/>
        <v>44403713.923726559</v>
      </c>
      <c r="AH61" s="73">
        <f t="shared" si="13"/>
        <v>41615024.540319502</v>
      </c>
      <c r="AI61" s="12">
        <f t="shared" si="14"/>
        <v>0.74236610223085076</v>
      </c>
      <c r="AL61" s="73">
        <f>Summary!G61</f>
        <v>25015652.110961117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-27678278.004780885</v>
      </c>
      <c r="AN61" s="20">
        <f>Summary!I61</f>
        <v>16481376.654074209</v>
      </c>
      <c r="AP61" s="12">
        <v>1</v>
      </c>
    </row>
    <row r="62" spans="1:42" x14ac:dyDescent="0.3">
      <c r="A62">
        <v>58</v>
      </c>
      <c r="B62" t="str">
        <f>Summary!B62</f>
        <v>Yallourn Snowy</v>
      </c>
      <c r="C62" t="str">
        <f>Summary!C62</f>
        <v>Wind</v>
      </c>
      <c r="D62" s="90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100785354.80772537</v>
      </c>
      <c r="H62" s="73">
        <f>SUMIFS(AM$5:AM62,$F$5:$F62,$F62,$D$5:$D62,$D62)</f>
        <v>-76411677.884995624</v>
      </c>
      <c r="I62" s="20">
        <f>SUMIFS(AN$5:AN62,$F$5:$F62,$F62,$D$5:$D62,$D62)</f>
        <v>70934834.105082154</v>
      </c>
      <c r="J62" s="73">
        <f t="shared" si="0"/>
        <v>70934834.105082154</v>
      </c>
      <c r="K62" s="73">
        <f t="shared" si="1"/>
        <v>171720188.91280752</v>
      </c>
      <c r="L62" s="73">
        <f t="shared" si="2"/>
        <v>95308511.0278119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56348718.204685427</v>
      </c>
      <c r="Q62" s="73">
        <f>P62/SUMIFS(FinParameters!$H$8:$H$39,FinParameters!$B$8:$B$39,Financials!$E62,FinParameters!$C$8:$C$39,Financials!$F62)</f>
        <v>23897357.188949354</v>
      </c>
      <c r="R62" s="73">
        <f t="shared" si="15"/>
        <v>291438.09011112899</v>
      </c>
      <c r="S62" s="12">
        <f t="shared" si="4"/>
        <v>5.1989338318852571E-3</v>
      </c>
      <c r="T62" s="115">
        <f t="shared" si="5"/>
        <v>100785354.80772537</v>
      </c>
      <c r="U62" s="73">
        <f>T62/SUMIFS(FinParameters!$L$8:$L$39,FinParameters!$B$8:$B$39,Financials!$E62,FinParameters!$C$8:$C$39,Financials!$F62)</f>
        <v>80701692.04548429</v>
      </c>
      <c r="V62" s="73">
        <f t="shared" si="6"/>
        <v>80701692.04548429</v>
      </c>
      <c r="W62" s="12"/>
      <c r="X62" s="73">
        <f t="shared" si="7"/>
        <v>157134073.01241079</v>
      </c>
      <c r="Y62" s="73">
        <f t="shared" si="8"/>
        <v>104599049.23443365</v>
      </c>
      <c r="Z62" s="73">
        <f t="shared" si="8"/>
        <v>80993130.135595411</v>
      </c>
      <c r="AA62" s="12">
        <f t="shared" si="9"/>
        <v>1.4448280396418673</v>
      </c>
      <c r="AB62" s="115">
        <f t="shared" si="10"/>
        <v>-76411677.884995624</v>
      </c>
      <c r="AC62" s="73">
        <f>AB62/SUMIFS(FinParameters!$L$8:$L$39,FinParameters!$B$8:$B$39,Financials!$E62,FinParameters!$C$8:$C$39,Financials!$F62)</f>
        <v>-61184997.652863167</v>
      </c>
      <c r="AD62" s="73">
        <f t="shared" si="11"/>
        <v>-61184997.652863167</v>
      </c>
      <c r="AE62" s="12"/>
      <c r="AF62" s="73">
        <f t="shared" si="12"/>
        <v>80722395.127415165</v>
      </c>
      <c r="AG62" s="73">
        <f t="shared" si="13"/>
        <v>43414051.581570484</v>
      </c>
      <c r="AH62" s="73">
        <f t="shared" si="13"/>
        <v>19808132.482732244</v>
      </c>
      <c r="AI62" s="12">
        <f t="shared" si="14"/>
        <v>0.35335521884484616</v>
      </c>
      <c r="AL62" s="73">
        <f>Summary!G62</f>
        <v>13565417.043759122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-10800899.483104998</v>
      </c>
      <c r="AN62" s="20">
        <f>Summary!I62</f>
        <v>10326262.714103114</v>
      </c>
      <c r="AP62" s="12">
        <v>1</v>
      </c>
    </row>
    <row r="63" spans="1:42" x14ac:dyDescent="0.3">
      <c r="A63">
        <v>59</v>
      </c>
      <c r="B63" t="str">
        <f>Summary!B63</f>
        <v>Yallourn Snowy</v>
      </c>
      <c r="C63" t="str">
        <f>Summary!C63</f>
        <v>Wind</v>
      </c>
      <c r="D63" s="90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49743911.933191724</v>
      </c>
      <c r="H63" s="73">
        <f>SUMIFS(AM$5:AM63,$F$5:$F63,$F63,$D$5:$D63,$D63)</f>
        <v>-30167319.879443631</v>
      </c>
      <c r="I63" s="20">
        <f>SUMIFS(AN$5:AN63,$F$5:$F63,$F63,$D$5:$D63,$D63)</f>
        <v>55892704.799900122</v>
      </c>
      <c r="J63" s="73">
        <f t="shared" si="0"/>
        <v>55892704.799900122</v>
      </c>
      <c r="K63" s="73">
        <f t="shared" si="1"/>
        <v>105636616.73309185</v>
      </c>
      <c r="L63" s="73">
        <f t="shared" si="2"/>
        <v>75469296.853648216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41306588.899503395</v>
      </c>
      <c r="Q63" s="73">
        <f>P63/SUMIFS(FinParameters!$H$8:$H$39,FinParameters!$B$8:$B$39,Financials!$E63,FinParameters!$C$8:$C$39,Financials!$F63)</f>
        <v>17518025.975370698</v>
      </c>
      <c r="R63" s="73">
        <f t="shared" si="15"/>
        <v>-14750691.215070903</v>
      </c>
      <c r="S63" s="12">
        <f t="shared" si="4"/>
        <v>-0.26313604914334543</v>
      </c>
      <c r="T63" s="115">
        <f t="shared" si="5"/>
        <v>49743911.933191724</v>
      </c>
      <c r="U63" s="73">
        <f>T63/SUMIFS(FinParameters!$L$8:$L$39,FinParameters!$B$8:$B$39,Financials!$E63,FinParameters!$C$8:$C$39,Financials!$F63)</f>
        <v>39831361.110239573</v>
      </c>
      <c r="V63" s="73">
        <f t="shared" si="6"/>
        <v>39831361.110239573</v>
      </c>
      <c r="W63" s="12"/>
      <c r="X63" s="73">
        <f t="shared" si="7"/>
        <v>91050500.832695112</v>
      </c>
      <c r="Y63" s="73">
        <f t="shared" si="8"/>
        <v>57349387.085610271</v>
      </c>
      <c r="Z63" s="73">
        <f t="shared" si="8"/>
        <v>25080669.89516867</v>
      </c>
      <c r="AA63" s="12">
        <f t="shared" si="9"/>
        <v>0.44741146634133538</v>
      </c>
      <c r="AB63" s="115">
        <f t="shared" si="10"/>
        <v>-30167319.879443631</v>
      </c>
      <c r="AC63" s="73">
        <f>AB63/SUMIFS(FinParameters!$L$8:$L$39,FinParameters!$B$8:$B$39,Financials!$E63,FinParameters!$C$8:$C$39,Financials!$F63)</f>
        <v>-24155828.626024377</v>
      </c>
      <c r="AD63" s="73">
        <f t="shared" si="11"/>
        <v>-24155828.626024377</v>
      </c>
      <c r="AE63" s="12"/>
      <c r="AF63" s="73">
        <f t="shared" si="12"/>
        <v>60883180.953251481</v>
      </c>
      <c r="AG63" s="73">
        <f t="shared" si="13"/>
        <v>33193558.459585894</v>
      </c>
      <c r="AH63" s="73">
        <f t="shared" si="13"/>
        <v>924841.26914429292</v>
      </c>
      <c r="AI63" s="12">
        <f t="shared" si="14"/>
        <v>1.6498147381643014E-2</v>
      </c>
      <c r="AL63" s="73">
        <f>Summary!G63</f>
        <v>7632047.4680298595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-4342958.6269575953</v>
      </c>
      <c r="AN63" s="20">
        <f>Summary!I63</f>
        <v>8362294.7730950499</v>
      </c>
      <c r="AP63" s="12">
        <v>1</v>
      </c>
    </row>
    <row r="64" spans="1:42" x14ac:dyDescent="0.3">
      <c r="A64">
        <v>60</v>
      </c>
      <c r="B64" t="str">
        <f>Summary!B64</f>
        <v>Yallourn Snowy</v>
      </c>
      <c r="C64" t="str">
        <f>Summary!C64</f>
        <v>Wind</v>
      </c>
      <c r="D64" s="90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16383429.981835779</v>
      </c>
      <c r="H64" s="73">
        <f>SUMIFS(AM$5:AM64,$F$5:$F64,$F64,$D$5:$D64,$D64)</f>
        <v>649704.35389949451</v>
      </c>
      <c r="I64" s="20">
        <f>SUMIFS(AN$5:AN64,$F$5:$F64,$F64,$D$5:$D64,$D64)</f>
        <v>47417520.599179171</v>
      </c>
      <c r="J64" s="73">
        <f t="shared" si="0"/>
        <v>47417520.599179171</v>
      </c>
      <c r="K64" s="73">
        <f t="shared" si="1"/>
        <v>63800950.581014946</v>
      </c>
      <c r="L64" s="73">
        <f t="shared" si="2"/>
        <v>64450654.93491444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32831404.698782444</v>
      </c>
      <c r="Q64" s="73">
        <f>P64/SUMIFS(FinParameters!$H$8:$H$39,FinParameters!$B$8:$B$39,Financials!$E64,FinParameters!$C$8:$C$39,Financials!$F64)</f>
        <v>13923720.540576834</v>
      </c>
      <c r="R64" s="73">
        <f t="shared" si="15"/>
        <v>-23225875.415791854</v>
      </c>
      <c r="S64" s="12">
        <f t="shared" si="4"/>
        <v>-0.41432398019170702</v>
      </c>
      <c r="T64" s="115">
        <f t="shared" si="5"/>
        <v>16383429.981835779</v>
      </c>
      <c r="U64" s="73">
        <f>T64/SUMIFS(FinParameters!$L$8:$L$39,FinParameters!$B$8:$B$39,Financials!$E64,FinParameters!$C$8:$C$39,Financials!$F64)</f>
        <v>13118677.049510358</v>
      </c>
      <c r="V64" s="73">
        <f t="shared" si="6"/>
        <v>13118677.049510358</v>
      </c>
      <c r="W64" s="12"/>
      <c r="X64" s="73">
        <f t="shared" si="7"/>
        <v>49214834.680618219</v>
      </c>
      <c r="Y64" s="73">
        <f t="shared" si="8"/>
        <v>27042397.59008719</v>
      </c>
      <c r="Z64" s="73">
        <f t="shared" si="8"/>
        <v>-10107198.366281496</v>
      </c>
      <c r="AA64" s="12">
        <f t="shared" si="9"/>
        <v>-0.1803012623092595</v>
      </c>
      <c r="AB64" s="115">
        <f t="shared" si="10"/>
        <v>649704.35389949451</v>
      </c>
      <c r="AC64" s="73">
        <f>AB64/SUMIFS(FinParameters!$L$8:$L$39,FinParameters!$B$8:$B$39,Financials!$E64,FinParameters!$C$8:$C$39,Financials!$F64)</f>
        <v>520236.70293204463</v>
      </c>
      <c r="AD64" s="73">
        <f t="shared" si="11"/>
        <v>520236.70293204463</v>
      </c>
      <c r="AE64" s="12"/>
      <c r="AF64" s="73">
        <f t="shared" si="12"/>
        <v>49864539.034517713</v>
      </c>
      <c r="AG64" s="73">
        <f t="shared" si="13"/>
        <v>27562634.293019235</v>
      </c>
      <c r="AH64" s="73">
        <f t="shared" si="13"/>
        <v>-9586961.6633494515</v>
      </c>
      <c r="AI64" s="12">
        <f t="shared" si="14"/>
        <v>-0.17102081377753009</v>
      </c>
      <c r="AL64" s="73">
        <f>Summary!G64</f>
        <v>4300717.7146354849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21672.746847997601</v>
      </c>
      <c r="AN64" s="20">
        <f>Summary!I64</f>
        <v>7310504.7003346952</v>
      </c>
      <c r="AP64" s="12">
        <v>1</v>
      </c>
    </row>
    <row r="65" spans="1:42" x14ac:dyDescent="0.3">
      <c r="A65">
        <v>61</v>
      </c>
      <c r="B65" t="str">
        <f>Summary!B65</f>
        <v>Yallourn Snowy</v>
      </c>
      <c r="C65" t="str">
        <f>Summary!C65</f>
        <v>Wind</v>
      </c>
      <c r="D65" s="90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-7398925.3700897638</v>
      </c>
      <c r="H65" s="73">
        <f>SUMIFS(AM$5:AM65,$F$5:$F65,$F65,$D$5:$D65,$D65)</f>
        <v>28733713.737206772</v>
      </c>
      <c r="I65" s="20">
        <f>SUMIFS(AN$5:AN65,$F$5:$F65,$F65,$D$5:$D65,$D65)</f>
        <v>40048480.56105414</v>
      </c>
      <c r="J65" s="73">
        <f t="shared" si="0"/>
        <v>40048480.56105414</v>
      </c>
      <c r="K65" s="73">
        <f t="shared" si="1"/>
        <v>32649555.190964378</v>
      </c>
      <c r="L65" s="73">
        <f t="shared" si="2"/>
        <v>61383268.92817115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25462364.660657413</v>
      </c>
      <c r="Q65" s="73">
        <f>P65/SUMIFS(FinParameters!$H$8:$H$39,FinParameters!$B$8:$B$39,Financials!$E65,FinParameters!$C$8:$C$39,Financials!$F65)</f>
        <v>10798528.210716525</v>
      </c>
      <c r="R65" s="73">
        <f t="shared" si="15"/>
        <v>-30594915.453916885</v>
      </c>
      <c r="S65" s="12">
        <f t="shared" si="4"/>
        <v>-0.5457795203653224</v>
      </c>
      <c r="T65" s="115">
        <f t="shared" si="5"/>
        <v>-7398925.3700897638</v>
      </c>
      <c r="U65" s="73">
        <f>T65/SUMIFS(FinParameters!$L$8:$L$39,FinParameters!$B$8:$B$39,Financials!$E65,FinParameters!$C$8:$C$39,Financials!$F65)</f>
        <v>-5924529.3904421097</v>
      </c>
      <c r="V65" s="73">
        <f t="shared" si="6"/>
        <v>-5924529.3904421097</v>
      </c>
      <c r="W65" s="12"/>
      <c r="X65" s="73">
        <f t="shared" si="7"/>
        <v>18063439.290567651</v>
      </c>
      <c r="Y65" s="73">
        <f t="shared" si="8"/>
        <v>4873998.8202744154</v>
      </c>
      <c r="Z65" s="73">
        <f t="shared" si="8"/>
        <v>-36519444.844358996</v>
      </c>
      <c r="AA65" s="12">
        <f t="shared" si="9"/>
        <v>-0.65146658506651889</v>
      </c>
      <c r="AB65" s="115">
        <f t="shared" si="10"/>
        <v>28733713.737206772</v>
      </c>
      <c r="AC65" s="73">
        <f>AB65/SUMIFS(FinParameters!$L$8:$L$39,FinParameters!$B$8:$B$39,Financials!$E65,FinParameters!$C$8:$C$39,Financials!$F65)</f>
        <v>23007899.528329264</v>
      </c>
      <c r="AD65" s="73">
        <f t="shared" si="11"/>
        <v>23007899.528329264</v>
      </c>
      <c r="AE65" s="12"/>
      <c r="AF65" s="73">
        <f t="shared" si="12"/>
        <v>46797153.027774423</v>
      </c>
      <c r="AG65" s="73">
        <f t="shared" si="13"/>
        <v>27881898.348603681</v>
      </c>
      <c r="AH65" s="73">
        <f t="shared" si="13"/>
        <v>-13511545.316029731</v>
      </c>
      <c r="AI65" s="12">
        <f t="shared" si="14"/>
        <v>-0.24103105410062292</v>
      </c>
      <c r="AL65" s="73">
        <f>Summary!G65</f>
        <v>1229250.1366613135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4090322.5721882419</v>
      </c>
      <c r="AN65" s="20">
        <f>Summary!I65</f>
        <v>6287184.7048117639</v>
      </c>
      <c r="AP65" s="12">
        <v>1</v>
      </c>
    </row>
    <row r="66" spans="1:42" x14ac:dyDescent="0.3">
      <c r="A66">
        <v>62</v>
      </c>
      <c r="B66" t="str">
        <f>Summary!B66</f>
        <v>Yallourn Snowy</v>
      </c>
      <c r="C66" t="str">
        <f>Summary!C66</f>
        <v>Wind</v>
      </c>
      <c r="D66" s="90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-35219156.341144115</v>
      </c>
      <c r="H66" s="73">
        <f>SUMIFS(AM$5:AM66,$F$5:$F66,$F66,$D$5:$D66,$D66)</f>
        <v>66323745.584162205</v>
      </c>
      <c r="I66" s="20">
        <f>SUMIFS(AN$5:AN66,$F$5:$F66,$F66,$D$5:$D66,$D66)</f>
        <v>30685349.623262715</v>
      </c>
      <c r="J66" s="73">
        <f t="shared" si="0"/>
        <v>30685349.623262715</v>
      </c>
      <c r="K66" s="73">
        <f t="shared" si="1"/>
        <v>-4533806.7178814001</v>
      </c>
      <c r="L66" s="73">
        <f t="shared" si="2"/>
        <v>61789938.866280809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16099233.722865986</v>
      </c>
      <c r="Q66" s="73">
        <f>P66/SUMIFS(FinParameters!$H$8:$H$39,FinParameters!$B$8:$B$39,Financials!$E66,FinParameters!$C$8:$C$39,Financials!$F66)</f>
        <v>6827646.6794894533</v>
      </c>
      <c r="R66" s="73">
        <f t="shared" si="15"/>
        <v>-39958046.391708314</v>
      </c>
      <c r="S66" s="12">
        <f t="shared" si="4"/>
        <v>-0.71280744106811644</v>
      </c>
      <c r="T66" s="115">
        <f t="shared" si="5"/>
        <v>-35219156.341144115</v>
      </c>
      <c r="U66" s="73">
        <f>T66/SUMIFS(FinParameters!$L$8:$L$39,FinParameters!$B$8:$B$39,Financials!$E66,FinParameters!$C$8:$C$39,Financials!$F66)</f>
        <v>-28200977.359926052</v>
      </c>
      <c r="V66" s="73">
        <f t="shared" si="6"/>
        <v>-28200977.359926052</v>
      </c>
      <c r="W66" s="12"/>
      <c r="X66" s="73">
        <f t="shared" si="7"/>
        <v>-19119922.618278131</v>
      </c>
      <c r="Y66" s="73">
        <f t="shared" si="8"/>
        <v>-21373330.6804366</v>
      </c>
      <c r="Z66" s="73">
        <f t="shared" si="8"/>
        <v>-68159023.751634359</v>
      </c>
      <c r="AA66" s="12">
        <f t="shared" si="9"/>
        <v>-1.2158817483175346</v>
      </c>
      <c r="AB66" s="115">
        <f t="shared" si="10"/>
        <v>66323745.584162205</v>
      </c>
      <c r="AC66" s="73">
        <f>AB66/SUMIFS(FinParameters!$L$8:$L$39,FinParameters!$B$8:$B$39,Financials!$E66,FinParameters!$C$8:$C$39,Financials!$F66)</f>
        <v>53107304.147981554</v>
      </c>
      <c r="AD66" s="73">
        <f t="shared" si="11"/>
        <v>53107304.147981554</v>
      </c>
      <c r="AE66" s="12"/>
      <c r="AF66" s="73">
        <f t="shared" si="12"/>
        <v>47203822.965884075</v>
      </c>
      <c r="AG66" s="73">
        <f t="shared" si="13"/>
        <v>31733973.467544954</v>
      </c>
      <c r="AH66" s="73">
        <f t="shared" si="13"/>
        <v>-15051719.603652805</v>
      </c>
      <c r="AI66" s="12">
        <f t="shared" si="14"/>
        <v>-0.26850606331396942</v>
      </c>
      <c r="AL66" s="73">
        <f>Summary!G66</f>
        <v>-2154423.0213139085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9679862.9632399492</v>
      </c>
      <c r="AN66" s="20">
        <f>Summary!I66</f>
        <v>5089245.8012198173</v>
      </c>
      <c r="AP66" s="12">
        <v>1</v>
      </c>
    </row>
    <row r="67" spans="1:42" x14ac:dyDescent="0.3">
      <c r="A67">
        <v>63</v>
      </c>
      <c r="B67" t="str">
        <f>Summary!B67</f>
        <v>Yallourn Snowy</v>
      </c>
      <c r="C67" t="str">
        <f>Summary!C67</f>
        <v>Wind</v>
      </c>
      <c r="D67" s="90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-80149294.23757492</v>
      </c>
      <c r="H67" s="73">
        <f>SUMIFS(AM$5:AM67,$F$5:$F67,$F67,$D$5:$D67,$D67)</f>
        <v>142398965.99771881</v>
      </c>
      <c r="I67" s="20">
        <f>SUMIFS(AN$5:AN67,$F$5:$F67,$F67,$D$5:$D67,$D67)</f>
        <v>15309921.08690697</v>
      </c>
      <c r="J67" s="73">
        <f t="shared" si="0"/>
        <v>15309921.08690697</v>
      </c>
      <c r="K67" s="73">
        <f t="shared" si="1"/>
        <v>-64839373.150667951</v>
      </c>
      <c r="L67" s="73">
        <f t="shared" si="2"/>
        <v>77559592.847050861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723805.18651024066</v>
      </c>
      <c r="Q67" s="73">
        <f>P67/SUMIFS(FinParameters!$H$8:$H$39,FinParameters!$B$8:$B$39,Financials!$E67,FinParameters!$C$8:$C$39,Financials!$F67)</f>
        <v>306964.05576464505</v>
      </c>
      <c r="R67" s="73">
        <f t="shared" si="15"/>
        <v>-55333474.928064063</v>
      </c>
      <c r="S67" s="12">
        <f t="shared" si="4"/>
        <v>-0.98708811442455169</v>
      </c>
      <c r="T67" s="115">
        <f t="shared" si="5"/>
        <v>-80149294.23757492</v>
      </c>
      <c r="U67" s="73">
        <f>T67/SUMIFS(FinParameters!$L$8:$L$39,FinParameters!$B$8:$B$39,Financials!$E67,FinParameters!$C$8:$C$39,Financials!$F67)</f>
        <v>-64177813.071784534</v>
      </c>
      <c r="V67" s="73">
        <f t="shared" si="6"/>
        <v>-64177813.071784534</v>
      </c>
      <c r="W67" s="12"/>
      <c r="X67" s="73">
        <f t="shared" si="7"/>
        <v>-79425489.051064685</v>
      </c>
      <c r="Y67" s="73">
        <f t="shared" si="8"/>
        <v>-63870849.016019888</v>
      </c>
      <c r="Z67" s="73">
        <f t="shared" si="8"/>
        <v>-119511287.9998486</v>
      </c>
      <c r="AA67" s="12">
        <f t="shared" si="9"/>
        <v>-2.131949458760432</v>
      </c>
      <c r="AB67" s="115">
        <f t="shared" si="10"/>
        <v>142398965.99771881</v>
      </c>
      <c r="AC67" s="73">
        <f>AB67/SUMIFS(FinParameters!$L$8:$L$39,FinParameters!$B$8:$B$39,Financials!$E67,FinParameters!$C$8:$C$39,Financials!$F67)</f>
        <v>114022890.76093446</v>
      </c>
      <c r="AD67" s="73">
        <f t="shared" si="11"/>
        <v>114022890.76093446</v>
      </c>
      <c r="AE67" s="12"/>
      <c r="AF67" s="73">
        <f t="shared" si="12"/>
        <v>62973476.946654126</v>
      </c>
      <c r="AG67" s="73">
        <f t="shared" si="13"/>
        <v>50152041.744914569</v>
      </c>
      <c r="AH67" s="73">
        <f t="shared" si="13"/>
        <v>-5488397.238914147</v>
      </c>
      <c r="AI67" s="12">
        <f t="shared" si="14"/>
        <v>-9.7906948530084359E-2</v>
      </c>
      <c r="AL67" s="73">
        <f>Summary!G67</f>
        <v>-7324057.2042398183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19563980.521660559</v>
      </c>
      <c r="AN67" s="20">
        <f>Summary!I67</f>
        <v>2604798.1946441699</v>
      </c>
      <c r="AP67" s="12">
        <v>1</v>
      </c>
    </row>
    <row r="68" spans="1:42" x14ac:dyDescent="0.3">
      <c r="A68">
        <v>64</v>
      </c>
      <c r="B68" t="str">
        <f>Summary!B68</f>
        <v>Yallourn Snowy</v>
      </c>
      <c r="C68" t="str">
        <f>Summary!C68</f>
        <v>Wind</v>
      </c>
      <c r="D68" s="90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23114388.066515058</v>
      </c>
      <c r="H68" s="73">
        <f>SUMIFS(AM$5:AM68,$F$5:$F68,$F68,$D$5:$D68,$D68)</f>
        <v>-1586214.9272754758</v>
      </c>
      <c r="I68" s="20">
        <f>SUMIFS(AN$5:AN68,$F$5:$F68,$F68,$D$5:$D68,$D68)</f>
        <v>48466670.744755305</v>
      </c>
      <c r="J68" s="73">
        <f t="shared" si="0"/>
        <v>48466670.744755305</v>
      </c>
      <c r="K68" s="73">
        <f t="shared" si="1"/>
        <v>71581058.811270356</v>
      </c>
      <c r="L68" s="73">
        <f t="shared" si="2"/>
        <v>69994843.883994892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33880554.844358578</v>
      </c>
      <c r="Q68" s="73">
        <f>P68/SUMIFS(FinParameters!$H$8:$H$39,FinParameters!$B$8:$B$39,Financials!$E68,FinParameters!$C$8:$C$39,Financials!$F68)</f>
        <v>14368662.618630817</v>
      </c>
      <c r="R68" s="73">
        <f t="shared" si="15"/>
        <v>-22176725.27021572</v>
      </c>
      <c r="S68" s="12">
        <f t="shared" si="4"/>
        <v>-0.39560829966935923</v>
      </c>
      <c r="T68" s="115">
        <f t="shared" si="5"/>
        <v>23114388.066515058</v>
      </c>
      <c r="U68" s="73">
        <f>T68/SUMIFS(FinParameters!$L$8:$L$39,FinParameters!$B$8:$B$39,Financials!$E68,FinParameters!$C$8:$C$39,Financials!$F68)</f>
        <v>18508346.089790531</v>
      </c>
      <c r="V68" s="73">
        <f t="shared" si="6"/>
        <v>18508346.089790531</v>
      </c>
      <c r="W68" s="12"/>
      <c r="X68" s="73">
        <f t="shared" si="7"/>
        <v>56994942.910873629</v>
      </c>
      <c r="Y68" s="73">
        <f t="shared" si="8"/>
        <v>32877008.70842135</v>
      </c>
      <c r="Z68" s="73">
        <f t="shared" si="8"/>
        <v>-3668379.1804251894</v>
      </c>
      <c r="AA68" s="12">
        <f t="shared" si="9"/>
        <v>-6.5439835342126232E-2</v>
      </c>
      <c r="AB68" s="115">
        <f t="shared" si="10"/>
        <v>-1586214.9272754758</v>
      </c>
      <c r="AC68" s="73">
        <f>AB68/SUMIFS(FinParameters!$L$8:$L$39,FinParameters!$B$8:$B$39,Financials!$E68,FinParameters!$C$8:$C$39,Financials!$F68)</f>
        <v>-1270127.2801306196</v>
      </c>
      <c r="AD68" s="73">
        <f t="shared" si="11"/>
        <v>-1270127.2801306196</v>
      </c>
      <c r="AE68" s="12"/>
      <c r="AF68" s="73">
        <f t="shared" si="12"/>
        <v>55408727.98359815</v>
      </c>
      <c r="AG68" s="73">
        <f t="shared" si="13"/>
        <v>31606881.428290728</v>
      </c>
      <c r="AH68" s="73">
        <f t="shared" si="13"/>
        <v>-4938506.4605558086</v>
      </c>
      <c r="AI68" s="12">
        <f t="shared" si="14"/>
        <v>-8.8097504025562767E-2</v>
      </c>
      <c r="AL68" s="73">
        <f>Summary!G68</f>
        <v>4692277.2887128238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-205480.2990151374</v>
      </c>
      <c r="AN68" s="20">
        <f>Summary!I68</f>
        <v>7434003.6324844779</v>
      </c>
      <c r="AP68" s="12">
        <v>1</v>
      </c>
    </row>
    <row r="69" spans="1:42" x14ac:dyDescent="0.3">
      <c r="A69">
        <v>65</v>
      </c>
      <c r="B69" t="str">
        <f>Summary!B69</f>
        <v>Yallourn Snowy</v>
      </c>
      <c r="C69" t="str">
        <f>Summary!C69</f>
        <v>Wind</v>
      </c>
      <c r="D69" s="90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222349249.22856799</v>
      </c>
      <c r="H69" s="73">
        <f>SUMIFS(AM$5:AM69,$F$5:$F69,$F69,$D$5:$D69,$D69)</f>
        <v>-218921950.32461473</v>
      </c>
      <c r="I69" s="20">
        <f>SUMIFS(AN$5:AN69,$F$5:$F69,$F69,$D$5:$D69,$D69)</f>
        <v>120917952.7815832</v>
      </c>
      <c r="J69" s="73">
        <f t="shared" si="0"/>
        <v>120917952.7815832</v>
      </c>
      <c r="K69" s="73">
        <f t="shared" si="1"/>
        <v>343267202.01015121</v>
      </c>
      <c r="L69" s="73">
        <f t="shared" si="2"/>
        <v>124345251.68553646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104513433.98367655</v>
      </c>
      <c r="Q69" s="73">
        <f>P69/SUMIFS(FinParameters!$H$8:$H$39,FinParameters!$B$8:$B$39,Financials!$E69,FinParameters!$C$8:$C$39,Financials!$F69)</f>
        <v>40294453.127642833</v>
      </c>
      <c r="R69" s="73">
        <f t="shared" si="15"/>
        <v>45723966.977457881</v>
      </c>
      <c r="S69" s="12">
        <f t="shared" si="4"/>
        <v>0.77775780774847403</v>
      </c>
      <c r="T69" s="115">
        <f t="shared" si="5"/>
        <v>222349249.22856799</v>
      </c>
      <c r="U69" s="73">
        <f>T69/SUMIFS(FinParameters!$L$8:$L$39,FinParameters!$B$8:$B$39,Financials!$E69,FinParameters!$C$8:$C$39,Financials!$F69)</f>
        <v>173698878.12227273</v>
      </c>
      <c r="V69" s="73">
        <f t="shared" si="6"/>
        <v>173698878.12227273</v>
      </c>
      <c r="W69" s="12"/>
      <c r="X69" s="73">
        <f t="shared" si="7"/>
        <v>326862683.21224457</v>
      </c>
      <c r="Y69" s="73">
        <f t="shared" si="8"/>
        <v>213993331.24991557</v>
      </c>
      <c r="Z69" s="73">
        <f t="shared" si="8"/>
        <v>219422845.09973061</v>
      </c>
      <c r="AA69" s="12">
        <f t="shared" si="9"/>
        <v>3.7323496244067047</v>
      </c>
      <c r="AB69" s="115">
        <f t="shared" si="10"/>
        <v>-218921950.32461473</v>
      </c>
      <c r="AC69" s="73">
        <f>AB69/SUMIFS(FinParameters!$L$8:$L$39,FinParameters!$B$8:$B$39,Financials!$E69,FinParameters!$C$8:$C$39,Financials!$F69)</f>
        <v>-171021477.69626811</v>
      </c>
      <c r="AD69" s="73">
        <f t="shared" si="11"/>
        <v>-171021477.69626811</v>
      </c>
      <c r="AE69" s="12"/>
      <c r="AF69" s="73">
        <f t="shared" si="12"/>
        <v>107940732.88762984</v>
      </c>
      <c r="AG69" s="73">
        <f t="shared" si="13"/>
        <v>42971853.553647459</v>
      </c>
      <c r="AH69" s="73">
        <f t="shared" si="13"/>
        <v>48401367.403462499</v>
      </c>
      <c r="AI69" s="12">
        <f t="shared" si="14"/>
        <v>0.82329998668541537</v>
      </c>
      <c r="AL69" s="73">
        <f>Summary!G69</f>
        <v>26930655.406025503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-29968016.428135257</v>
      </c>
      <c r="AN69" s="20">
        <f>Summary!I69</f>
        <v>13835968.778281966</v>
      </c>
      <c r="AP69" s="12">
        <v>1</v>
      </c>
    </row>
    <row r="70" spans="1:42" x14ac:dyDescent="0.3">
      <c r="A70">
        <v>66</v>
      </c>
      <c r="B70" t="str">
        <f>Summary!B70</f>
        <v>Yallourn Snowy</v>
      </c>
      <c r="C70" t="str">
        <f>Summary!C70</f>
        <v>Wind</v>
      </c>
      <c r="D70" s="90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116939785.31316495</v>
      </c>
      <c r="H70" s="73">
        <f>SUMIFS(AM$5:AM70,$F$5:$F70,$F70,$D$5:$D70,$D70)</f>
        <v>-88839539.915901244</v>
      </c>
      <c r="I70" s="20">
        <f>SUMIFS(AN$5:AN70,$F$5:$F70,$F70,$D$5:$D70,$D70)</f>
        <v>81648976.643309981</v>
      </c>
      <c r="J70" s="73">
        <f t="shared" ref="J70:J133" si="16">I70</f>
        <v>81648976.643309981</v>
      </c>
      <c r="K70" s="73">
        <f t="shared" ref="K70:K133" si="17">SUM(G70,I70)</f>
        <v>198588761.95647493</v>
      </c>
      <c r="L70" s="73">
        <f t="shared" ref="L70:L133" si="18">SUM(G70:I70)</f>
        <v>109749222.04057369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65244457.845403336</v>
      </c>
      <c r="Q70" s="73">
        <f>P70/SUMIFS(FinParameters!$H$8:$H$39,FinParameters!$B$8:$B$39,Financials!$E70,FinParameters!$C$8:$C$39,Financials!$F70)</f>
        <v>25154562.894763198</v>
      </c>
      <c r="R70" s="73">
        <f t="shared" si="15"/>
        <v>6454990.8391846661</v>
      </c>
      <c r="S70" s="12">
        <f t="shared" ref="S70:S133" si="20">-R70/SUM($N70,$O70)</f>
        <v>0.10979842423987048</v>
      </c>
      <c r="T70" s="115">
        <f t="shared" ref="T70:T133" si="21">G70</f>
        <v>116939785.31316495</v>
      </c>
      <c r="U70" s="73">
        <f>T70/SUMIFS(FinParameters!$L$8:$L$39,FinParameters!$B$8:$B$39,Financials!$E70,FinParameters!$C$8:$C$39,Financials!$F70)</f>
        <v>91353173.384794146</v>
      </c>
      <c r="V70" s="73">
        <f t="shared" ref="V70:V133" si="22">U70</f>
        <v>91353173.384794146</v>
      </c>
      <c r="W70" s="12"/>
      <c r="X70" s="73">
        <f t="shared" ref="X70:X133" si="23">SUM(K70,M70)</f>
        <v>182184243.15856829</v>
      </c>
      <c r="Y70" s="73">
        <f t="shared" ref="Y70:Z133" si="24">SUM(Q70,U70)</f>
        <v>116507736.27955735</v>
      </c>
      <c r="Z70" s="73">
        <f t="shared" si="24"/>
        <v>97808164.223978817</v>
      </c>
      <c r="AA70" s="12">
        <f t="shared" ref="AA70:AA133" si="25">-Z70/SUM($N70,$O70)</f>
        <v>1.6637021766778868</v>
      </c>
      <c r="AB70" s="115">
        <f t="shared" ref="AB70:AB133" si="26">H70*AP70</f>
        <v>-88839539.915901244</v>
      </c>
      <c r="AC70" s="73">
        <f>AB70/SUMIFS(FinParameters!$L$8:$L$39,FinParameters!$B$8:$B$39,Financials!$E70,FinParameters!$C$8:$C$39,Financials!$F70)</f>
        <v>-69401306.592351004</v>
      </c>
      <c r="AD70" s="73">
        <f t="shared" ref="AD70:AD133" si="27">AC70</f>
        <v>-69401306.592351004</v>
      </c>
      <c r="AE70" s="12"/>
      <c r="AF70" s="73">
        <f t="shared" ref="AF70:AF133" si="28">X70+AB70</f>
        <v>93344703.242667049</v>
      </c>
      <c r="AG70" s="73">
        <f t="shared" ref="AG70:AH133" si="29">Y70+AC70</f>
        <v>47106429.687206343</v>
      </c>
      <c r="AH70" s="73">
        <f t="shared" si="29"/>
        <v>28406857.631627813</v>
      </c>
      <c r="AI70" s="12">
        <f t="shared" ref="AI70:AI133" si="30">-AH70/SUM($N70,$O70)</f>
        <v>0.48319637986551184</v>
      </c>
      <c r="AL70" s="73">
        <f>Summary!G70</f>
        <v>16154430.505439581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-12427862.030905614</v>
      </c>
      <c r="AN70" s="20">
        <f>Summary!I70</f>
        <v>10714142.538227823</v>
      </c>
      <c r="AP70" s="12">
        <v>1</v>
      </c>
    </row>
    <row r="71" spans="1:42" x14ac:dyDescent="0.3">
      <c r="A71">
        <v>67</v>
      </c>
      <c r="B71" t="str">
        <f>Summary!B71</f>
        <v>Yallourn Snowy</v>
      </c>
      <c r="C71" t="str">
        <f>Summary!C71</f>
        <v>Wind</v>
      </c>
      <c r="D71" s="90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59247913.3880926</v>
      </c>
      <c r="H71" s="73">
        <f>SUMIFS(AM$5:AM71,$F$5:$F71,$F71,$D$5:$D71,$D71)</f>
        <v>-35102943.123502843</v>
      </c>
      <c r="I71" s="20">
        <f>SUMIFS(AN$5:AN71,$F$5:$F71,$F71,$D$5:$D71,$D71)</f>
        <v>64532098.748563007</v>
      </c>
      <c r="J71" s="73">
        <f t="shared" si="16"/>
        <v>64532098.748563007</v>
      </c>
      <c r="K71" s="73">
        <f t="shared" si="17"/>
        <v>123780012.1366556</v>
      </c>
      <c r="L71" s="73">
        <f t="shared" si="18"/>
        <v>88677069.013152763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48127579.950656362</v>
      </c>
      <c r="Q71" s="73">
        <f>P71/SUMIFS(FinParameters!$H$8:$H$39,FinParameters!$B$8:$B$39,Financials!$E71,FinParameters!$C$8:$C$39,Financials!$F71)</f>
        <v>18555265.486458819</v>
      </c>
      <c r="R71" s="73">
        <f t="shared" ref="R71:R134" si="31">SUM(P71,N71:O71)</f>
        <v>-10661887.055562308</v>
      </c>
      <c r="S71" s="12">
        <f t="shared" si="20"/>
        <v>-0.18135709674718614</v>
      </c>
      <c r="T71" s="115">
        <f t="shared" si="21"/>
        <v>59247913.3880926</v>
      </c>
      <c r="U71" s="73">
        <f>T71/SUMIFS(FinParameters!$L$8:$L$39,FinParameters!$B$8:$B$39,Financials!$E71,FinParameters!$C$8:$C$39,Financials!$F71)</f>
        <v>46284375.244362265</v>
      </c>
      <c r="V71" s="73">
        <f t="shared" si="22"/>
        <v>46284375.244362265</v>
      </c>
      <c r="W71" s="12"/>
      <c r="X71" s="73">
        <f t="shared" si="23"/>
        <v>107375493.33874895</v>
      </c>
      <c r="Y71" s="73">
        <f t="shared" si="24"/>
        <v>64839640.730821088</v>
      </c>
      <c r="Z71" s="73">
        <f t="shared" si="24"/>
        <v>35622488.188799955</v>
      </c>
      <c r="AA71" s="12">
        <f t="shared" si="25"/>
        <v>0.6059331714137135</v>
      </c>
      <c r="AB71" s="115">
        <f t="shared" si="26"/>
        <v>-35102943.123502843</v>
      </c>
      <c r="AC71" s="73">
        <f>AB71/SUMIFS(FinParameters!$L$8:$L$39,FinParameters!$B$8:$B$39,Financials!$E71,FinParameters!$C$8:$C$39,Financials!$F71)</f>
        <v>-27422363.063949533</v>
      </c>
      <c r="AD71" s="73">
        <f t="shared" si="27"/>
        <v>-27422363.063949533</v>
      </c>
      <c r="AE71" s="12"/>
      <c r="AF71" s="73">
        <f t="shared" si="28"/>
        <v>72272550.215246111</v>
      </c>
      <c r="AG71" s="73">
        <f t="shared" si="29"/>
        <v>37417277.666871555</v>
      </c>
      <c r="AH71" s="73">
        <f t="shared" si="29"/>
        <v>8200125.1248504221</v>
      </c>
      <c r="AI71" s="12">
        <f t="shared" si="30"/>
        <v>0.13948289621307544</v>
      </c>
      <c r="AL71" s="73">
        <f>Summary!G71</f>
        <v>9504001.4549008776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-4935623.2440592116</v>
      </c>
      <c r="AN71" s="20">
        <f>Summary!I71</f>
        <v>8639393.9486628845</v>
      </c>
      <c r="AP71" s="12">
        <v>1</v>
      </c>
    </row>
    <row r="72" spans="1:42" x14ac:dyDescent="0.3">
      <c r="A72">
        <v>68</v>
      </c>
      <c r="B72" t="str">
        <f>Summary!B72</f>
        <v>Yallourn Snowy</v>
      </c>
      <c r="C72" t="str">
        <f>Summary!C72</f>
        <v>Wind</v>
      </c>
      <c r="D72" s="90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21772897.628654812</v>
      </c>
      <c r="H72" s="73">
        <f>SUMIFS(AM$5:AM72,$F$5:$F72,$F72,$D$5:$D72,$D72)</f>
        <v>731205.70219344273</v>
      </c>
      <c r="I72" s="20">
        <f>SUMIFS(AN$5:AN72,$F$5:$F72,$F72,$D$5:$D72,$D72)</f>
        <v>54870721.503398836</v>
      </c>
      <c r="J72" s="73">
        <f t="shared" si="16"/>
        <v>54870721.503398836</v>
      </c>
      <c r="K72" s="73">
        <f t="shared" si="17"/>
        <v>76643619.132053643</v>
      </c>
      <c r="L72" s="73">
        <f t="shared" si="18"/>
        <v>77374824.834247082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38466202.705492191</v>
      </c>
      <c r="Q72" s="73">
        <f>P72/SUMIFS(FinParameters!$H$8:$H$39,FinParameters!$B$8:$B$39,Financials!$E72,FinParameters!$C$8:$C$39,Financials!$F72)</f>
        <v>14830386.322938601</v>
      </c>
      <c r="R72" s="73">
        <f t="shared" si="31"/>
        <v>-20323264.300726481</v>
      </c>
      <c r="S72" s="12">
        <f t="shared" si="20"/>
        <v>-0.34569567195730339</v>
      </c>
      <c r="T72" s="115">
        <f t="shared" si="21"/>
        <v>21772897.628654812</v>
      </c>
      <c r="U72" s="73">
        <f>T72/SUMIFS(FinParameters!$L$8:$L$39,FinParameters!$B$8:$B$39,Financials!$E72,FinParameters!$C$8:$C$39,Financials!$F72)</f>
        <v>17008952.828443017</v>
      </c>
      <c r="V72" s="73">
        <f t="shared" si="22"/>
        <v>17008952.828443017</v>
      </c>
      <c r="W72" s="12"/>
      <c r="X72" s="73">
        <f t="shared" si="23"/>
        <v>60239100.334146999</v>
      </c>
      <c r="Y72" s="73">
        <f t="shared" si="24"/>
        <v>31839339.151381619</v>
      </c>
      <c r="Z72" s="73">
        <f t="shared" si="24"/>
        <v>-3314311.4722834639</v>
      </c>
      <c r="AA72" s="12">
        <f t="shared" si="25"/>
        <v>-5.637594013112724E-2</v>
      </c>
      <c r="AB72" s="115">
        <f t="shared" si="26"/>
        <v>731205.70219344273</v>
      </c>
      <c r="AC72" s="73">
        <f>AB72/SUMIFS(FinParameters!$L$8:$L$39,FinParameters!$B$8:$B$39,Financials!$E72,FinParameters!$C$8:$C$39,Financials!$F72)</f>
        <v>571216.72588625562</v>
      </c>
      <c r="AD72" s="73">
        <f t="shared" si="27"/>
        <v>571216.72588625562</v>
      </c>
      <c r="AE72" s="12"/>
      <c r="AF72" s="73">
        <f t="shared" si="28"/>
        <v>60970306.036340445</v>
      </c>
      <c r="AG72" s="73">
        <f t="shared" si="29"/>
        <v>32410555.877267875</v>
      </c>
      <c r="AH72" s="73">
        <f t="shared" si="29"/>
        <v>-2743094.7463972084</v>
      </c>
      <c r="AI72" s="12">
        <f t="shared" si="30"/>
        <v>-4.6659629455511949E-2</v>
      </c>
      <c r="AL72" s="73">
        <f>Summary!G72</f>
        <v>5389467.6468190327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81501.34829394822</v>
      </c>
      <c r="AN72" s="20">
        <f>Summary!I72</f>
        <v>7453200.9042196637</v>
      </c>
      <c r="AP72" s="12">
        <v>1</v>
      </c>
    </row>
    <row r="73" spans="1:42" x14ac:dyDescent="0.3">
      <c r="A73">
        <v>69</v>
      </c>
      <c r="B73" t="str">
        <f>Summary!B73</f>
        <v>Yallourn Snowy</v>
      </c>
      <c r="C73" t="str">
        <f>Summary!C73</f>
        <v>Wind</v>
      </c>
      <c r="D73" s="90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-5294500.9096954111</v>
      </c>
      <c r="H73" s="73">
        <f>SUMIFS(AM$5:AM73,$F$5:$F73,$F73,$D$5:$D73,$D73)</f>
        <v>33479209.7865192</v>
      </c>
      <c r="I73" s="20">
        <f>SUMIFS(AN$5:AN73,$F$5:$F73,$F73,$D$5:$D73,$D73)</f>
        <v>46430307.234990224</v>
      </c>
      <c r="J73" s="73">
        <f t="shared" si="16"/>
        <v>46430307.234990224</v>
      </c>
      <c r="K73" s="73">
        <f t="shared" si="17"/>
        <v>41135806.325294815</v>
      </c>
      <c r="L73" s="73">
        <f t="shared" si="18"/>
        <v>74615016.111814022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30025788.43708358</v>
      </c>
      <c r="Q73" s="73">
        <f>P73/SUMIFS(FinParameters!$H$8:$H$39,FinParameters!$B$8:$B$39,Financials!$E73,FinParameters!$C$8:$C$39,Financials!$F73)</f>
        <v>11576241.241748393</v>
      </c>
      <c r="R73" s="73">
        <f t="shared" si="31"/>
        <v>-28763678.569135092</v>
      </c>
      <c r="S73" s="12">
        <f t="shared" si="20"/>
        <v>-0.48926585039616888</v>
      </c>
      <c r="T73" s="115">
        <f t="shared" si="21"/>
        <v>-5294500.9096954111</v>
      </c>
      <c r="U73" s="73">
        <f>T73/SUMIFS(FinParameters!$L$8:$L$39,FinParameters!$B$8:$B$39,Financials!$E73,FinParameters!$C$8:$C$39,Financials!$F73)</f>
        <v>-4136055.6485894648</v>
      </c>
      <c r="V73" s="73">
        <f t="shared" si="22"/>
        <v>-4136055.6485894648</v>
      </c>
      <c r="W73" s="12"/>
      <c r="X73" s="73">
        <f t="shared" si="23"/>
        <v>24731287.52738817</v>
      </c>
      <c r="Y73" s="73">
        <f t="shared" si="24"/>
        <v>7440185.5931589277</v>
      </c>
      <c r="Z73" s="73">
        <f t="shared" si="24"/>
        <v>-32899734.217724558</v>
      </c>
      <c r="AA73" s="12">
        <f t="shared" si="25"/>
        <v>-0.55961953548999632</v>
      </c>
      <c r="AB73" s="115">
        <f t="shared" si="26"/>
        <v>33479209.7865192</v>
      </c>
      <c r="AC73" s="73">
        <f>AB73/SUMIFS(FinParameters!$L$8:$L$39,FinParameters!$B$8:$B$39,Financials!$E73,FinParameters!$C$8:$C$39,Financials!$F73)</f>
        <v>26153905.176269129</v>
      </c>
      <c r="AD73" s="73">
        <f t="shared" si="27"/>
        <v>26153905.176269129</v>
      </c>
      <c r="AE73" s="12"/>
      <c r="AF73" s="73">
        <f t="shared" si="28"/>
        <v>58210497.31390737</v>
      </c>
      <c r="AG73" s="73">
        <f t="shared" si="29"/>
        <v>33594090.769428059</v>
      </c>
      <c r="AH73" s="73">
        <f t="shared" si="29"/>
        <v>-6745829.041455429</v>
      </c>
      <c r="AI73" s="12">
        <f t="shared" si="30"/>
        <v>-0.11474553835879928</v>
      </c>
      <c r="AL73" s="73">
        <f>Summary!G73</f>
        <v>2104424.4603943531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4745496.0493124295</v>
      </c>
      <c r="AN73" s="20">
        <f>Summary!I73</f>
        <v>6381826.673936083</v>
      </c>
      <c r="AP73" s="12">
        <v>1</v>
      </c>
    </row>
    <row r="74" spans="1:42" x14ac:dyDescent="0.3">
      <c r="A74">
        <v>70</v>
      </c>
      <c r="B74" t="str">
        <f>Summary!B74</f>
        <v>Yallourn Snowy</v>
      </c>
      <c r="C74" t="str">
        <f>Summary!C74</f>
        <v>Wind</v>
      </c>
      <c r="D74" s="90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-37370695.383089013</v>
      </c>
      <c r="H74" s="73">
        <f>SUMIFS(AM$5:AM74,$F$5:$F74,$F74,$D$5:$D74,$D74)</f>
        <v>77333338.327668622</v>
      </c>
      <c r="I74" s="20">
        <f>SUMIFS(AN$5:AN74,$F$5:$F74,$F74,$D$5:$D74,$D74)</f>
        <v>35667126.912926644</v>
      </c>
      <c r="J74" s="73">
        <f t="shared" si="16"/>
        <v>35667126.912926644</v>
      </c>
      <c r="K74" s="73">
        <f t="shared" si="17"/>
        <v>-1703568.4701623693</v>
      </c>
      <c r="L74" s="73">
        <f t="shared" si="18"/>
        <v>75629769.857506245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19262608.115019999</v>
      </c>
      <c r="Q74" s="73">
        <f>P74/SUMIFS(FinParameters!$H$8:$H$39,FinParameters!$B$8:$B$39,Financials!$E74,FinParameters!$C$8:$C$39,Financials!$F74)</f>
        <v>7426569.2956567956</v>
      </c>
      <c r="R74" s="73">
        <f t="shared" si="31"/>
        <v>-39526858.891198672</v>
      </c>
      <c r="S74" s="12">
        <f t="shared" si="20"/>
        <v>-0.67234593038609403</v>
      </c>
      <c r="T74" s="115">
        <f t="shared" si="21"/>
        <v>-37370695.383089013</v>
      </c>
      <c r="U74" s="73">
        <f>T74/SUMIFS(FinParameters!$L$8:$L$39,FinParameters!$B$8:$B$39,Financials!$E74,FinParameters!$C$8:$C$39,Financials!$F74)</f>
        <v>-29193927.504648156</v>
      </c>
      <c r="V74" s="73">
        <f t="shared" si="22"/>
        <v>-29193927.504648156</v>
      </c>
      <c r="W74" s="12"/>
      <c r="X74" s="73">
        <f t="shared" si="23"/>
        <v>-18108087.268069014</v>
      </c>
      <c r="Y74" s="73">
        <f t="shared" si="24"/>
        <v>-21767358.20899136</v>
      </c>
      <c r="Z74" s="73">
        <f t="shared" si="24"/>
        <v>-68720786.395846829</v>
      </c>
      <c r="AA74" s="12">
        <f t="shared" si="25"/>
        <v>-1.1689302505256194</v>
      </c>
      <c r="AB74" s="115">
        <f t="shared" si="26"/>
        <v>77333338.327668622</v>
      </c>
      <c r="AC74" s="73">
        <f>AB74/SUMIFS(FinParameters!$L$8:$L$39,FinParameters!$B$8:$B$39,Financials!$E74,FinParameters!$C$8:$C$39,Financials!$F74)</f>
        <v>60412680.301689662</v>
      </c>
      <c r="AD74" s="73">
        <f t="shared" si="27"/>
        <v>60412680.301689662</v>
      </c>
      <c r="AE74" s="12"/>
      <c r="AF74" s="73">
        <f t="shared" si="28"/>
        <v>59225251.059599608</v>
      </c>
      <c r="AG74" s="73">
        <f t="shared" si="29"/>
        <v>38645322.092698306</v>
      </c>
      <c r="AH74" s="73">
        <f t="shared" si="29"/>
        <v>-8308106.0941571668</v>
      </c>
      <c r="AI74" s="12">
        <f t="shared" si="30"/>
        <v>-0.14131963627563329</v>
      </c>
      <c r="AL74" s="73">
        <f>Summary!G74</f>
        <v>-2151539.0419449019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11009592.743506415</v>
      </c>
      <c r="AN74" s="20">
        <f>Summary!I74</f>
        <v>4981777.2896639323</v>
      </c>
      <c r="AP74" s="12">
        <v>1</v>
      </c>
    </row>
    <row r="75" spans="1:42" x14ac:dyDescent="0.3">
      <c r="A75">
        <v>71</v>
      </c>
      <c r="B75" t="str">
        <f>Summary!B75</f>
        <v>Yallourn Snowy</v>
      </c>
      <c r="C75" t="str">
        <f>Summary!C75</f>
        <v>Wind</v>
      </c>
      <c r="D75" s="90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-86677141.887788624</v>
      </c>
      <c r="H75" s="73">
        <f>SUMIFS(AM$5:AM75,$F$5:$F75,$F75,$D$5:$D75,$D75)</f>
        <v>165198478.79025525</v>
      </c>
      <c r="I75" s="20">
        <f>SUMIFS(AN$5:AN75,$F$5:$F75,$F75,$D$5:$D75,$D75)</f>
        <v>18285722.410229374</v>
      </c>
      <c r="J75" s="73">
        <f t="shared" si="16"/>
        <v>18285722.410229374</v>
      </c>
      <c r="K75" s="73">
        <f t="shared" si="17"/>
        <v>-68391419.477559254</v>
      </c>
      <c r="L75" s="73">
        <f t="shared" si="18"/>
        <v>96807059.312695995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1881203.6123227272</v>
      </c>
      <c r="Q75" s="73">
        <f>P75/SUMIFS(FinParameters!$H$8:$H$39,FinParameters!$B$8:$B$39,Financials!$E75,FinParameters!$C$8:$C$39,Financials!$F75)</f>
        <v>725285.42878162116</v>
      </c>
      <c r="R75" s="73">
        <f t="shared" si="31"/>
        <v>-56908263.393895939</v>
      </c>
      <c r="S75" s="12">
        <f t="shared" si="20"/>
        <v>-0.96800100922629995</v>
      </c>
      <c r="T75" s="115">
        <f t="shared" si="21"/>
        <v>-86677141.887788624</v>
      </c>
      <c r="U75" s="73">
        <f>T75/SUMIFS(FinParameters!$L$8:$L$39,FinParameters!$B$8:$B$39,Financials!$E75,FinParameters!$C$8:$C$39,Financials!$F75)</f>
        <v>-67712044.708894566</v>
      </c>
      <c r="V75" s="73">
        <f t="shared" si="22"/>
        <v>-67712044.708894566</v>
      </c>
      <c r="W75" s="12"/>
      <c r="X75" s="73">
        <f t="shared" si="23"/>
        <v>-84795938.275465906</v>
      </c>
      <c r="Y75" s="73">
        <f t="shared" si="24"/>
        <v>-66986759.280112945</v>
      </c>
      <c r="Z75" s="73">
        <f t="shared" si="24"/>
        <v>-124620308.1027905</v>
      </c>
      <c r="AA75" s="12">
        <f t="shared" si="25"/>
        <v>-2.1197727152315964</v>
      </c>
      <c r="AB75" s="115">
        <f t="shared" si="26"/>
        <v>165198478.79025525</v>
      </c>
      <c r="AC75" s="73">
        <f>AB75/SUMIFS(FinParameters!$L$8:$L$39,FinParameters!$B$8:$B$39,Financials!$E75,FinParameters!$C$8:$C$39,Financials!$F75)</f>
        <v>129052787.59846887</v>
      </c>
      <c r="AD75" s="73">
        <f t="shared" si="27"/>
        <v>129052787.59846887</v>
      </c>
      <c r="AE75" s="12"/>
      <c r="AF75" s="73">
        <f t="shared" si="28"/>
        <v>80402540.514789343</v>
      </c>
      <c r="AG75" s="73">
        <f t="shared" si="29"/>
        <v>62066028.318355925</v>
      </c>
      <c r="AH75" s="73">
        <f t="shared" si="29"/>
        <v>4432479.4956783652</v>
      </c>
      <c r="AI75" s="12">
        <f t="shared" si="30"/>
        <v>7.5395810191807036E-2</v>
      </c>
      <c r="AL75" s="73">
        <f>Summary!G75</f>
        <v>-6527847.6502137044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22799512.792536438</v>
      </c>
      <c r="AN75" s="20">
        <f>Summary!I75</f>
        <v>2975801.3233224042</v>
      </c>
      <c r="AP75" s="12">
        <v>1</v>
      </c>
    </row>
    <row r="76" spans="1:42" x14ac:dyDescent="0.3">
      <c r="A76">
        <v>72</v>
      </c>
      <c r="B76" t="str">
        <f>Summary!B76</f>
        <v>Yallourn Snowy</v>
      </c>
      <c r="C76" t="str">
        <f>Summary!C76</f>
        <v>Wind</v>
      </c>
      <c r="D76" s="90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29125162.481839687</v>
      </c>
      <c r="H76" s="73">
        <f>SUMIFS(AM$5:AM76,$F$5:$F76,$F76,$D$5:$D76,$D76)</f>
        <v>-1817127.8902881569</v>
      </c>
      <c r="I76" s="20">
        <f>SUMIFS(AN$5:AN76,$F$5:$F76,$F76,$D$5:$D76,$D76)</f>
        <v>56047339.51514183</v>
      </c>
      <c r="J76" s="73">
        <f t="shared" si="16"/>
        <v>56047339.51514183</v>
      </c>
      <c r="K76" s="73">
        <f t="shared" si="17"/>
        <v>85172501.996981516</v>
      </c>
      <c r="L76" s="73">
        <f t="shared" si="18"/>
        <v>83355374.106693357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39642820.717235185</v>
      </c>
      <c r="Q76" s="73">
        <f>P76/SUMIFS(FinParameters!$H$8:$H$39,FinParameters!$B$8:$B$39,Financials!$E76,FinParameters!$C$8:$C$39,Financials!$F76)</f>
        <v>15284023.501588028</v>
      </c>
      <c r="R76" s="73">
        <f t="shared" si="31"/>
        <v>-19146646.288983487</v>
      </c>
      <c r="S76" s="12">
        <f t="shared" si="20"/>
        <v>-0.32568157637758782</v>
      </c>
      <c r="T76" s="115">
        <f t="shared" si="21"/>
        <v>29125162.481839687</v>
      </c>
      <c r="U76" s="73">
        <f>T76/SUMIFS(FinParameters!$L$8:$L$39,FinParameters!$B$8:$B$39,Financials!$E76,FinParameters!$C$8:$C$39,Financials!$F76)</f>
        <v>22752530.380815282</v>
      </c>
      <c r="V76" s="73">
        <f t="shared" si="22"/>
        <v>22752530.380815282</v>
      </c>
      <c r="W76" s="12"/>
      <c r="X76" s="73">
        <f t="shared" si="23"/>
        <v>68767983.199074864</v>
      </c>
      <c r="Y76" s="73">
        <f t="shared" si="24"/>
        <v>38036553.882403314</v>
      </c>
      <c r="Z76" s="73">
        <f t="shared" si="24"/>
        <v>3605884.0918317959</v>
      </c>
      <c r="AA76" s="12">
        <f t="shared" si="25"/>
        <v>6.1335546577593061E-2</v>
      </c>
      <c r="AB76" s="115">
        <f t="shared" si="26"/>
        <v>-1817127.8902881569</v>
      </c>
      <c r="AC76" s="73">
        <f>AB76/SUMIFS(FinParameters!$L$8:$L$39,FinParameters!$B$8:$B$39,Financials!$E76,FinParameters!$C$8:$C$39,Financials!$F76)</f>
        <v>-1419537.4036243509</v>
      </c>
      <c r="AD76" s="73">
        <f t="shared" si="27"/>
        <v>-1419537.4036243509</v>
      </c>
      <c r="AE76" s="12"/>
      <c r="AF76" s="73">
        <f t="shared" si="28"/>
        <v>66950855.308786705</v>
      </c>
      <c r="AG76" s="73">
        <f t="shared" si="29"/>
        <v>36617016.478778966</v>
      </c>
      <c r="AH76" s="73">
        <f t="shared" si="29"/>
        <v>2186346.6882074447</v>
      </c>
      <c r="AI76" s="12">
        <f t="shared" si="30"/>
        <v>3.7189428643334625E-2</v>
      </c>
      <c r="AL76" s="73">
        <f>Summary!G76</f>
        <v>6010774.4153246293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-230912.96301268105</v>
      </c>
      <c r="AN76" s="20">
        <f>Summary!I76</f>
        <v>7580668.7703865236</v>
      </c>
      <c r="AP76" s="12">
        <v>1</v>
      </c>
    </row>
    <row r="77" spans="1:42" x14ac:dyDescent="0.3">
      <c r="A77">
        <v>73</v>
      </c>
      <c r="B77" t="str">
        <f>Summary!B77</f>
        <v>Yallourn Snowy</v>
      </c>
      <c r="C77" t="str">
        <f>Summary!C77</f>
        <v>Wind</v>
      </c>
      <c r="D77" s="90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248381203.57858482</v>
      </c>
      <c r="H77" s="73">
        <f>SUMIFS(AM$5:AM77,$F$5:$F77,$F77,$D$5:$D77,$D77)</f>
        <v>-252502661.16028884</v>
      </c>
      <c r="I77" s="20">
        <f>SUMIFS(AN$5:AN77,$F$5:$F77,$F77,$D$5:$D77,$D77)</f>
        <v>135649423.86215815</v>
      </c>
      <c r="J77" s="73">
        <f t="shared" si="16"/>
        <v>135649423.86215815</v>
      </c>
      <c r="K77" s="73">
        <f t="shared" si="17"/>
        <v>384030627.44074297</v>
      </c>
      <c r="L77" s="73">
        <f t="shared" si="18"/>
        <v>131527966.28045413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117396042.09430385</v>
      </c>
      <c r="Q77" s="73">
        <f>P77/SUMIFS(FinParameters!$H$8:$H$39,FinParameters!$B$8:$B$39,Financials!$E77,FinParameters!$C$8:$C$39,Financials!$F77)</f>
        <v>41146596.577314213</v>
      </c>
      <c r="R77" s="73">
        <f t="shared" si="31"/>
        <v>56290425.745850295</v>
      </c>
      <c r="S77" s="12">
        <f t="shared" si="20"/>
        <v>0.92119888661060667</v>
      </c>
      <c r="T77" s="115">
        <f t="shared" si="21"/>
        <v>248381203.57858482</v>
      </c>
      <c r="U77" s="73">
        <f>T77/SUMIFS(FinParameters!$L$8:$L$39,FinParameters!$B$8:$B$39,Financials!$E77,FinParameters!$C$8:$C$39,Financials!$F77)</f>
        <v>189302438.29688096</v>
      </c>
      <c r="V77" s="73">
        <f t="shared" si="22"/>
        <v>189302438.29688096</v>
      </c>
      <c r="W77" s="12"/>
      <c r="X77" s="73">
        <f t="shared" si="23"/>
        <v>365777245.67288864</v>
      </c>
      <c r="Y77" s="73">
        <f t="shared" si="24"/>
        <v>230449034.87419516</v>
      </c>
      <c r="Z77" s="73">
        <f t="shared" si="24"/>
        <v>245592864.04273126</v>
      </c>
      <c r="AA77" s="12">
        <f t="shared" si="25"/>
        <v>4.0191537000828674</v>
      </c>
      <c r="AB77" s="115">
        <f t="shared" si="26"/>
        <v>-252502661.16028884</v>
      </c>
      <c r="AC77" s="73">
        <f>AB77/SUMIFS(FinParameters!$L$8:$L$39,FinParameters!$B$8:$B$39,Financials!$E77,FinParameters!$C$8:$C$39,Financials!$F77)</f>
        <v>-192443585.68771759</v>
      </c>
      <c r="AD77" s="73">
        <f t="shared" si="27"/>
        <v>-192443585.68771759</v>
      </c>
      <c r="AE77" s="12"/>
      <c r="AF77" s="73">
        <f t="shared" si="28"/>
        <v>113274584.5125998</v>
      </c>
      <c r="AG77" s="73">
        <f t="shared" si="29"/>
        <v>38005449.186477572</v>
      </c>
      <c r="AH77" s="73">
        <f t="shared" si="29"/>
        <v>53149278.355013669</v>
      </c>
      <c r="AI77" s="12">
        <f t="shared" si="30"/>
        <v>0.86979367087848314</v>
      </c>
      <c r="AL77" s="73">
        <f>Summary!G77</f>
        <v>26031954.350016836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-33580710.835674107</v>
      </c>
      <c r="AN77" s="20">
        <f>Summary!I77</f>
        <v>14731471.080574958</v>
      </c>
      <c r="AP77" s="12">
        <v>1</v>
      </c>
    </row>
    <row r="78" spans="1:42" x14ac:dyDescent="0.3">
      <c r="A78">
        <v>74</v>
      </c>
      <c r="B78" t="str">
        <f>Summary!B78</f>
        <v>Yallourn Snowy</v>
      </c>
      <c r="C78" t="str">
        <f>Summary!C78</f>
        <v>Wind</v>
      </c>
      <c r="D78" s="90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128177383.66049692</v>
      </c>
      <c r="H78" s="73">
        <f>SUMIFS(AM$5:AM78,$F$5:$F78,$F78,$D$5:$D78,$D78)</f>
        <v>-102190410.45764777</v>
      </c>
      <c r="I78" s="20">
        <f>SUMIFS(AN$5:AN78,$F$5:$F78,$F78,$D$5:$D78,$D78)</f>
        <v>91337388.26386337</v>
      </c>
      <c r="J78" s="73">
        <f t="shared" si="16"/>
        <v>91337388.26386337</v>
      </c>
      <c r="K78" s="73">
        <f t="shared" si="17"/>
        <v>219514771.92436028</v>
      </c>
      <c r="L78" s="73">
        <f t="shared" si="18"/>
        <v>117324361.46671252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73084006.496009052</v>
      </c>
      <c r="Q78" s="73">
        <f>P78/SUMIFS(FinParameters!$H$8:$H$39,FinParameters!$B$8:$B$39,Financials!$E78,FinParameters!$C$8:$C$39,Financials!$F78)</f>
        <v>25615498.426509608</v>
      </c>
      <c r="R78" s="73">
        <f t="shared" si="31"/>
        <v>11978390.147555498</v>
      </c>
      <c r="S78" s="12">
        <f t="shared" si="20"/>
        <v>0.19602764628457339</v>
      </c>
      <c r="T78" s="115">
        <f t="shared" si="21"/>
        <v>128177383.66049692</v>
      </c>
      <c r="U78" s="73">
        <f>T78/SUMIFS(FinParameters!$L$8:$L$39,FinParameters!$B$8:$B$39,Financials!$E78,FinParameters!$C$8:$C$39,Financials!$F78)</f>
        <v>97689724.149234682</v>
      </c>
      <c r="V78" s="73">
        <f t="shared" si="22"/>
        <v>97689724.149234682</v>
      </c>
      <c r="W78" s="12"/>
      <c r="X78" s="73">
        <f t="shared" si="23"/>
        <v>201261390.15650597</v>
      </c>
      <c r="Y78" s="73">
        <f t="shared" si="24"/>
        <v>123305222.57574429</v>
      </c>
      <c r="Z78" s="73">
        <f t="shared" si="24"/>
        <v>109668114.29679018</v>
      </c>
      <c r="AA78" s="12">
        <f t="shared" si="25"/>
        <v>1.7947305149727966</v>
      </c>
      <c r="AB78" s="115">
        <f t="shared" si="26"/>
        <v>-102190410.45764777</v>
      </c>
      <c r="AC78" s="73">
        <f>AB78/SUMIFS(FinParameters!$L$8:$L$39,FinParameters!$B$8:$B$39,Financials!$E78,FinParameters!$C$8:$C$39,Financials!$F78)</f>
        <v>-77883888.11825414</v>
      </c>
      <c r="AD78" s="73">
        <f t="shared" si="27"/>
        <v>-77883888.11825414</v>
      </c>
      <c r="AE78" s="12"/>
      <c r="AF78" s="73">
        <f t="shared" si="28"/>
        <v>99070979.698858202</v>
      </c>
      <c r="AG78" s="73">
        <f t="shared" si="29"/>
        <v>45421334.457490146</v>
      </c>
      <c r="AH78" s="73">
        <f t="shared" si="29"/>
        <v>31784226.178536043</v>
      </c>
      <c r="AI78" s="12">
        <f t="shared" si="30"/>
        <v>0.52015228841301808</v>
      </c>
      <c r="AL78" s="73">
        <f>Summary!G78</f>
        <v>11237598.347331977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-13350870.541746533</v>
      </c>
      <c r="AN78" s="20">
        <f>Summary!I78</f>
        <v>9688411.6205533836</v>
      </c>
      <c r="AP78" s="12">
        <v>1</v>
      </c>
    </row>
    <row r="79" spans="1:42" x14ac:dyDescent="0.3">
      <c r="A79">
        <v>75</v>
      </c>
      <c r="B79" t="str">
        <f>Summary!B79</f>
        <v>Yallourn Snowy</v>
      </c>
      <c r="C79" t="str">
        <f>Summary!C79</f>
        <v>Wind</v>
      </c>
      <c r="D79" s="90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64742585.14601367</v>
      </c>
      <c r="H79" s="73">
        <f>SUMIFS(AM$5:AM79,$F$5:$F79,$F79,$D$5:$D79,$D79)</f>
        <v>-40611303.297159508</v>
      </c>
      <c r="I79" s="20">
        <f>SUMIFS(AN$5:AN79,$F$5:$F79,$F79,$D$5:$D79,$D79)</f>
        <v>72234520.969922245</v>
      </c>
      <c r="J79" s="73">
        <f t="shared" si="16"/>
        <v>72234520.969922245</v>
      </c>
      <c r="K79" s="73">
        <f t="shared" si="17"/>
        <v>136977106.11593592</v>
      </c>
      <c r="L79" s="73">
        <f t="shared" si="18"/>
        <v>96365802.818776399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53981139.202067934</v>
      </c>
      <c r="Q79" s="73">
        <f>P79/SUMIFS(FinParameters!$H$8:$H$39,FinParameters!$B$8:$B$39,Financials!$E79,FinParameters!$C$8:$C$39,Financials!$F79)</f>
        <v>18920059.977380637</v>
      </c>
      <c r="R79" s="73">
        <f t="shared" si="31"/>
        <v>-7124477.1463856194</v>
      </c>
      <c r="S79" s="12">
        <f t="shared" si="20"/>
        <v>-0.11659283666755657</v>
      </c>
      <c r="T79" s="115">
        <f t="shared" si="21"/>
        <v>64742585.14601367</v>
      </c>
      <c r="U79" s="73">
        <f>T79/SUMIFS(FinParameters!$L$8:$L$39,FinParameters!$B$8:$B$39,Financials!$E79,FinParameters!$C$8:$C$39,Financials!$F79)</f>
        <v>49343223.453324579</v>
      </c>
      <c r="V79" s="73">
        <f t="shared" si="22"/>
        <v>49343223.453324579</v>
      </c>
      <c r="W79" s="12"/>
      <c r="X79" s="73">
        <f t="shared" si="23"/>
        <v>118723724.34808162</v>
      </c>
      <c r="Y79" s="73">
        <f t="shared" si="24"/>
        <v>68263283.43070522</v>
      </c>
      <c r="Z79" s="73">
        <f t="shared" si="24"/>
        <v>42218746.306938961</v>
      </c>
      <c r="AA79" s="12">
        <f t="shared" si="25"/>
        <v>0.69091433537283065</v>
      </c>
      <c r="AB79" s="115">
        <f t="shared" si="26"/>
        <v>-40611303.297159508</v>
      </c>
      <c r="AC79" s="73">
        <f>AB79/SUMIFS(FinParameters!$L$8:$L$39,FinParameters!$B$8:$B$39,Financials!$E79,FinParameters!$C$8:$C$39,Financials!$F79)</f>
        <v>-30951692.905111969</v>
      </c>
      <c r="AD79" s="73">
        <f t="shared" si="27"/>
        <v>-30951692.905111969</v>
      </c>
      <c r="AE79" s="12"/>
      <c r="AF79" s="73">
        <f t="shared" si="28"/>
        <v>78112421.050922111</v>
      </c>
      <c r="AG79" s="73">
        <f t="shared" si="29"/>
        <v>37311590.525593251</v>
      </c>
      <c r="AH79" s="73">
        <f t="shared" si="29"/>
        <v>11267053.401826993</v>
      </c>
      <c r="AI79" s="12">
        <f t="shared" si="30"/>
        <v>0.18438654374381638</v>
      </c>
      <c r="AL79" s="73">
        <f>Summary!G79</f>
        <v>5494671.7579210708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-5508360.1736566667</v>
      </c>
      <c r="AN79" s="20">
        <f>Summary!I79</f>
        <v>7702422.221359239</v>
      </c>
      <c r="AP79" s="12">
        <v>1</v>
      </c>
    </row>
    <row r="80" spans="1:42" x14ac:dyDescent="0.3">
      <c r="A80">
        <v>76</v>
      </c>
      <c r="B80" t="str">
        <f>Summary!B80</f>
        <v>Yallourn Snowy</v>
      </c>
      <c r="C80" t="str">
        <f>Summary!C80</f>
        <v>Wind</v>
      </c>
      <c r="D80" s="90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23479195.28849699</v>
      </c>
      <c r="H80" s="73">
        <f>SUMIFS(AM$5:AM80,$F$5:$F80,$F80,$D$5:$D80,$D80)</f>
        <v>837635.25022874551</v>
      </c>
      <c r="I80" s="20">
        <f>SUMIFS(AN$5:AN80,$F$5:$F80,$F80,$D$5:$D80,$D80)</f>
        <v>61555277.199823022</v>
      </c>
      <c r="J80" s="73">
        <f t="shared" si="16"/>
        <v>61555277.199823022</v>
      </c>
      <c r="K80" s="73">
        <f t="shared" si="17"/>
        <v>85034472.488320008</v>
      </c>
      <c r="L80" s="73">
        <f t="shared" si="18"/>
        <v>85872107.738548756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43301895.431968711</v>
      </c>
      <c r="Q80" s="73">
        <f>P80/SUMIFS(FinParameters!$H$8:$H$39,FinParameters!$B$8:$B$39,Financials!$E80,FinParameters!$C$8:$C$39,Financials!$F80)</f>
        <v>15177050.184886195</v>
      </c>
      <c r="R80" s="73">
        <f t="shared" si="31"/>
        <v>-17803720.91648484</v>
      </c>
      <c r="S80" s="12">
        <f t="shared" si="20"/>
        <v>-0.29135981241003245</v>
      </c>
      <c r="T80" s="115">
        <f t="shared" si="21"/>
        <v>23479195.28849699</v>
      </c>
      <c r="U80" s="73">
        <f>T80/SUMIFS(FinParameters!$L$8:$L$39,FinParameters!$B$8:$B$39,Financials!$E80,FinParameters!$C$8:$C$39,Financials!$F80)</f>
        <v>17894546.178712271</v>
      </c>
      <c r="V80" s="73">
        <f t="shared" si="22"/>
        <v>17894546.178712271</v>
      </c>
      <c r="W80" s="12"/>
      <c r="X80" s="73">
        <f t="shared" si="23"/>
        <v>66781090.720465697</v>
      </c>
      <c r="Y80" s="73">
        <f t="shared" si="24"/>
        <v>33071596.363598466</v>
      </c>
      <c r="Z80" s="73">
        <f t="shared" si="24"/>
        <v>90825.26222743094</v>
      </c>
      <c r="AA80" s="12">
        <f t="shared" si="25"/>
        <v>1.4863652092060033E-3</v>
      </c>
      <c r="AB80" s="115">
        <f t="shared" si="26"/>
        <v>837635.25022874551</v>
      </c>
      <c r="AC80" s="73">
        <f>AB80/SUMIFS(FinParameters!$L$8:$L$39,FinParameters!$B$8:$B$39,Financials!$E80,FinParameters!$C$8:$C$39,Financials!$F80)</f>
        <v>638399.33532470802</v>
      </c>
      <c r="AD80" s="73">
        <f t="shared" si="27"/>
        <v>638399.33532470802</v>
      </c>
      <c r="AE80" s="12"/>
      <c r="AF80" s="73">
        <f t="shared" si="28"/>
        <v>67618725.970694438</v>
      </c>
      <c r="AG80" s="73">
        <f t="shared" si="29"/>
        <v>33709995.698923171</v>
      </c>
      <c r="AH80" s="73">
        <f t="shared" si="29"/>
        <v>729224.59755213896</v>
      </c>
      <c r="AI80" s="12">
        <f t="shared" si="30"/>
        <v>1.193383916453359E-2</v>
      </c>
      <c r="AL80" s="73">
        <f>Summary!G80</f>
        <v>1706297.6598421771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106429.5480353028</v>
      </c>
      <c r="AN80" s="20">
        <f>Summary!I80</f>
        <v>6684555.69642419</v>
      </c>
      <c r="AP80" s="12">
        <v>1</v>
      </c>
    </row>
    <row r="81" spans="1:42" x14ac:dyDescent="0.3">
      <c r="A81">
        <v>77</v>
      </c>
      <c r="B81" t="str">
        <f>Summary!B81</f>
        <v>Yallourn Snowy</v>
      </c>
      <c r="C81" t="str">
        <f>Summary!C81</f>
        <v>Wind</v>
      </c>
      <c r="D81" s="90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-6792266.4270114442</v>
      </c>
      <c r="H81" s="73">
        <f>SUMIFS(AM$5:AM81,$F$5:$F81,$F81,$D$5:$D81,$D81)</f>
        <v>38753841.240680374</v>
      </c>
      <c r="I81" s="20">
        <f>SUMIFS(AN$5:AN81,$F$5:$F81,$F81,$D$5:$D81,$D81)</f>
        <v>52191602.749368303</v>
      </c>
      <c r="J81" s="73">
        <f t="shared" si="16"/>
        <v>52191602.749368303</v>
      </c>
      <c r="K81" s="73">
        <f t="shared" si="17"/>
        <v>45399336.322356857</v>
      </c>
      <c r="L81" s="73">
        <f t="shared" si="18"/>
        <v>84153177.563037232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33938220.981513992</v>
      </c>
      <c r="Q81" s="73">
        <f>P81/SUMIFS(FinParameters!$H$8:$H$39,FinParameters!$B$8:$B$39,Financials!$E81,FinParameters!$C$8:$C$39,Financials!$F81)</f>
        <v>11895139.413272038</v>
      </c>
      <c r="R81" s="73">
        <f t="shared" si="31"/>
        <v>-27167395.36693956</v>
      </c>
      <c r="S81" s="12">
        <f t="shared" si="20"/>
        <v>-0.44459735439076553</v>
      </c>
      <c r="T81" s="115">
        <f t="shared" si="21"/>
        <v>-6792266.4270114442</v>
      </c>
      <c r="U81" s="73">
        <f>T81/SUMIFS(FinParameters!$L$8:$L$39,FinParameters!$B$8:$B$39,Financials!$E81,FinParameters!$C$8:$C$39,Financials!$F81)</f>
        <v>-5176690.416465031</v>
      </c>
      <c r="V81" s="73">
        <f t="shared" si="22"/>
        <v>-5176690.416465031</v>
      </c>
      <c r="W81" s="12"/>
      <c r="X81" s="73">
        <f t="shared" si="23"/>
        <v>27145954.554502547</v>
      </c>
      <c r="Y81" s="73">
        <f t="shared" si="24"/>
        <v>6718448.9968070071</v>
      </c>
      <c r="Z81" s="73">
        <f t="shared" si="24"/>
        <v>-32344085.783404589</v>
      </c>
      <c r="AA81" s="12">
        <f t="shared" si="25"/>
        <v>-0.52931445121121257</v>
      </c>
      <c r="AB81" s="115">
        <f t="shared" si="26"/>
        <v>38753841.240680374</v>
      </c>
      <c r="AC81" s="73">
        <f>AB81/SUMIFS(FinParameters!$L$8:$L$39,FinParameters!$B$8:$B$39,Financials!$E81,FinParameters!$C$8:$C$39,Financials!$F81)</f>
        <v>29536037.890684962</v>
      </c>
      <c r="AD81" s="73">
        <f t="shared" si="27"/>
        <v>29536037.890684962</v>
      </c>
      <c r="AE81" s="12"/>
      <c r="AF81" s="73">
        <f t="shared" si="28"/>
        <v>65899795.795182921</v>
      </c>
      <c r="AG81" s="73">
        <f t="shared" si="29"/>
        <v>36254486.887491971</v>
      </c>
      <c r="AH81" s="73">
        <f t="shared" si="29"/>
        <v>-2808047.8927196264</v>
      </c>
      <c r="AI81" s="12">
        <f t="shared" si="30"/>
        <v>-4.5954006530378316E-2</v>
      </c>
      <c r="AL81" s="73">
        <f>Summary!G81</f>
        <v>-1497765.5173160329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5274631.4541611727</v>
      </c>
      <c r="AN81" s="20">
        <f>Summary!I81</f>
        <v>5761295.5143780811</v>
      </c>
      <c r="AP81" s="12">
        <v>1</v>
      </c>
    </row>
    <row r="82" spans="1:42" x14ac:dyDescent="0.3">
      <c r="A82">
        <v>78</v>
      </c>
      <c r="B82" t="str">
        <f>Summary!B82</f>
        <v>Yallourn Snowy</v>
      </c>
      <c r="C82" t="str">
        <f>Summary!C82</f>
        <v>Wind</v>
      </c>
      <c r="D82" s="90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-42277401.933614954</v>
      </c>
      <c r="H82" s="73">
        <f>SUMIFS(AM$5:AM82,$F$5:$F82,$F82,$D$5:$D82,$D82)</f>
        <v>89124459.232500419</v>
      </c>
      <c r="I82" s="20">
        <f>SUMIFS(AN$5:AN82,$F$5:$F82,$F82,$D$5:$D82,$D82)</f>
        <v>40251475.361172192</v>
      </c>
      <c r="J82" s="73">
        <f t="shared" si="16"/>
        <v>40251475.361172192</v>
      </c>
      <c r="K82" s="73">
        <f t="shared" si="17"/>
        <v>-2025926.5724427626</v>
      </c>
      <c r="L82" s="73">
        <f t="shared" si="18"/>
        <v>87098532.660057664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21998093.593317881</v>
      </c>
      <c r="Q82" s="73">
        <f>P82/SUMIFS(FinParameters!$H$8:$H$39,FinParameters!$B$8:$B$39,Financials!$E82,FinParameters!$C$8:$C$39,Financials!$F82)</f>
        <v>7710197.6046786141</v>
      </c>
      <c r="R82" s="73">
        <f t="shared" si="31"/>
        <v>-39107522.75513567</v>
      </c>
      <c r="S82" s="12">
        <f t="shared" si="20"/>
        <v>-0.63999882649290052</v>
      </c>
      <c r="T82" s="115">
        <f t="shared" si="21"/>
        <v>-42277401.933614954</v>
      </c>
      <c r="U82" s="73">
        <f>T82/SUMIFS(FinParameters!$L$8:$L$39,FinParameters!$B$8:$B$39,Financials!$E82,FinParameters!$C$8:$C$39,Financials!$F82)</f>
        <v>-32221501.287469443</v>
      </c>
      <c r="V82" s="73">
        <f t="shared" si="22"/>
        <v>-32221501.287469443</v>
      </c>
      <c r="W82" s="12"/>
      <c r="X82" s="73">
        <f t="shared" si="23"/>
        <v>-20279308.340297073</v>
      </c>
      <c r="Y82" s="73">
        <f t="shared" si="24"/>
        <v>-24511303.682790831</v>
      </c>
      <c r="Z82" s="73">
        <f t="shared" si="24"/>
        <v>-71329024.042605117</v>
      </c>
      <c r="AA82" s="12">
        <f t="shared" si="25"/>
        <v>-1.1673071692109738</v>
      </c>
      <c r="AB82" s="115">
        <f t="shared" si="26"/>
        <v>89124459.232500419</v>
      </c>
      <c r="AC82" s="73">
        <f>AB82/SUMIFS(FinParameters!$L$8:$L$39,FinParameters!$B$8:$B$39,Financials!$E82,FinParameters!$C$8:$C$39,Financials!$F82)</f>
        <v>67925741.567901537</v>
      </c>
      <c r="AD82" s="73">
        <f t="shared" si="27"/>
        <v>67925741.567901537</v>
      </c>
      <c r="AE82" s="12"/>
      <c r="AF82" s="73">
        <f t="shared" si="28"/>
        <v>68845150.892203346</v>
      </c>
      <c r="AG82" s="73">
        <f t="shared" si="29"/>
        <v>43414437.885110706</v>
      </c>
      <c r="AH82" s="73">
        <f t="shared" si="29"/>
        <v>-3403282.4747035801</v>
      </c>
      <c r="AI82" s="12">
        <f t="shared" si="30"/>
        <v>-5.569508464322543E-2</v>
      </c>
      <c r="AL82" s="73">
        <f>Summary!G82</f>
        <v>-4906706.5505259382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11791120.904831791</v>
      </c>
      <c r="AN82" s="20">
        <f>Summary!I82</f>
        <v>4584348.4482455505</v>
      </c>
      <c r="AP82" s="12">
        <v>1</v>
      </c>
    </row>
    <row r="83" spans="1:42" x14ac:dyDescent="0.3">
      <c r="A83">
        <v>79</v>
      </c>
      <c r="B83" t="str">
        <f>Summary!B83</f>
        <v>Yallourn Snowy</v>
      </c>
      <c r="C83" t="str">
        <f>Summary!C83</f>
        <v>Wind</v>
      </c>
      <c r="D83" s="90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-96808070.16979526</v>
      </c>
      <c r="H83" s="73">
        <f>SUMIFS(AM$5:AM83,$F$5:$F83,$F83,$D$5:$D83,$D83)</f>
        <v>191434950.2070742</v>
      </c>
      <c r="I83" s="20">
        <f>SUMIFS(AN$5:AN83,$F$5:$F83,$F83,$D$5:$D83,$D83)</f>
        <v>20740138.988227412</v>
      </c>
      <c r="J83" s="73">
        <f t="shared" si="16"/>
        <v>20740138.988227412</v>
      </c>
      <c r="K83" s="73">
        <f t="shared" si="17"/>
        <v>-76067931.181567848</v>
      </c>
      <c r="L83" s="73">
        <f t="shared" si="18"/>
        <v>115367019.02550635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2486757.2203731015</v>
      </c>
      <c r="Q83" s="73">
        <f>P83/SUMIFS(FinParameters!$H$8:$H$39,FinParameters!$B$8:$B$39,Financials!$E83,FinParameters!$C$8:$C$39,Financials!$F83)</f>
        <v>871593.23523207603</v>
      </c>
      <c r="R83" s="73">
        <f t="shared" si="31"/>
        <v>-58618859.128080457</v>
      </c>
      <c r="S83" s="12">
        <f t="shared" si="20"/>
        <v>-0.95930394996439594</v>
      </c>
      <c r="T83" s="115">
        <f t="shared" si="21"/>
        <v>-96808070.16979526</v>
      </c>
      <c r="U83" s="73">
        <f>T83/SUMIFS(FinParameters!$L$8:$L$39,FinParameters!$B$8:$B$39,Financials!$E83,FinParameters!$C$8:$C$39,Financials!$F83)</f>
        <v>-73781765.551996216</v>
      </c>
      <c r="V83" s="73">
        <f t="shared" si="22"/>
        <v>-73781765.551996216</v>
      </c>
      <c r="W83" s="12"/>
      <c r="X83" s="73">
        <f t="shared" si="23"/>
        <v>-94321312.949422151</v>
      </c>
      <c r="Y83" s="73">
        <f t="shared" si="24"/>
        <v>-72910172.316764146</v>
      </c>
      <c r="Z83" s="73">
        <f t="shared" si="24"/>
        <v>-132400624.68007667</v>
      </c>
      <c r="AA83" s="12">
        <f t="shared" si="25"/>
        <v>-2.1667504984331516</v>
      </c>
      <c r="AB83" s="115">
        <f t="shared" si="26"/>
        <v>191434950.2070742</v>
      </c>
      <c r="AC83" s="73">
        <f>AB83/SUMIFS(FinParameters!$L$8:$L$39,FinParameters!$B$8:$B$39,Financials!$E83,FinParameters!$C$8:$C$39,Financials!$F83)</f>
        <v>145901148.42557129</v>
      </c>
      <c r="AD83" s="73">
        <f t="shared" si="27"/>
        <v>145901148.42557129</v>
      </c>
      <c r="AE83" s="12"/>
      <c r="AF83" s="73">
        <f t="shared" si="28"/>
        <v>97113637.257652044</v>
      </c>
      <c r="AG83" s="73">
        <f t="shared" si="29"/>
        <v>72990976.108807147</v>
      </c>
      <c r="AH83" s="73">
        <f t="shared" si="29"/>
        <v>13500523.745494619</v>
      </c>
      <c r="AI83" s="12">
        <f t="shared" si="30"/>
        <v>0.22093752673253719</v>
      </c>
      <c r="AL83" s="73">
        <f>Summary!G83</f>
        <v>-10130928.28200664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26236471.416818958</v>
      </c>
      <c r="AN83" s="20">
        <f>Summary!I83</f>
        <v>2454416.5779980402</v>
      </c>
      <c r="AP83" s="12">
        <v>1</v>
      </c>
    </row>
    <row r="84" spans="1:42" x14ac:dyDescent="0.3">
      <c r="A84">
        <v>80</v>
      </c>
      <c r="B84" t="str">
        <f>Summary!B84</f>
        <v>Yallourn Snowy</v>
      </c>
      <c r="C84" t="str">
        <f>Summary!C84</f>
        <v>Wind</v>
      </c>
      <c r="D84" s="90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31368960.720448852</v>
      </c>
      <c r="H84" s="73">
        <f>SUMIFS(AM$5:AM84,$F$5:$F84,$F84,$D$5:$D84,$D84)</f>
        <v>-2042653.9589238244</v>
      </c>
      <c r="I84" s="20">
        <f>SUMIFS(AN$5:AN84,$F$5:$F84,$F84,$D$5:$D84,$D84)</f>
        <v>62868525.342129931</v>
      </c>
      <c r="J84" s="73">
        <f t="shared" si="16"/>
        <v>62868525.342129931</v>
      </c>
      <c r="K84" s="73">
        <f t="shared" si="17"/>
        <v>94237486.062578782</v>
      </c>
      <c r="L84" s="73">
        <f t="shared" si="18"/>
        <v>92194832.103654951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44615143.57427562</v>
      </c>
      <c r="Q84" s="73">
        <f>P84/SUMIFS(FinParameters!$H$8:$H$39,FinParameters!$B$8:$B$39,Financials!$E84,FinParameters!$C$8:$C$39,Financials!$F84)</f>
        <v>15637335.647270037</v>
      </c>
      <c r="R84" s="73">
        <f t="shared" si="31"/>
        <v>-16490472.774177933</v>
      </c>
      <c r="S84" s="12">
        <f t="shared" si="20"/>
        <v>-0.26986836496569061</v>
      </c>
      <c r="T84" s="115">
        <f t="shared" si="21"/>
        <v>31368960.720448852</v>
      </c>
      <c r="U84" s="73">
        <f>T84/SUMIFS(FinParameters!$L$8:$L$39,FinParameters!$B$8:$B$39,Financials!$E84,FinParameters!$C$8:$C$39,Financials!$F84)</f>
        <v>23907689.73523099</v>
      </c>
      <c r="V84" s="73">
        <f t="shared" si="22"/>
        <v>23907689.73523099</v>
      </c>
      <c r="W84" s="12"/>
      <c r="X84" s="73">
        <f t="shared" si="23"/>
        <v>75984104.294724464</v>
      </c>
      <c r="Y84" s="73">
        <f t="shared" si="24"/>
        <v>39545025.382501028</v>
      </c>
      <c r="Z84" s="73">
        <f t="shared" si="24"/>
        <v>7417216.9610530566</v>
      </c>
      <c r="AA84" s="12">
        <f t="shared" si="25"/>
        <v>0.12138355529803554</v>
      </c>
      <c r="AB84" s="115">
        <f t="shared" si="26"/>
        <v>-2042653.9589238244</v>
      </c>
      <c r="AC84" s="73">
        <f>AB84/SUMIFS(FinParameters!$L$8:$L$39,FinParameters!$B$8:$B$39,Financials!$E84,FinParameters!$C$8:$C$39,Financials!$F84)</f>
        <v>-1556798.0565756303</v>
      </c>
      <c r="AD84" s="73">
        <f t="shared" si="27"/>
        <v>-1556798.0565756303</v>
      </c>
      <c r="AE84" s="12"/>
      <c r="AF84" s="73">
        <f t="shared" si="28"/>
        <v>73941450.335800633</v>
      </c>
      <c r="AG84" s="73">
        <f t="shared" si="29"/>
        <v>37988227.325925395</v>
      </c>
      <c r="AH84" s="73">
        <f t="shared" si="29"/>
        <v>5860418.9044774268</v>
      </c>
      <c r="AI84" s="12">
        <f t="shared" si="30"/>
        <v>9.5906387246934968E-2</v>
      </c>
      <c r="AL84" s="73">
        <f>Summary!G84</f>
        <v>2243798.238609164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-225526.06863566753</v>
      </c>
      <c r="AN84" s="20">
        <f>Summary!I84</f>
        <v>6821185.826988101</v>
      </c>
      <c r="AP84" s="12">
        <v>1</v>
      </c>
    </row>
    <row r="85" spans="1:42" x14ac:dyDescent="0.3">
      <c r="A85">
        <v>81</v>
      </c>
      <c r="B85" t="str">
        <f>Summary!B85</f>
        <v>Yallourn Snowy</v>
      </c>
      <c r="C85" t="str">
        <f>Summary!C85</f>
        <v>Wind</v>
      </c>
      <c r="D85" s="90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270660927.28136903</v>
      </c>
      <c r="H85" s="73">
        <f>SUMIFS(AM$5:AM85,$F$5:$F85,$F85,$D$5:$D85,$D85)</f>
        <v>-281960669.80570704</v>
      </c>
      <c r="I85" s="20">
        <f>SUMIFS(AN$5:AN85,$F$5:$F85,$F85,$D$5:$D85,$D85)</f>
        <v>149878447.47816291</v>
      </c>
      <c r="J85" s="73">
        <f t="shared" si="16"/>
        <v>149878447.47816291</v>
      </c>
      <c r="K85" s="73">
        <f t="shared" si="17"/>
        <v>420539374.75953197</v>
      </c>
      <c r="L85" s="73">
        <f t="shared" si="18"/>
        <v>138578704.95382491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128604981.16611224</v>
      </c>
      <c r="Q85" s="73">
        <f>P85/SUMIFS(FinParameters!$H$8:$H$39,FinParameters!$B$8:$B$39,Financials!$E85,FinParameters!$C$8:$C$39,Financials!$F85)</f>
        <v>40977510.310583338</v>
      </c>
      <c r="R85" s="73">
        <f t="shared" si="31"/>
        <v>65535901.852536842</v>
      </c>
      <c r="S85" s="12">
        <f t="shared" si="20"/>
        <v>1.0391130259995798</v>
      </c>
      <c r="T85" s="115">
        <f t="shared" si="21"/>
        <v>270660927.28136903</v>
      </c>
      <c r="U85" s="73">
        <f>T85/SUMIFS(FinParameters!$L$8:$L$39,FinParameters!$B$8:$B$39,Financials!$E85,FinParameters!$C$8:$C$39,Financials!$F85)</f>
        <v>201251525.33188227</v>
      </c>
      <c r="V85" s="73">
        <f t="shared" si="22"/>
        <v>201251525.33188227</v>
      </c>
      <c r="W85" s="12"/>
      <c r="X85" s="73">
        <f t="shared" si="23"/>
        <v>399265908.44748133</v>
      </c>
      <c r="Y85" s="73">
        <f t="shared" si="24"/>
        <v>242229035.64246559</v>
      </c>
      <c r="Z85" s="73">
        <f t="shared" si="24"/>
        <v>266787427.1844191</v>
      </c>
      <c r="AA85" s="12">
        <f t="shared" si="25"/>
        <v>4.2300827931539828</v>
      </c>
      <c r="AB85" s="115">
        <f t="shared" si="26"/>
        <v>-281960669.80570704</v>
      </c>
      <c r="AC85" s="73">
        <f>AB85/SUMIFS(FinParameters!$L$8:$L$39,FinParameters!$B$8:$B$39,Financials!$E85,FinParameters!$C$8:$C$39,Financials!$F85)</f>
        <v>-209653515.38535053</v>
      </c>
      <c r="AD85" s="73">
        <f t="shared" si="27"/>
        <v>-209653515.38535053</v>
      </c>
      <c r="AE85" s="12"/>
      <c r="AF85" s="73">
        <f t="shared" si="28"/>
        <v>117305238.6417743</v>
      </c>
      <c r="AG85" s="73">
        <f t="shared" si="29"/>
        <v>32575520.257115066</v>
      </c>
      <c r="AH85" s="73">
        <f t="shared" si="29"/>
        <v>57133911.79906857</v>
      </c>
      <c r="AI85" s="12">
        <f t="shared" si="30"/>
        <v>0.90589417858793275</v>
      </c>
      <c r="AL85" s="73">
        <f>Summary!G85</f>
        <v>22279723.702784222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-29458008.645418204</v>
      </c>
      <c r="AN85" s="20">
        <f>Summary!I85</f>
        <v>14229023.616004754</v>
      </c>
      <c r="AP85" s="12">
        <v>1</v>
      </c>
    </row>
    <row r="86" spans="1:42" x14ac:dyDescent="0.3">
      <c r="A86">
        <v>82</v>
      </c>
      <c r="B86" t="str">
        <f>Summary!B86</f>
        <v>Yallourn Snowy</v>
      </c>
      <c r="C86" t="str">
        <f>Summary!C86</f>
        <v>Wind</v>
      </c>
      <c r="D86" s="90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138396994.40967813</v>
      </c>
      <c r="H86" s="73">
        <f>SUMIFS(AM$5:AM86,$F$5:$F86,$F86,$D$5:$D86,$D86)</f>
        <v>-115716852.52493401</v>
      </c>
      <c r="I86" s="20">
        <f>SUMIFS(AN$5:AN86,$F$5:$F86,$F86,$D$5:$D86,$D86)</f>
        <v>100949185.46707441</v>
      </c>
      <c r="J86" s="73">
        <f t="shared" si="16"/>
        <v>100949185.46707441</v>
      </c>
      <c r="K86" s="73">
        <f t="shared" si="17"/>
        <v>239346179.87675256</v>
      </c>
      <c r="L86" s="73">
        <f t="shared" si="18"/>
        <v>123629327.35181853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79675719.155023739</v>
      </c>
      <c r="Q86" s="73">
        <f>P86/SUMIFS(FinParameters!$H$8:$H$39,FinParameters!$B$8:$B$39,Financials!$E86,FinParameters!$C$8:$C$39,Financials!$F86)</f>
        <v>25387139.546025924</v>
      </c>
      <c r="R86" s="73">
        <f t="shared" si="31"/>
        <v>16606639.841448339</v>
      </c>
      <c r="S86" s="12">
        <f t="shared" si="20"/>
        <v>0.26330874054592102</v>
      </c>
      <c r="T86" s="115">
        <f t="shared" si="21"/>
        <v>138396994.40967813</v>
      </c>
      <c r="U86" s="73">
        <f>T86/SUMIFS(FinParameters!$L$8:$L$39,FinParameters!$B$8:$B$39,Financials!$E86,FinParameters!$C$8:$C$39,Financials!$F86)</f>
        <v>102905899.66589886</v>
      </c>
      <c r="V86" s="73">
        <f t="shared" si="22"/>
        <v>102905899.66589886</v>
      </c>
      <c r="W86" s="12"/>
      <c r="X86" s="73">
        <f t="shared" si="23"/>
        <v>218072713.56470188</v>
      </c>
      <c r="Y86" s="73">
        <f t="shared" si="24"/>
        <v>128293039.21192479</v>
      </c>
      <c r="Z86" s="73">
        <f t="shared" si="24"/>
        <v>119512539.5073472</v>
      </c>
      <c r="AA86" s="12">
        <f t="shared" si="25"/>
        <v>1.8949466332485772</v>
      </c>
      <c r="AB86" s="115">
        <f t="shared" si="26"/>
        <v>-115716852.52493401</v>
      </c>
      <c r="AC86" s="73">
        <f>AB86/SUMIFS(FinParameters!$L$8:$L$39,FinParameters!$B$8:$B$39,Financials!$E86,FinParameters!$C$8:$C$39,Financials!$F86)</f>
        <v>-86041946.693834767</v>
      </c>
      <c r="AD86" s="73">
        <f t="shared" si="27"/>
        <v>-86041946.693834767</v>
      </c>
      <c r="AE86" s="12"/>
      <c r="AF86" s="73">
        <f t="shared" si="28"/>
        <v>102355861.03976788</v>
      </c>
      <c r="AG86" s="73">
        <f t="shared" si="29"/>
        <v>42251092.518090025</v>
      </c>
      <c r="AH86" s="73">
        <f t="shared" si="29"/>
        <v>33470592.81351243</v>
      </c>
      <c r="AI86" s="12">
        <f t="shared" si="30"/>
        <v>0.53069734294199533</v>
      </c>
      <c r="AL86" s="73">
        <f>Summary!G86</f>
        <v>10219610.749181207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-13526442.06728624</v>
      </c>
      <c r="AN86" s="20">
        <f>Summary!I86</f>
        <v>9611797.2032110337</v>
      </c>
      <c r="AP86" s="12">
        <v>1</v>
      </c>
    </row>
    <row r="87" spans="1:42" x14ac:dyDescent="0.3">
      <c r="A87">
        <v>83</v>
      </c>
      <c r="B87" t="str">
        <f>Summary!B87</f>
        <v>Yallourn Snowy</v>
      </c>
      <c r="C87" t="str">
        <f>Summary!C87</f>
        <v>Wind</v>
      </c>
      <c r="D87" s="90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69858383.613818362</v>
      </c>
      <c r="H87" s="73">
        <f>SUMIFS(AM$5:AM87,$F$5:$F87,$F87,$D$5:$D87,$D87)</f>
        <v>-46057553.612780884</v>
      </c>
      <c r="I87" s="20">
        <f>SUMIFS(AN$5:AN87,$F$5:$F87,$F87,$D$5:$D87,$D87)</f>
        <v>80084378.024984777</v>
      </c>
      <c r="J87" s="73">
        <f t="shared" si="16"/>
        <v>80084378.024984777</v>
      </c>
      <c r="K87" s="73">
        <f t="shared" si="17"/>
        <v>149942761.63880312</v>
      </c>
      <c r="L87" s="73">
        <f t="shared" si="18"/>
        <v>103885208.02602226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58810911.712934107</v>
      </c>
      <c r="Q87" s="73">
        <f>P87/SUMIFS(FinParameters!$H$8:$H$39,FinParameters!$B$8:$B$39,Financials!$E87,FinParameters!$C$8:$C$39,Financials!$F87)</f>
        <v>18738968.889383774</v>
      </c>
      <c r="R87" s="73">
        <f t="shared" si="31"/>
        <v>-4258167.6006412935</v>
      </c>
      <c r="S87" s="12">
        <f t="shared" si="20"/>
        <v>-6.7515930896500931E-2</v>
      </c>
      <c r="T87" s="115">
        <f t="shared" si="21"/>
        <v>69858383.613818362</v>
      </c>
      <c r="U87" s="73">
        <f>T87/SUMIFS(FinParameters!$L$8:$L$39,FinParameters!$B$8:$B$39,Financials!$E87,FinParameters!$C$8:$C$39,Financials!$F87)</f>
        <v>51943612.2558074</v>
      </c>
      <c r="V87" s="73">
        <f t="shared" si="22"/>
        <v>51943612.2558074</v>
      </c>
      <c r="W87" s="12"/>
      <c r="X87" s="73">
        <f t="shared" si="23"/>
        <v>128669295.32675245</v>
      </c>
      <c r="Y87" s="73">
        <f t="shared" si="24"/>
        <v>70682581.145191178</v>
      </c>
      <c r="Z87" s="73">
        <f t="shared" si="24"/>
        <v>47685444.655166104</v>
      </c>
      <c r="AA87" s="12">
        <f t="shared" si="25"/>
        <v>0.7560827773951978</v>
      </c>
      <c r="AB87" s="115">
        <f t="shared" si="26"/>
        <v>-46057553.612780884</v>
      </c>
      <c r="AC87" s="73">
        <f>AB87/SUMIFS(FinParameters!$L$8:$L$39,FinParameters!$B$8:$B$39,Financials!$E87,FinParameters!$C$8:$C$39,Financials!$F87)</f>
        <v>-34246365.039573044</v>
      </c>
      <c r="AD87" s="73">
        <f t="shared" si="27"/>
        <v>-34246365.039573044</v>
      </c>
      <c r="AE87" s="12"/>
      <c r="AF87" s="73">
        <f t="shared" si="28"/>
        <v>82611741.71397157</v>
      </c>
      <c r="AG87" s="73">
        <f t="shared" si="29"/>
        <v>36436216.105618134</v>
      </c>
      <c r="AH87" s="73">
        <f t="shared" si="29"/>
        <v>13439079.615593061</v>
      </c>
      <c r="AI87" s="12">
        <f t="shared" si="30"/>
        <v>0.21308507690075548</v>
      </c>
      <c r="AL87" s="73">
        <f>Summary!G87</f>
        <v>5115798.4678046918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-5446250.3156213732</v>
      </c>
      <c r="AN87" s="20">
        <f>Summary!I87</f>
        <v>7849857.0550625287</v>
      </c>
      <c r="AP87" s="12">
        <v>1</v>
      </c>
    </row>
    <row r="88" spans="1:42" x14ac:dyDescent="0.3">
      <c r="A88">
        <v>84</v>
      </c>
      <c r="B88" t="str">
        <f>Summary!B88</f>
        <v>Yallourn Snowy</v>
      </c>
      <c r="C88" t="str">
        <f>Summary!C88</f>
        <v>Wind</v>
      </c>
      <c r="D88" s="90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24787090.923168946</v>
      </c>
      <c r="H88" s="73">
        <f>SUMIFS(AM$5:AM88,$F$5:$F88,$F88,$D$5:$D88,$D88)</f>
        <v>883480.95727040165</v>
      </c>
      <c r="I88" s="20">
        <f>SUMIFS(AN$5:AN88,$F$5:$F88,$F88,$D$5:$D88,$D88)</f>
        <v>68282483.017897934</v>
      </c>
      <c r="J88" s="73">
        <f t="shared" si="16"/>
        <v>68282483.017897934</v>
      </c>
      <c r="K88" s="73">
        <f t="shared" si="17"/>
        <v>93069573.941066876</v>
      </c>
      <c r="L88" s="73">
        <f t="shared" si="18"/>
        <v>93953054.898337275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47009016.705847263</v>
      </c>
      <c r="Q88" s="73">
        <f>P88/SUMIFS(FinParameters!$H$8:$H$39,FinParameters!$B$8:$B$39,Financials!$E88,FinParameters!$C$8:$C$39,Financials!$F88)</f>
        <v>14978521.43274392</v>
      </c>
      <c r="R88" s="73">
        <f t="shared" si="31"/>
        <v>-16060062.607728137</v>
      </c>
      <c r="S88" s="12">
        <f t="shared" si="20"/>
        <v>-0.25464241404061949</v>
      </c>
      <c r="T88" s="115">
        <f t="shared" si="21"/>
        <v>24787090.923168946</v>
      </c>
      <c r="U88" s="73">
        <f>T88/SUMIFS(FinParameters!$L$8:$L$39,FinParameters!$B$8:$B$39,Financials!$E88,FinParameters!$C$8:$C$39,Financials!$F88)</f>
        <v>18430587.329075422</v>
      </c>
      <c r="V88" s="73">
        <f t="shared" si="22"/>
        <v>18430587.329075422</v>
      </c>
      <c r="W88" s="12"/>
      <c r="X88" s="73">
        <f t="shared" si="23"/>
        <v>71796107.629016206</v>
      </c>
      <c r="Y88" s="73">
        <f t="shared" si="24"/>
        <v>33409108.76181934</v>
      </c>
      <c r="Z88" s="73">
        <f t="shared" si="24"/>
        <v>2370524.7213472854</v>
      </c>
      <c r="AA88" s="12">
        <f t="shared" si="25"/>
        <v>3.7586163412362324E-2</v>
      </c>
      <c r="AB88" s="115">
        <f t="shared" si="26"/>
        <v>883480.95727040165</v>
      </c>
      <c r="AC88" s="73">
        <f>AB88/SUMIFS(FinParameters!$L$8:$L$39,FinParameters!$B$8:$B$39,Financials!$E88,FinParameters!$C$8:$C$39,Financials!$F88)</f>
        <v>656917.46510387002</v>
      </c>
      <c r="AD88" s="73">
        <f t="shared" si="27"/>
        <v>656917.46510387002</v>
      </c>
      <c r="AE88" s="12"/>
      <c r="AF88" s="73">
        <f t="shared" si="28"/>
        <v>72679588.586286604</v>
      </c>
      <c r="AG88" s="73">
        <f t="shared" si="29"/>
        <v>34066026.226923212</v>
      </c>
      <c r="AH88" s="73">
        <f t="shared" si="29"/>
        <v>3027442.1864511557</v>
      </c>
      <c r="AI88" s="12">
        <f t="shared" si="30"/>
        <v>4.8002003825026653E-2</v>
      </c>
      <c r="AL88" s="73">
        <f>Summary!G88</f>
        <v>1307895.6346719565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45845.707041656184</v>
      </c>
      <c r="AN88" s="20">
        <f>Summary!I88</f>
        <v>6727205.8180749184</v>
      </c>
      <c r="AP88" s="12">
        <v>1</v>
      </c>
    </row>
    <row r="89" spans="1:42" x14ac:dyDescent="0.3">
      <c r="A89">
        <v>85</v>
      </c>
      <c r="B89" t="str">
        <f>Summary!B89</f>
        <v>Yallourn Snowy</v>
      </c>
      <c r="C89" t="str">
        <f>Summary!C89</f>
        <v>Wind</v>
      </c>
      <c r="D89" s="90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-8645234.7979159616</v>
      </c>
      <c r="H89" s="73">
        <f>SUMIFS(AM$5:AM89,$F$5:$F89,$F89,$D$5:$D89,$D89)</f>
        <v>43919203.175289363</v>
      </c>
      <c r="I89" s="20">
        <f>SUMIFS(AN$5:AN89,$F$5:$F89,$F89,$D$5:$D89,$D89)</f>
        <v>57970700.013328709</v>
      </c>
      <c r="J89" s="73">
        <f t="shared" si="16"/>
        <v>57970700.013328709</v>
      </c>
      <c r="K89" s="73">
        <f t="shared" si="17"/>
        <v>49325465.215412751</v>
      </c>
      <c r="L89" s="73">
        <f t="shared" si="18"/>
        <v>93244668.390702099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36697233.701278046</v>
      </c>
      <c r="Q89" s="73">
        <f>P89/SUMIFS(FinParameters!$H$8:$H$39,FinParameters!$B$8:$B$39,Financials!$E89,FinParameters!$C$8:$C$39,Financials!$F89)</f>
        <v>11692869.581946274</v>
      </c>
      <c r="R89" s="73">
        <f t="shared" si="31"/>
        <v>-26371845.612297356</v>
      </c>
      <c r="S89" s="12">
        <f t="shared" si="20"/>
        <v>-0.41814223228435343</v>
      </c>
      <c r="T89" s="115">
        <f t="shared" si="21"/>
        <v>-8645234.7979159616</v>
      </c>
      <c r="U89" s="73">
        <f>T89/SUMIFS(FinParameters!$L$8:$L$39,FinParameters!$B$8:$B$39,Financials!$E89,FinParameters!$C$8:$C$39,Financials!$F89)</f>
        <v>-6428215.2115889033</v>
      </c>
      <c r="V89" s="73">
        <f t="shared" si="22"/>
        <v>-6428215.2115889033</v>
      </c>
      <c r="W89" s="12"/>
      <c r="X89" s="73">
        <f t="shared" si="23"/>
        <v>28051998.903362084</v>
      </c>
      <c r="Y89" s="73">
        <f t="shared" si="24"/>
        <v>5264654.3703573709</v>
      </c>
      <c r="Z89" s="73">
        <f t="shared" si="24"/>
        <v>-32800060.82388626</v>
      </c>
      <c r="AA89" s="12">
        <f t="shared" si="25"/>
        <v>-0.52006563566286534</v>
      </c>
      <c r="AB89" s="115">
        <f t="shared" si="26"/>
        <v>43919203.175289363</v>
      </c>
      <c r="AC89" s="73">
        <f>AB89/SUMIFS(FinParameters!$L$8:$L$39,FinParameters!$B$8:$B$39,Financials!$E89,FinParameters!$C$8:$C$39,Financials!$F89)</f>
        <v>32656381.987487014</v>
      </c>
      <c r="AD89" s="73">
        <f t="shared" si="27"/>
        <v>32656381.987487014</v>
      </c>
      <c r="AE89" s="12"/>
      <c r="AF89" s="73">
        <f t="shared" si="28"/>
        <v>71971202.078651443</v>
      </c>
      <c r="AG89" s="73">
        <f t="shared" si="29"/>
        <v>37921036.357844383</v>
      </c>
      <c r="AH89" s="73">
        <f t="shared" si="29"/>
        <v>-143678.83639924601</v>
      </c>
      <c r="AI89" s="12">
        <f t="shared" si="30"/>
        <v>-2.2781185005870163E-3</v>
      </c>
      <c r="AL89" s="73">
        <f>Summary!G89</f>
        <v>-1852968.3709045169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5165361.9346089903</v>
      </c>
      <c r="AN89" s="20">
        <f>Summary!I89</f>
        <v>5779097.2639604053</v>
      </c>
      <c r="AP89" s="12">
        <v>1</v>
      </c>
    </row>
    <row r="90" spans="1:42" x14ac:dyDescent="0.3">
      <c r="A90">
        <v>86</v>
      </c>
      <c r="B90" t="str">
        <f>Summary!B90</f>
        <v>Yallourn Snowy</v>
      </c>
      <c r="C90" t="str">
        <f>Summary!C90</f>
        <v>Wind</v>
      </c>
      <c r="D90" s="90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-47724265.731794402</v>
      </c>
      <c r="H90" s="73">
        <f>SUMIFS(AM$5:AM90,$F$5:$F90,$F90,$D$5:$D90,$D90)</f>
        <v>100808142.39857955</v>
      </c>
      <c r="I90" s="20">
        <f>SUMIFS(AN$5:AN90,$F$5:$F90,$F90,$D$5:$D90,$D90)</f>
        <v>44802906.482334986</v>
      </c>
      <c r="J90" s="73">
        <f t="shared" si="16"/>
        <v>44802906.482334986</v>
      </c>
      <c r="K90" s="73">
        <f t="shared" si="17"/>
        <v>-2921359.2494594157</v>
      </c>
      <c r="L90" s="73">
        <f t="shared" si="18"/>
        <v>97886783.149120137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23529440.17028432</v>
      </c>
      <c r="Q90" s="73">
        <f>P90/SUMIFS(FinParameters!$H$8:$H$39,FinParameters!$B$8:$B$39,Financials!$E90,FinParameters!$C$8:$C$39,Financials!$F90)</f>
        <v>7497204.7617246015</v>
      </c>
      <c r="R90" s="73">
        <f t="shared" si="31"/>
        <v>-39539639.143291086</v>
      </c>
      <c r="S90" s="12">
        <f t="shared" si="20"/>
        <v>-0.62692589734349136</v>
      </c>
      <c r="T90" s="115">
        <f t="shared" si="21"/>
        <v>-47724265.731794402</v>
      </c>
      <c r="U90" s="73">
        <f>T90/SUMIFS(FinParameters!$L$8:$L$39,FinParameters!$B$8:$B$39,Financials!$E90,FinParameters!$C$8:$C$39,Financials!$F90)</f>
        <v>-35485658.644341879</v>
      </c>
      <c r="V90" s="73">
        <f t="shared" si="22"/>
        <v>-35485658.644341879</v>
      </c>
      <c r="W90" s="12"/>
      <c r="X90" s="73">
        <f t="shared" si="23"/>
        <v>-24194825.561510082</v>
      </c>
      <c r="Y90" s="73">
        <f t="shared" si="24"/>
        <v>-27988453.882617276</v>
      </c>
      <c r="Z90" s="73">
        <f t="shared" si="24"/>
        <v>-75025297.787632972</v>
      </c>
      <c r="AA90" s="12">
        <f t="shared" si="25"/>
        <v>-1.1895733789708904</v>
      </c>
      <c r="AB90" s="115">
        <f t="shared" si="26"/>
        <v>100808142.39857955</v>
      </c>
      <c r="AC90" s="73">
        <f>AB90/SUMIFS(FinParameters!$L$8:$L$39,FinParameters!$B$8:$B$39,Financials!$E90,FinParameters!$C$8:$C$39,Financials!$F90)</f>
        <v>74956487.54094933</v>
      </c>
      <c r="AD90" s="73">
        <f t="shared" si="27"/>
        <v>74956487.54094933</v>
      </c>
      <c r="AE90" s="12"/>
      <c r="AF90" s="73">
        <f t="shared" si="28"/>
        <v>76613316.837069467</v>
      </c>
      <c r="AG90" s="73">
        <f t="shared" si="29"/>
        <v>46968033.65833205</v>
      </c>
      <c r="AH90" s="73">
        <f t="shared" si="29"/>
        <v>-68810.246683642268</v>
      </c>
      <c r="AI90" s="12">
        <f t="shared" si="30"/>
        <v>-1.0910298268589295E-3</v>
      </c>
      <c r="AL90" s="73">
        <f>Summary!G90</f>
        <v>-5446863.7981794514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11683683.166079134</v>
      </c>
      <c r="AN90" s="20">
        <f>Summary!I90</f>
        <v>4551431.1211627983</v>
      </c>
      <c r="AP90" s="12">
        <v>1</v>
      </c>
    </row>
    <row r="91" spans="1:42" x14ac:dyDescent="0.3">
      <c r="A91">
        <v>87</v>
      </c>
      <c r="B91" t="str">
        <f>Summary!B91</f>
        <v>Yallourn Snowy</v>
      </c>
      <c r="C91" t="str">
        <f>Summary!C91</f>
        <v>Wind</v>
      </c>
      <c r="D91" s="90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-106775043.20686905</v>
      </c>
      <c r="H91" s="73">
        <f>SUMIFS(AM$5:AM91,$F$5:$F91,$F91,$D$5:$D91,$D91)</f>
        <v>215739004.294168</v>
      </c>
      <c r="I91" s="20">
        <f>SUMIFS(AN$5:AN91,$F$5:$F91,$F91,$D$5:$D91,$D91)</f>
        <v>23595373.505660769</v>
      </c>
      <c r="J91" s="73">
        <f t="shared" si="16"/>
        <v>23595373.505660769</v>
      </c>
      <c r="K91" s="73">
        <f t="shared" si="17"/>
        <v>-83179669.701208279</v>
      </c>
      <c r="L91" s="73">
        <f t="shared" si="18"/>
        <v>132559334.59295972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2321907.1936101019</v>
      </c>
      <c r="Q91" s="73">
        <f>P91/SUMIFS(FinParameters!$H$8:$H$39,FinParameters!$B$8:$B$39,Financials!$E91,FinParameters!$C$8:$C$39,Financials!$F91)</f>
        <v>739831.18774754577</v>
      </c>
      <c r="R91" s="73">
        <f t="shared" si="31"/>
        <v>-60747172.1199653</v>
      </c>
      <c r="S91" s="12">
        <f t="shared" si="20"/>
        <v>-0.96318469812971697</v>
      </c>
      <c r="T91" s="115">
        <f t="shared" si="21"/>
        <v>-106775043.20686905</v>
      </c>
      <c r="U91" s="73">
        <f>T91/SUMIFS(FinParameters!$L$8:$L$39,FinParameters!$B$8:$B$39,Financials!$E91,FinParameters!$C$8:$C$39,Financials!$F91)</f>
        <v>-79393211.752434596</v>
      </c>
      <c r="V91" s="73">
        <f t="shared" si="22"/>
        <v>-79393211.752434596</v>
      </c>
      <c r="W91" s="12"/>
      <c r="X91" s="73">
        <f t="shared" si="23"/>
        <v>-104453136.01325895</v>
      </c>
      <c r="Y91" s="73">
        <f t="shared" si="24"/>
        <v>-78653380.564687043</v>
      </c>
      <c r="Z91" s="73">
        <f t="shared" si="24"/>
        <v>-140140383.8723999</v>
      </c>
      <c r="AA91" s="12">
        <f t="shared" si="25"/>
        <v>-2.2220141057653771</v>
      </c>
      <c r="AB91" s="115">
        <f t="shared" si="26"/>
        <v>215739004.294168</v>
      </c>
      <c r="AC91" s="73">
        <f>AB91/SUMIFS(FinParameters!$L$8:$L$39,FinParameters!$B$8:$B$39,Financials!$E91,FinParameters!$C$8:$C$39,Financials!$F91)</f>
        <v>160414006.27674374</v>
      </c>
      <c r="AD91" s="73">
        <f t="shared" si="27"/>
        <v>160414006.27674374</v>
      </c>
      <c r="AE91" s="12"/>
      <c r="AF91" s="73">
        <f t="shared" si="28"/>
        <v>111285868.28090905</v>
      </c>
      <c r="AG91" s="73">
        <f t="shared" si="29"/>
        <v>81760625.712056696</v>
      </c>
      <c r="AH91" s="73">
        <f t="shared" si="29"/>
        <v>20273622.404343843</v>
      </c>
      <c r="AI91" s="12">
        <f t="shared" si="30"/>
        <v>0.32145106009150221</v>
      </c>
      <c r="AL91" s="73">
        <f>Summary!G91</f>
        <v>-9966973.037073791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24304054.087093797</v>
      </c>
      <c r="AN91" s="20">
        <f>Summary!I91</f>
        <v>2855234.5174333551</v>
      </c>
      <c r="AP91" s="12">
        <v>1</v>
      </c>
    </row>
    <row r="92" spans="1:42" x14ac:dyDescent="0.3">
      <c r="A92">
        <v>88</v>
      </c>
      <c r="B92" t="str">
        <f>Summary!B92</f>
        <v>Yallourn Snowy</v>
      </c>
      <c r="C92" t="str">
        <f>Summary!C92</f>
        <v>Wind</v>
      </c>
      <c r="D92" s="90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33149260.810123246</v>
      </c>
      <c r="H92" s="73">
        <f>SUMIFS(AM$5:AM92,$F$5:$F92,$F92,$D$5:$D92,$D92)</f>
        <v>-2363096.6629468403</v>
      </c>
      <c r="I92" s="20">
        <f>SUMIFS(AN$5:AN92,$F$5:$F92,$F92,$D$5:$D92,$D92)</f>
        <v>69740705.049768746</v>
      </c>
      <c r="J92" s="73">
        <f t="shared" si="16"/>
        <v>69740705.049768746</v>
      </c>
      <c r="K92" s="73">
        <f t="shared" si="17"/>
        <v>102889965.859892</v>
      </c>
      <c r="L92" s="73">
        <f t="shared" si="18"/>
        <v>100526869.19694516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48467238.737718076</v>
      </c>
      <c r="Q92" s="73">
        <f>P92/SUMIFS(FinParameters!$H$8:$H$39,FinParameters!$B$8:$B$39,Financials!$E92,FinParameters!$C$8:$C$39,Financials!$F92)</f>
        <v>15443155.911162175</v>
      </c>
      <c r="R92" s="73">
        <f t="shared" si="31"/>
        <v>-14601840.575857325</v>
      </c>
      <c r="S92" s="12">
        <f t="shared" si="20"/>
        <v>-0.23152138472258194</v>
      </c>
      <c r="T92" s="115">
        <f t="shared" si="21"/>
        <v>33149260.810123246</v>
      </c>
      <c r="U92" s="73">
        <f>T92/SUMIFS(FinParameters!$L$8:$L$39,FinParameters!$B$8:$B$39,Financials!$E92,FinParameters!$C$8:$C$39,Financials!$F92)</f>
        <v>24648327.960268956</v>
      </c>
      <c r="V92" s="73">
        <f t="shared" si="22"/>
        <v>24648327.960268956</v>
      </c>
      <c r="W92" s="12"/>
      <c r="X92" s="73">
        <f t="shared" si="23"/>
        <v>81616499.547841325</v>
      </c>
      <c r="Y92" s="73">
        <f t="shared" si="24"/>
        <v>40091483.871431127</v>
      </c>
      <c r="Z92" s="73">
        <f t="shared" si="24"/>
        <v>10046487.384411631</v>
      </c>
      <c r="AA92" s="12">
        <f t="shared" si="25"/>
        <v>0.15929338899115908</v>
      </c>
      <c r="AB92" s="115">
        <f t="shared" si="26"/>
        <v>-2363096.6629468403</v>
      </c>
      <c r="AC92" s="73">
        <f>AB92/SUMIFS(FinParameters!$L$8:$L$39,FinParameters!$B$8:$B$39,Financials!$E92,FinParameters!$C$8:$C$39,Financials!$F92)</f>
        <v>-1757094.4306650532</v>
      </c>
      <c r="AD92" s="73">
        <f t="shared" si="27"/>
        <v>-1757094.4306650532</v>
      </c>
      <c r="AE92" s="12"/>
      <c r="AF92" s="73">
        <f t="shared" si="28"/>
        <v>79253402.88489449</v>
      </c>
      <c r="AG92" s="73">
        <f t="shared" si="29"/>
        <v>38334389.440766074</v>
      </c>
      <c r="AH92" s="73">
        <f t="shared" si="29"/>
        <v>8289392.9537465777</v>
      </c>
      <c r="AI92" s="12">
        <f t="shared" si="30"/>
        <v>0.1314335494344582</v>
      </c>
      <c r="AL92" s="73">
        <f>Summary!G92</f>
        <v>1780300.0896743932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-320442.70402301603</v>
      </c>
      <c r="AN92" s="20">
        <f>Summary!I92</f>
        <v>6872179.7076388076</v>
      </c>
      <c r="AP92" s="12">
        <v>1</v>
      </c>
    </row>
    <row r="93" spans="1:42" x14ac:dyDescent="0.3">
      <c r="A93">
        <v>89</v>
      </c>
      <c r="B93" t="str">
        <f>Summary!B93</f>
        <v>Yallourn Snowy</v>
      </c>
      <c r="C93" t="str">
        <f>Summary!C93</f>
        <v>Wind</v>
      </c>
      <c r="D93" s="90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294516021.7733562</v>
      </c>
      <c r="H93" s="73">
        <f>SUMIFS(AM$5:AM93,$F$5:$F93,$F93,$D$5:$D93,$D93)</f>
        <v>-310994641.72581434</v>
      </c>
      <c r="I93" s="20">
        <f>SUMIFS(AN$5:AN93,$F$5:$F93,$F93,$D$5:$D93,$D93)</f>
        <v>164709789.73035255</v>
      </c>
      <c r="J93" s="73">
        <f t="shared" si="16"/>
        <v>164709789.73035255</v>
      </c>
      <c r="K93" s="73">
        <f t="shared" si="17"/>
        <v>459225811.50370872</v>
      </c>
      <c r="L93" s="73">
        <f t="shared" si="18"/>
        <v>148231169.77789441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141493861.76050061</v>
      </c>
      <c r="Q93" s="73">
        <f>P93/SUMIFS(FinParameters!$H$8:$H$39,FinParameters!$B$8:$B$39,Financials!$E93,FinParameters!$C$8:$C$39,Financials!$F93)</f>
        <v>40985731.703404039</v>
      </c>
      <c r="R93" s="73">
        <f t="shared" si="31"/>
        <v>76760301.34240146</v>
      </c>
      <c r="S93" s="12">
        <f t="shared" si="20"/>
        <v>1.1857883429649838</v>
      </c>
      <c r="T93" s="115">
        <f t="shared" si="21"/>
        <v>294516021.7733562</v>
      </c>
      <c r="U93" s="73">
        <f>T93/SUMIFS(FinParameters!$L$8:$L$39,FinParameters!$B$8:$B$39,Financials!$E93,FinParameters!$C$8:$C$39,Financials!$F93)</f>
        <v>213647923.15093783</v>
      </c>
      <c r="V93" s="73">
        <f t="shared" si="22"/>
        <v>213647923.15093783</v>
      </c>
      <c r="W93" s="12"/>
      <c r="X93" s="73">
        <f t="shared" si="23"/>
        <v>436009883.53385681</v>
      </c>
      <c r="Y93" s="73">
        <f t="shared" si="24"/>
        <v>254633654.85434186</v>
      </c>
      <c r="Z93" s="73">
        <f t="shared" si="24"/>
        <v>290408224.4933393</v>
      </c>
      <c r="AA93" s="12">
        <f t="shared" si="25"/>
        <v>4.486208121686178</v>
      </c>
      <c r="AB93" s="115">
        <f t="shared" si="26"/>
        <v>-310994641.72581434</v>
      </c>
      <c r="AC93" s="73">
        <f>AB93/SUMIFS(FinParameters!$L$8:$L$39,FinParameters!$B$8:$B$39,Financials!$E93,FinParameters!$C$8:$C$39,Financials!$F93)</f>
        <v>-225601849.82710886</v>
      </c>
      <c r="AD93" s="73">
        <f t="shared" si="27"/>
        <v>-225601849.82710886</v>
      </c>
      <c r="AE93" s="12"/>
      <c r="AF93" s="73">
        <f t="shared" si="28"/>
        <v>125015241.80804247</v>
      </c>
      <c r="AG93" s="73">
        <f t="shared" si="29"/>
        <v>29031805.027233005</v>
      </c>
      <c r="AH93" s="73">
        <f t="shared" si="29"/>
        <v>64806374.66623044</v>
      </c>
      <c r="AI93" s="12">
        <f t="shared" si="30"/>
        <v>1.0011248299593132</v>
      </c>
      <c r="AL93" s="73">
        <f>Summary!G93</f>
        <v>23855094.49198718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-29033971.920107294</v>
      </c>
      <c r="AN93" s="20">
        <f>Summary!I93</f>
        <v>14831342.25218964</v>
      </c>
      <c r="AP93" s="12">
        <v>1</v>
      </c>
    </row>
    <row r="94" spans="1:42" x14ac:dyDescent="0.3">
      <c r="A94">
        <v>90</v>
      </c>
      <c r="B94" t="str">
        <f>Summary!B94</f>
        <v>Yallourn Snowy</v>
      </c>
      <c r="C94" t="str">
        <f>Summary!C94</f>
        <v>Wind</v>
      </c>
      <c r="D94" s="90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151351280.36141652</v>
      </c>
      <c r="H94" s="73">
        <f>SUMIFS(AM$5:AM94,$F$5:$F94,$F94,$D$5:$D94,$D94)</f>
        <v>-129307318.73888583</v>
      </c>
      <c r="I94" s="20">
        <f>SUMIFS(AN$5:AN94,$F$5:$F94,$F94,$D$5:$D94,$D94)</f>
        <v>111348259.00260508</v>
      </c>
      <c r="J94" s="73">
        <f t="shared" si="16"/>
        <v>111348259.00260508</v>
      </c>
      <c r="K94" s="73">
        <f t="shared" si="17"/>
        <v>262699539.3640216</v>
      </c>
      <c r="L94" s="73">
        <f t="shared" si="18"/>
        <v>133392220.62513576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88132331.03275314</v>
      </c>
      <c r="Q94" s="73">
        <f>P94/SUMIFS(FinParameters!$H$8:$H$39,FinParameters!$B$8:$B$39,Financials!$E94,FinParameters!$C$8:$C$39,Financials!$F94)</f>
        <v>25528797.003350869</v>
      </c>
      <c r="R94" s="73">
        <f t="shared" si="31"/>
        <v>23398770.614653993</v>
      </c>
      <c r="S94" s="12">
        <f t="shared" si="20"/>
        <v>0.36146274766174957</v>
      </c>
      <c r="T94" s="115">
        <f t="shared" si="21"/>
        <v>151351280.36141652</v>
      </c>
      <c r="U94" s="73">
        <f>T94/SUMIFS(FinParameters!$L$8:$L$39,FinParameters!$B$8:$B$39,Financials!$E94,FinParameters!$C$8:$C$39,Financials!$F94)</f>
        <v>109793302.65548654</v>
      </c>
      <c r="V94" s="73">
        <f t="shared" si="22"/>
        <v>109793302.65548654</v>
      </c>
      <c r="W94" s="12"/>
      <c r="X94" s="73">
        <f t="shared" si="23"/>
        <v>239483611.39416966</v>
      </c>
      <c r="Y94" s="73">
        <f t="shared" si="24"/>
        <v>135322099.65883741</v>
      </c>
      <c r="Z94" s="73">
        <f t="shared" si="24"/>
        <v>133192073.27014053</v>
      </c>
      <c r="AA94" s="12">
        <f t="shared" si="25"/>
        <v>2.0575428326494576</v>
      </c>
      <c r="AB94" s="115">
        <f t="shared" si="26"/>
        <v>-129307318.73888583</v>
      </c>
      <c r="AC94" s="73">
        <f>AB94/SUMIFS(FinParameters!$L$8:$L$39,FinParameters!$B$8:$B$39,Financials!$E94,FinParameters!$C$8:$C$39,Financials!$F94)</f>
        <v>-93802163.734368861</v>
      </c>
      <c r="AD94" s="73">
        <f t="shared" si="27"/>
        <v>-93802163.734368861</v>
      </c>
      <c r="AE94" s="12"/>
      <c r="AF94" s="73">
        <f t="shared" si="28"/>
        <v>110176292.65528382</v>
      </c>
      <c r="AG94" s="73">
        <f t="shared" si="29"/>
        <v>41519935.924468547</v>
      </c>
      <c r="AH94" s="73">
        <f t="shared" si="29"/>
        <v>39389909.535771668</v>
      </c>
      <c r="AI94" s="12">
        <f t="shared" si="30"/>
        <v>0.60849286338278508</v>
      </c>
      <c r="AL94" s="73">
        <f>Summary!G94</f>
        <v>12954285.9517384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-13590466.213951821</v>
      </c>
      <c r="AN94" s="20">
        <f>Summary!I94</f>
        <v>10399073.535530679</v>
      </c>
      <c r="AP94" s="12">
        <v>1</v>
      </c>
    </row>
    <row r="95" spans="1:42" x14ac:dyDescent="0.3">
      <c r="A95">
        <v>91</v>
      </c>
      <c r="B95" t="str">
        <f>Summary!B95</f>
        <v>Yallourn Snowy</v>
      </c>
      <c r="C95" t="str">
        <f>Summary!C95</f>
        <v>Wind</v>
      </c>
      <c r="D95" s="90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77880566.739279985</v>
      </c>
      <c r="H95" s="73">
        <f>SUMIFS(AM$5:AM95,$F$5:$F95,$F95,$D$5:$D95,$D95)</f>
        <v>-51761051.96102462</v>
      </c>
      <c r="I95" s="20">
        <f>SUMIFS(AN$5:AN95,$F$5:$F95,$F95,$D$5:$D95,$D95)</f>
        <v>88691874.751435533</v>
      </c>
      <c r="J95" s="73">
        <f t="shared" si="16"/>
        <v>88691874.751435533</v>
      </c>
      <c r="K95" s="73">
        <f t="shared" si="17"/>
        <v>166572441.4907155</v>
      </c>
      <c r="L95" s="73">
        <f t="shared" si="18"/>
        <v>114811389.52969089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65475946.7815836</v>
      </c>
      <c r="Q95" s="73">
        <f>P95/SUMIFS(FinParameters!$H$8:$H$39,FinParameters!$B$8:$B$39,Financials!$E95,FinParameters!$C$8:$C$39,Financials!$F95)</f>
        <v>18966049.512159783</v>
      </c>
      <c r="R95" s="73">
        <f t="shared" si="31"/>
        <v>742386.36348445341</v>
      </c>
      <c r="S95" s="12">
        <f t="shared" si="20"/>
        <v>1.1468338195667765E-2</v>
      </c>
      <c r="T95" s="115">
        <f t="shared" si="21"/>
        <v>77880566.739279985</v>
      </c>
      <c r="U95" s="73">
        <f>T95/SUMIFS(FinParameters!$L$8:$L$39,FinParameters!$B$8:$B$39,Financials!$E95,FinParameters!$C$8:$C$39,Financials!$F95)</f>
        <v>56496149.980151765</v>
      </c>
      <c r="V95" s="73">
        <f t="shared" si="22"/>
        <v>56496149.980151765</v>
      </c>
      <c r="W95" s="12"/>
      <c r="X95" s="73">
        <f t="shared" si="23"/>
        <v>143356513.52086356</v>
      </c>
      <c r="Y95" s="73">
        <f t="shared" si="24"/>
        <v>75462199.492311552</v>
      </c>
      <c r="Z95" s="73">
        <f t="shared" si="24"/>
        <v>57238536.343636215</v>
      </c>
      <c r="AA95" s="12">
        <f t="shared" si="25"/>
        <v>0.88421733601466845</v>
      </c>
      <c r="AB95" s="115">
        <f t="shared" si="26"/>
        <v>-51761051.96102462</v>
      </c>
      <c r="AC95" s="73">
        <f>AB95/SUMIFS(FinParameters!$L$8:$L$39,FinParameters!$B$8:$B$39,Financials!$E95,FinParameters!$C$8:$C$39,Financials!$F95)</f>
        <v>-37548521.757810608</v>
      </c>
      <c r="AD95" s="73">
        <f t="shared" si="27"/>
        <v>-37548521.757810608</v>
      </c>
      <c r="AE95" s="12"/>
      <c r="AF95" s="73">
        <f t="shared" si="28"/>
        <v>91595461.559838951</v>
      </c>
      <c r="AG95" s="73">
        <f t="shared" si="29"/>
        <v>37913677.734500945</v>
      </c>
      <c r="AH95" s="73">
        <f t="shared" si="29"/>
        <v>19690014.585825607</v>
      </c>
      <c r="AI95" s="12">
        <f t="shared" si="30"/>
        <v>0.30417011606734345</v>
      </c>
      <c r="AL95" s="73">
        <f>Summary!G95</f>
        <v>8022183.1254616305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-5703498.3482437329</v>
      </c>
      <c r="AN95" s="20">
        <f>Summary!I95</f>
        <v>8607496.7264507506</v>
      </c>
      <c r="AP95" s="12">
        <v>1</v>
      </c>
    </row>
    <row r="96" spans="1:42" x14ac:dyDescent="0.3">
      <c r="A96">
        <v>92</v>
      </c>
      <c r="B96" t="str">
        <f>Summary!B96</f>
        <v>Yallourn Snowy</v>
      </c>
      <c r="C96" t="str">
        <f>Summary!C96</f>
        <v>Wind</v>
      </c>
      <c r="D96" s="90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28931242.24335324</v>
      </c>
      <c r="H96" s="73">
        <f>SUMIFS(AM$5:AM96,$F$5:$F96,$F96,$D$5:$D96,$D96)</f>
        <v>701929.31118142093</v>
      </c>
      <c r="I96" s="20">
        <f>SUMIFS(AN$5:AN96,$F$5:$F96,$F96,$D$5:$D96,$D96)</f>
        <v>75730411.42976585</v>
      </c>
      <c r="J96" s="73">
        <f t="shared" si="16"/>
        <v>75730411.42976585</v>
      </c>
      <c r="K96" s="73">
        <f t="shared" si="17"/>
        <v>104661653.6731191</v>
      </c>
      <c r="L96" s="73">
        <f t="shared" si="18"/>
        <v>105363582.98430051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52514483.459913917</v>
      </c>
      <c r="Q96" s="73">
        <f>P96/SUMIFS(FinParameters!$H$8:$H$39,FinParameters!$B$8:$B$39,Financials!$E96,FinParameters!$C$8:$C$39,Financials!$F96)</f>
        <v>15211575.278608508</v>
      </c>
      <c r="R96" s="73">
        <f t="shared" si="31"/>
        <v>-12219076.958185229</v>
      </c>
      <c r="S96" s="12">
        <f t="shared" si="20"/>
        <v>-0.18875953800880141</v>
      </c>
      <c r="T96" s="115">
        <f t="shared" si="21"/>
        <v>28931242.24335324</v>
      </c>
      <c r="U96" s="73">
        <f>T96/SUMIFS(FinParameters!$L$8:$L$39,FinParameters!$B$8:$B$39,Financials!$E96,FinParameters!$C$8:$C$39,Financials!$F96)</f>
        <v>20987312.616309017</v>
      </c>
      <c r="V96" s="73">
        <f t="shared" si="22"/>
        <v>20987312.616309017</v>
      </c>
      <c r="W96" s="12"/>
      <c r="X96" s="73">
        <f t="shared" si="23"/>
        <v>81445725.703267157</v>
      </c>
      <c r="Y96" s="73">
        <f t="shared" si="24"/>
        <v>36198887.894917525</v>
      </c>
      <c r="Z96" s="73">
        <f t="shared" si="24"/>
        <v>8768235.6581237875</v>
      </c>
      <c r="AA96" s="12">
        <f t="shared" si="25"/>
        <v>0.1354511570426804</v>
      </c>
      <c r="AB96" s="115">
        <f t="shared" si="26"/>
        <v>701929.31118142093</v>
      </c>
      <c r="AC96" s="73">
        <f>AB96/SUMIFS(FinParameters!$L$8:$L$39,FinParameters!$B$8:$B$39,Financials!$E96,FinParameters!$C$8:$C$39,Financials!$F96)</f>
        <v>509193.82459975156</v>
      </c>
      <c r="AD96" s="73">
        <f t="shared" si="27"/>
        <v>509193.82459975156</v>
      </c>
      <c r="AE96" s="12"/>
      <c r="AF96" s="73">
        <f t="shared" si="28"/>
        <v>82147655.014448583</v>
      </c>
      <c r="AG96" s="73">
        <f t="shared" si="29"/>
        <v>36708081.719517276</v>
      </c>
      <c r="AH96" s="73">
        <f t="shared" si="29"/>
        <v>9277429.4827235397</v>
      </c>
      <c r="AI96" s="12">
        <f t="shared" si="30"/>
        <v>0.14331715145594898</v>
      </c>
      <c r="AL96" s="73">
        <f>Summary!G96</f>
        <v>4144151.3201842955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-181551.64608898069</v>
      </c>
      <c r="AN96" s="20">
        <f>Summary!I96</f>
        <v>7447928.4118679222</v>
      </c>
      <c r="AP96" s="12">
        <v>1</v>
      </c>
    </row>
    <row r="97" spans="1:42" x14ac:dyDescent="0.3">
      <c r="A97">
        <v>93</v>
      </c>
      <c r="B97" t="str">
        <f>Summary!B97</f>
        <v>Yallourn Snowy</v>
      </c>
      <c r="C97" t="str">
        <f>Summary!C97</f>
        <v>Wind</v>
      </c>
      <c r="D97" s="90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-8559324.2065262981</v>
      </c>
      <c r="H97" s="73">
        <f>SUMIFS(AM$5:AM97,$F$5:$F97,$F97,$D$5:$D97,$D97)</f>
        <v>49723417.619368002</v>
      </c>
      <c r="I97" s="20">
        <f>SUMIFS(AN$5:AN97,$F$5:$F97,$F97,$D$5:$D97,$D97)</f>
        <v>64271087.696770877</v>
      </c>
      <c r="J97" s="73">
        <f t="shared" si="16"/>
        <v>64271087.696770877</v>
      </c>
      <c r="K97" s="73">
        <f t="shared" si="17"/>
        <v>55711763.490244582</v>
      </c>
      <c r="L97" s="73">
        <f t="shared" si="18"/>
        <v>105435181.10961258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41055159.726918943</v>
      </c>
      <c r="Q97" s="73">
        <f>P97/SUMIFS(FinParameters!$H$8:$H$39,FinParameters!$B$8:$B$39,Financials!$E97,FinParameters!$C$8:$C$39,Financials!$F97)</f>
        <v>11892217.377288615</v>
      </c>
      <c r="R97" s="73">
        <f t="shared" si="31"/>
        <v>-23678400.691180203</v>
      </c>
      <c r="S97" s="12">
        <f t="shared" si="20"/>
        <v>-0.36578245562652306</v>
      </c>
      <c r="T97" s="115">
        <f t="shared" si="21"/>
        <v>-8559324.2065262981</v>
      </c>
      <c r="U97" s="73">
        <f>T97/SUMIFS(FinParameters!$L$8:$L$39,FinParameters!$B$8:$B$39,Financials!$E97,FinParameters!$C$8:$C$39,Financials!$F97)</f>
        <v>-6209108.1812423375</v>
      </c>
      <c r="V97" s="73">
        <f t="shared" si="22"/>
        <v>-6209108.1812423375</v>
      </c>
      <c r="W97" s="12"/>
      <c r="X97" s="73">
        <f t="shared" si="23"/>
        <v>32495835.520392649</v>
      </c>
      <c r="Y97" s="73">
        <f t="shared" si="24"/>
        <v>5683109.1960462779</v>
      </c>
      <c r="Z97" s="73">
        <f t="shared" si="24"/>
        <v>-29887508.872422539</v>
      </c>
      <c r="AA97" s="12">
        <f t="shared" si="25"/>
        <v>-0.46170037117356139</v>
      </c>
      <c r="AB97" s="115">
        <f t="shared" si="26"/>
        <v>49723417.619368002</v>
      </c>
      <c r="AC97" s="73">
        <f>AB97/SUMIFS(FinParameters!$L$8:$L$39,FinParameters!$B$8:$B$39,Financials!$E97,FinParameters!$C$8:$C$39,Financials!$F97)</f>
        <v>36070380.288240656</v>
      </c>
      <c r="AD97" s="73">
        <f t="shared" si="27"/>
        <v>36070380.288240656</v>
      </c>
      <c r="AE97" s="12"/>
      <c r="AF97" s="73">
        <f t="shared" si="28"/>
        <v>82219253.139760643</v>
      </c>
      <c r="AG97" s="73">
        <f t="shared" si="29"/>
        <v>41753489.484286934</v>
      </c>
      <c r="AH97" s="73">
        <f t="shared" si="29"/>
        <v>6182871.4158181176</v>
      </c>
      <c r="AI97" s="12">
        <f t="shared" si="30"/>
        <v>9.5512611632735417E-2</v>
      </c>
      <c r="AL97" s="73">
        <f>Summary!G97</f>
        <v>85910.59138966327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5804214.4440786419</v>
      </c>
      <c r="AN97" s="20">
        <f>Summary!I97</f>
        <v>6300387.6834421698</v>
      </c>
      <c r="AP97" s="12">
        <v>1</v>
      </c>
    </row>
    <row r="98" spans="1:42" x14ac:dyDescent="0.3">
      <c r="A98">
        <v>94</v>
      </c>
      <c r="B98" t="str">
        <f>Summary!B98</f>
        <v>Yallourn Snowy</v>
      </c>
      <c r="C98" t="str">
        <f>Summary!C98</f>
        <v>Wind</v>
      </c>
      <c r="D98" s="90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-52206785.232340902</v>
      </c>
      <c r="H98" s="73">
        <f>SUMIFS(AM$5:AM98,$F$5:$F98,$F98,$D$5:$D98,$D98)</f>
        <v>114740490.10154325</v>
      </c>
      <c r="I98" s="20">
        <f>SUMIFS(AN$5:AN98,$F$5:$F98,$F98,$D$5:$D98,$D98)</f>
        <v>49657991.413857996</v>
      </c>
      <c r="J98" s="73">
        <f t="shared" si="16"/>
        <v>49657991.413857996</v>
      </c>
      <c r="K98" s="73">
        <f t="shared" si="17"/>
        <v>-2548793.8184829056</v>
      </c>
      <c r="L98" s="73">
        <f t="shared" si="18"/>
        <v>112191696.28306034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26442063.444006063</v>
      </c>
      <c r="Q98" s="73">
        <f>P98/SUMIFS(FinParameters!$H$8:$H$39,FinParameters!$B$8:$B$39,Financials!$E98,FinParameters!$C$8:$C$39,Financials!$F98)</f>
        <v>7659323.906466159</v>
      </c>
      <c r="R98" s="73">
        <f t="shared" si="31"/>
        <v>-38291496.97409308</v>
      </c>
      <c r="S98" s="12">
        <f t="shared" si="20"/>
        <v>-0.59152465470425419</v>
      </c>
      <c r="T98" s="115">
        <f t="shared" si="21"/>
        <v>-52206785.232340902</v>
      </c>
      <c r="U98" s="73">
        <f>T98/SUMIFS(FinParameters!$L$8:$L$39,FinParameters!$B$8:$B$39,Financials!$E98,FinParameters!$C$8:$C$39,Financials!$F98)</f>
        <v>-37871865.754930332</v>
      </c>
      <c r="V98" s="73">
        <f t="shared" si="22"/>
        <v>-37871865.754930332</v>
      </c>
      <c r="W98" s="12"/>
      <c r="X98" s="73">
        <f t="shared" si="23"/>
        <v>-25764721.788334839</v>
      </c>
      <c r="Y98" s="73">
        <f t="shared" si="24"/>
        <v>-30212541.848464172</v>
      </c>
      <c r="Z98" s="73">
        <f t="shared" si="24"/>
        <v>-76163362.729023412</v>
      </c>
      <c r="AA98" s="12">
        <f t="shared" si="25"/>
        <v>-1.1765668725326059</v>
      </c>
      <c r="AB98" s="115">
        <f t="shared" si="26"/>
        <v>114740490.10154325</v>
      </c>
      <c r="AC98" s="73">
        <f>AB98/SUMIFS(FinParameters!$L$8:$L$39,FinParameters!$B$8:$B$39,Financials!$E98,FinParameters!$C$8:$C$39,Financials!$F98)</f>
        <v>83235089.432180941</v>
      </c>
      <c r="AD98" s="73">
        <f t="shared" si="27"/>
        <v>83235089.432180941</v>
      </c>
      <c r="AE98" s="12"/>
      <c r="AF98" s="73">
        <f t="shared" si="28"/>
        <v>88975768.313208401</v>
      </c>
      <c r="AG98" s="73">
        <f t="shared" si="29"/>
        <v>53022547.583716765</v>
      </c>
      <c r="AH98" s="73">
        <f t="shared" si="29"/>
        <v>7071726.7031575292</v>
      </c>
      <c r="AI98" s="12">
        <f t="shared" si="30"/>
        <v>0.10924359262000848</v>
      </c>
      <c r="AL98" s="73">
        <f>Summary!G98</f>
        <v>-4482519.5005465038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13932347.702963687</v>
      </c>
      <c r="AN98" s="20">
        <f>Summary!I98</f>
        <v>4855084.9315230064</v>
      </c>
      <c r="AP98" s="12">
        <v>1</v>
      </c>
    </row>
    <row r="99" spans="1:42" x14ac:dyDescent="0.3">
      <c r="A99">
        <v>95</v>
      </c>
      <c r="B99" t="str">
        <f>Summary!B99</f>
        <v>Yallourn Snowy</v>
      </c>
      <c r="C99" t="str">
        <f>Summary!C99</f>
        <v>Wind</v>
      </c>
      <c r="D99" s="90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-117006695.1983922</v>
      </c>
      <c r="H99" s="73">
        <f>SUMIFS(AM$5:AM99,$F$5:$F99,$F99,$D$5:$D99,$D99)</f>
        <v>243801626.49212852</v>
      </c>
      <c r="I99" s="20">
        <f>SUMIFS(AN$5:AN99,$F$5:$F99,$F99,$D$5:$D99,$D99)</f>
        <v>26527862.5858973</v>
      </c>
      <c r="J99" s="73">
        <f t="shared" si="16"/>
        <v>26527862.5858973</v>
      </c>
      <c r="K99" s="73">
        <f t="shared" si="17"/>
        <v>-90478832.612494901</v>
      </c>
      <c r="L99" s="73">
        <f t="shared" si="18"/>
        <v>153322793.87963364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3311934.616045367</v>
      </c>
      <c r="Q99" s="73">
        <f>P99/SUMIFS(FinParameters!$H$8:$H$39,FinParameters!$B$8:$B$39,Financials!$E99,FinParameters!$C$8:$C$39,Financials!$F99)</f>
        <v>959349.48628524598</v>
      </c>
      <c r="R99" s="73">
        <f t="shared" si="31"/>
        <v>-61421625.802053779</v>
      </c>
      <c r="S99" s="12">
        <f t="shared" si="20"/>
        <v>-0.9488374408165664</v>
      </c>
      <c r="T99" s="115">
        <f t="shared" si="21"/>
        <v>-117006695.1983922</v>
      </c>
      <c r="U99" s="73">
        <f>T99/SUMIFS(FinParameters!$L$8:$L$39,FinParameters!$B$8:$B$39,Financials!$E99,FinParameters!$C$8:$C$39,Financials!$F99)</f>
        <v>-84879040.784846038</v>
      </c>
      <c r="V99" s="73">
        <f t="shared" si="22"/>
        <v>-84879040.784846038</v>
      </c>
      <c r="W99" s="12"/>
      <c r="X99" s="73">
        <f t="shared" si="23"/>
        <v>-113694760.58234683</v>
      </c>
      <c r="Y99" s="73">
        <f t="shared" si="24"/>
        <v>-83919691.298560798</v>
      </c>
      <c r="Z99" s="73">
        <f t="shared" si="24"/>
        <v>-146300666.58689982</v>
      </c>
      <c r="AA99" s="12">
        <f t="shared" si="25"/>
        <v>-2.2600435638326939</v>
      </c>
      <c r="AB99" s="115">
        <f t="shared" si="26"/>
        <v>243801626.49212852</v>
      </c>
      <c r="AC99" s="73">
        <f>AB99/SUMIFS(FinParameters!$L$8:$L$39,FinParameters!$B$8:$B$39,Financials!$E99,FinParameters!$C$8:$C$39,Financials!$F99)</f>
        <v>176858667.47496626</v>
      </c>
      <c r="AD99" s="73">
        <f t="shared" si="27"/>
        <v>176858667.47496626</v>
      </c>
      <c r="AE99" s="12"/>
      <c r="AF99" s="73">
        <f t="shared" si="28"/>
        <v>130106865.90978169</v>
      </c>
      <c r="AG99" s="73">
        <f t="shared" si="29"/>
        <v>92938976.17640546</v>
      </c>
      <c r="AH99" s="73">
        <f t="shared" si="29"/>
        <v>30558000.888066441</v>
      </c>
      <c r="AI99" s="12">
        <f t="shared" si="30"/>
        <v>0.47205808997217757</v>
      </c>
      <c r="AL99" s="73">
        <f>Summary!G99</f>
        <v>-10231651.991523148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28062622.197960526</v>
      </c>
      <c r="AN99" s="20">
        <f>Summary!I99</f>
        <v>2932489.0802365323</v>
      </c>
      <c r="AP99" s="12">
        <v>1</v>
      </c>
    </row>
    <row r="100" spans="1:42" x14ac:dyDescent="0.3">
      <c r="A100">
        <v>96</v>
      </c>
      <c r="B100" t="str">
        <f>Summary!B100</f>
        <v>Yallourn Snowy</v>
      </c>
      <c r="C100" t="str">
        <f>Summary!C100</f>
        <v>Wind</v>
      </c>
      <c r="D100" s="90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37279722.256024301</v>
      </c>
      <c r="H100" s="73">
        <f>SUMIFS(AM$5:AM100,$F$5:$F100,$F100,$D$5:$D100,$D100)</f>
        <v>-2338023.9597024047</v>
      </c>
      <c r="I100" s="20">
        <f>SUMIFS(AN$5:AN100,$F$5:$F100,$F100,$D$5:$D100,$D100)</f>
        <v>77244046.031881481</v>
      </c>
      <c r="J100" s="73">
        <f t="shared" si="16"/>
        <v>77244046.031881481</v>
      </c>
      <c r="K100" s="73">
        <f t="shared" si="17"/>
        <v>114523768.28790578</v>
      </c>
      <c r="L100" s="73">
        <f t="shared" si="18"/>
        <v>112185744.32820338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54028118.062029548</v>
      </c>
      <c r="Q100" s="73">
        <f>P100/SUMIFS(FinParameters!$H$8:$H$39,FinParameters!$B$8:$B$39,Financials!$E100,FinParameters!$C$8:$C$39,Financials!$F100)</f>
        <v>15650021.306778321</v>
      </c>
      <c r="R100" s="73">
        <f t="shared" si="31"/>
        <v>-10705442.356069598</v>
      </c>
      <c r="S100" s="12">
        <f t="shared" si="20"/>
        <v>-0.16537700517205625</v>
      </c>
      <c r="T100" s="115">
        <f t="shared" si="21"/>
        <v>37279722.256024301</v>
      </c>
      <c r="U100" s="73">
        <f>T100/SUMIFS(FinParameters!$L$8:$L$39,FinParameters!$B$8:$B$39,Financials!$E100,FinParameters!$C$8:$C$39,Financials!$F100)</f>
        <v>27043470.12324043</v>
      </c>
      <c r="V100" s="73">
        <f t="shared" si="22"/>
        <v>27043470.12324043</v>
      </c>
      <c r="W100" s="12"/>
      <c r="X100" s="73">
        <f t="shared" si="23"/>
        <v>91307840.318053842</v>
      </c>
      <c r="Y100" s="73">
        <f t="shared" si="24"/>
        <v>42693491.430018753</v>
      </c>
      <c r="Z100" s="73">
        <f t="shared" si="24"/>
        <v>16338027.767170832</v>
      </c>
      <c r="AA100" s="12">
        <f t="shared" si="25"/>
        <v>0.25238883295847275</v>
      </c>
      <c r="AB100" s="115">
        <f t="shared" si="26"/>
        <v>-2338023.9597024047</v>
      </c>
      <c r="AC100" s="73">
        <f>AB100/SUMIFS(FinParameters!$L$8:$L$39,FinParameters!$B$8:$B$39,Financials!$E100,FinParameters!$C$8:$C$39,Financials!$F100)</f>
        <v>-1696050.2191352767</v>
      </c>
      <c r="AD100" s="73">
        <f t="shared" si="27"/>
        <v>-1696050.2191352767</v>
      </c>
      <c r="AE100" s="12"/>
      <c r="AF100" s="73">
        <f t="shared" si="28"/>
        <v>88969816.358351439</v>
      </c>
      <c r="AG100" s="73">
        <f t="shared" si="29"/>
        <v>40997441.210883476</v>
      </c>
      <c r="AH100" s="73">
        <f t="shared" si="29"/>
        <v>14641977.548035555</v>
      </c>
      <c r="AI100" s="12">
        <f t="shared" si="30"/>
        <v>0.22618835505827883</v>
      </c>
      <c r="AL100" s="73">
        <f>Summary!G100</f>
        <v>4130461.4459010526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25072.703244435586</v>
      </c>
      <c r="AN100" s="20">
        <f>Summary!I100</f>
        <v>7503340.9821127355</v>
      </c>
      <c r="AP100" s="12">
        <v>1</v>
      </c>
    </row>
    <row r="101" spans="1:42" x14ac:dyDescent="0.3">
      <c r="A101">
        <v>97</v>
      </c>
      <c r="B101" t="str">
        <f>Summary!B101</f>
        <v>Yallourn Snowy</v>
      </c>
      <c r="C101" t="str">
        <f>Summary!C101</f>
        <v>Wind</v>
      </c>
      <c r="D101" s="90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318811938.38452971</v>
      </c>
      <c r="H101" s="73">
        <f>SUMIFS(AM$5:AM101,$F$5:$F101,$F101,$D$5:$D101,$D101)</f>
        <v>-341825290.29761428</v>
      </c>
      <c r="I101" s="20">
        <f>SUMIFS(AN$5:AN101,$F$5:$F101,$F101,$D$5:$D101,$D101)</f>
        <v>179741945.38692582</v>
      </c>
      <c r="J101" s="73">
        <f t="shared" si="16"/>
        <v>179741945.38692582</v>
      </c>
      <c r="K101" s="73">
        <f t="shared" si="17"/>
        <v>498553883.77145553</v>
      </c>
      <c r="L101" s="73">
        <f t="shared" si="18"/>
        <v>156728593.47384125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154534994.21782759</v>
      </c>
      <c r="Q101" s="73">
        <f>P101/SUMIFS(FinParameters!$H$8:$H$39,FinParameters!$B$8:$B$39,Financials!$E101,FinParameters!$C$8:$C$39,Financials!$F101)</f>
        <v>40693893.86156331</v>
      </c>
      <c r="R101" s="73">
        <f t="shared" si="31"/>
        <v>88390407.772484452</v>
      </c>
      <c r="S101" s="12">
        <f t="shared" si="20"/>
        <v>1.3363211189705384</v>
      </c>
      <c r="T101" s="115">
        <f t="shared" si="21"/>
        <v>318811938.38452971</v>
      </c>
      <c r="U101" s="73">
        <f>T101/SUMIFS(FinParameters!$L$8:$L$39,FinParameters!$B$8:$B$39,Financials!$E101,FinParameters!$C$8:$C$39,Financials!$F101)</f>
        <v>225631879.1276806</v>
      </c>
      <c r="V101" s="73">
        <f t="shared" si="22"/>
        <v>225631879.1276806</v>
      </c>
      <c r="W101" s="12"/>
      <c r="X101" s="73">
        <f t="shared" si="23"/>
        <v>473346932.60235727</v>
      </c>
      <c r="Y101" s="73">
        <f t="shared" si="24"/>
        <v>266325772.98924392</v>
      </c>
      <c r="Z101" s="73">
        <f t="shared" si="24"/>
        <v>314022286.90016508</v>
      </c>
      <c r="AA101" s="12">
        <f t="shared" si="25"/>
        <v>4.7475130434090662</v>
      </c>
      <c r="AB101" s="115">
        <f t="shared" si="26"/>
        <v>-341825290.29761428</v>
      </c>
      <c r="AC101" s="73">
        <f>AB101/SUMIFS(FinParameters!$L$8:$L$39,FinParameters!$B$8:$B$39,Financials!$E101,FinParameters!$C$8:$C$39,Financials!$F101)</f>
        <v>-241919054.14216506</v>
      </c>
      <c r="AD101" s="73">
        <f t="shared" si="27"/>
        <v>-241919054.14216506</v>
      </c>
      <c r="AE101" s="12"/>
      <c r="AF101" s="73">
        <f t="shared" si="28"/>
        <v>131521642.30474299</v>
      </c>
      <c r="AG101" s="73">
        <f t="shared" si="29"/>
        <v>24406718.84707886</v>
      </c>
      <c r="AH101" s="73">
        <f t="shared" si="29"/>
        <v>72103232.758000016</v>
      </c>
      <c r="AI101" s="12">
        <f t="shared" si="30"/>
        <v>1.0900851699720073</v>
      </c>
      <c r="AL101" s="73">
        <f>Summary!G101</f>
        <v>24295916.611173499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-30830648.57179993</v>
      </c>
      <c r="AN101" s="20">
        <f>Summary!I101</f>
        <v>15032155.656573264</v>
      </c>
      <c r="AP101" s="12">
        <v>1</v>
      </c>
    </row>
    <row r="102" spans="1:42" x14ac:dyDescent="0.3">
      <c r="A102">
        <v>98</v>
      </c>
      <c r="B102" t="str">
        <f>Summary!B102</f>
        <v>Yallourn Snowy</v>
      </c>
      <c r="C102" t="str">
        <f>Summary!C102</f>
        <v>Wind</v>
      </c>
      <c r="D102" s="90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163659361.11557737</v>
      </c>
      <c r="H102" s="73">
        <f>SUMIFS(AM$5:AM102,$F$5:$F102,$F102,$D$5:$D102,$D102)</f>
        <v>-141744931.5194504</v>
      </c>
      <c r="I102" s="20">
        <f>SUMIFS(AN$5:AN102,$F$5:$F102,$F102,$D$5:$D102,$D102)</f>
        <v>121789001.98234603</v>
      </c>
      <c r="J102" s="73">
        <f t="shared" si="16"/>
        <v>121789001.98234603</v>
      </c>
      <c r="K102" s="73">
        <f t="shared" si="17"/>
        <v>285448363.0979234</v>
      </c>
      <c r="L102" s="73">
        <f t="shared" si="18"/>
        <v>143703431.578473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96582050.8132478</v>
      </c>
      <c r="Q102" s="73">
        <f>P102/SUMIFS(FinParameters!$H$8:$H$39,FinParameters!$B$8:$B$39,Financials!$E102,FinParameters!$C$8:$C$39,Financials!$F102)</f>
        <v>25433072.584106065</v>
      </c>
      <c r="R102" s="73">
        <f t="shared" si="31"/>
        <v>30437464.367904659</v>
      </c>
      <c r="S102" s="12">
        <f t="shared" si="20"/>
        <v>0.46016561601841544</v>
      </c>
      <c r="T102" s="115">
        <f t="shared" si="21"/>
        <v>163659361.11557737</v>
      </c>
      <c r="U102" s="73">
        <f>T102/SUMIFS(FinParameters!$L$8:$L$39,FinParameters!$B$8:$B$39,Financials!$E102,FinParameters!$C$8:$C$39,Financials!$F102)</f>
        <v>115826180.70219433</v>
      </c>
      <c r="V102" s="73">
        <f t="shared" si="22"/>
        <v>115826180.70219433</v>
      </c>
      <c r="W102" s="12"/>
      <c r="X102" s="73">
        <f t="shared" si="23"/>
        <v>260241411.92882517</v>
      </c>
      <c r="Y102" s="73">
        <f t="shared" si="24"/>
        <v>141259253.28630039</v>
      </c>
      <c r="Z102" s="73">
        <f t="shared" si="24"/>
        <v>146263645.070099</v>
      </c>
      <c r="AA102" s="12">
        <f t="shared" si="25"/>
        <v>2.2112715934955638</v>
      </c>
      <c r="AB102" s="115">
        <f t="shared" si="26"/>
        <v>-141744931.5194504</v>
      </c>
      <c r="AC102" s="73">
        <f>AB102/SUMIFS(FinParameters!$L$8:$L$39,FinParameters!$B$8:$B$39,Financials!$E102,FinParameters!$C$8:$C$39,Financials!$F102)</f>
        <v>-100316742.8974483</v>
      </c>
      <c r="AD102" s="73">
        <f t="shared" si="27"/>
        <v>-100316742.8974483</v>
      </c>
      <c r="AE102" s="12"/>
      <c r="AF102" s="73">
        <f t="shared" si="28"/>
        <v>118496480.40937477</v>
      </c>
      <c r="AG102" s="73">
        <f t="shared" si="29"/>
        <v>40942510.38885209</v>
      </c>
      <c r="AH102" s="73">
        <f t="shared" si="29"/>
        <v>45946902.172650695</v>
      </c>
      <c r="AI102" s="12">
        <f t="shared" si="30"/>
        <v>0.69464342649746125</v>
      </c>
      <c r="AL102" s="73">
        <f>Summary!G102</f>
        <v>12308080.754160849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-12437612.780564556</v>
      </c>
      <c r="AN102" s="20">
        <f>Summary!I102</f>
        <v>10440742.979740942</v>
      </c>
      <c r="AP102" s="12">
        <v>1</v>
      </c>
    </row>
    <row r="103" spans="1:42" x14ac:dyDescent="0.3">
      <c r="A103">
        <v>99</v>
      </c>
      <c r="B103" t="str">
        <f>Summary!B103</f>
        <v>Yallourn Snowy</v>
      </c>
      <c r="C103" t="str">
        <f>Summary!C103</f>
        <v>Wind</v>
      </c>
      <c r="D103" s="90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86066301.40022704</v>
      </c>
      <c r="H103" s="73">
        <f>SUMIFS(AM$5:AM103,$F$5:$F103,$F103,$D$5:$D103,$D103)</f>
        <v>-57049339.516987093</v>
      </c>
      <c r="I103" s="20">
        <f>SUMIFS(AN$5:AN103,$F$5:$F103,$F103,$D$5:$D103,$D103)</f>
        <v>97513558.86946477</v>
      </c>
      <c r="J103" s="73">
        <f t="shared" si="16"/>
        <v>97513558.86946477</v>
      </c>
      <c r="K103" s="73">
        <f t="shared" si="17"/>
        <v>183579860.26969182</v>
      </c>
      <c r="L103" s="73">
        <f t="shared" si="18"/>
        <v>126530520.75270471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72306607.700366542</v>
      </c>
      <c r="Q103" s="73">
        <f>P103/SUMIFS(FinParameters!$H$8:$H$39,FinParameters!$B$8:$B$39,Financials!$E103,FinParameters!$C$8:$C$39,Financials!$F103)</f>
        <v>19040589.700355161</v>
      </c>
      <c r="R103" s="73">
        <f t="shared" si="31"/>
        <v>6162021.2550234003</v>
      </c>
      <c r="S103" s="12">
        <f t="shared" si="20"/>
        <v>9.3159872729950868E-2</v>
      </c>
      <c r="T103" s="115">
        <f t="shared" si="21"/>
        <v>86066301.40022704</v>
      </c>
      <c r="U103" s="73">
        <f>T103/SUMIFS(FinParameters!$L$8:$L$39,FinParameters!$B$8:$B$39,Financials!$E103,FinParameters!$C$8:$C$39,Financials!$F103)</f>
        <v>60911462.139414266</v>
      </c>
      <c r="V103" s="73">
        <f t="shared" si="22"/>
        <v>60911462.139414266</v>
      </c>
      <c r="W103" s="12"/>
      <c r="X103" s="73">
        <f t="shared" si="23"/>
        <v>158372909.1005936</v>
      </c>
      <c r="Y103" s="73">
        <f t="shared" si="24"/>
        <v>79952051.839769423</v>
      </c>
      <c r="Z103" s="73">
        <f t="shared" si="24"/>
        <v>67073483.394437663</v>
      </c>
      <c r="AA103" s="12">
        <f t="shared" si="25"/>
        <v>1.0140434312014648</v>
      </c>
      <c r="AB103" s="115">
        <f t="shared" si="26"/>
        <v>-57049339.516987093</v>
      </c>
      <c r="AC103" s="73">
        <f>AB103/SUMIFS(FinParameters!$L$8:$L$39,FinParameters!$B$8:$B$39,Financials!$E103,FinParameters!$C$8:$C$39,Financials!$F103)</f>
        <v>-40375369.076315187</v>
      </c>
      <c r="AD103" s="73">
        <f t="shared" si="27"/>
        <v>-40375369.076315187</v>
      </c>
      <c r="AE103" s="12"/>
      <c r="AF103" s="73">
        <f t="shared" si="28"/>
        <v>101323569.58360651</v>
      </c>
      <c r="AG103" s="73">
        <f t="shared" si="29"/>
        <v>39576682.763454236</v>
      </c>
      <c r="AH103" s="73">
        <f t="shared" si="29"/>
        <v>26698114.318122476</v>
      </c>
      <c r="AI103" s="12">
        <f t="shared" si="30"/>
        <v>0.40363264407411131</v>
      </c>
      <c r="AL103" s="73">
        <f>Summary!G103</f>
        <v>8185734.6609470518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-5288287.555962475</v>
      </c>
      <c r="AN103" s="20">
        <f>Summary!I103</f>
        <v>8821684.1180292368</v>
      </c>
      <c r="AP103" s="12">
        <v>1</v>
      </c>
    </row>
    <row r="104" spans="1:42" x14ac:dyDescent="0.3">
      <c r="A104">
        <v>100</v>
      </c>
      <c r="B104" t="str">
        <f>Summary!B104</f>
        <v>Yallourn Snowy</v>
      </c>
      <c r="C104" t="str">
        <f>Summary!C104</f>
        <v>Wind</v>
      </c>
      <c r="D104" s="90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33435258.402492963</v>
      </c>
      <c r="H104" s="73">
        <f>SUMIFS(AM$5:AM104,$F$5:$F104,$F104,$D$5:$D104,$D104)</f>
        <v>937798.77623527567</v>
      </c>
      <c r="I104" s="20">
        <f>SUMIFS(AN$5:AN104,$F$5:$F104,$F104,$D$5:$D104,$D104)</f>
        <v>83416401.72894074</v>
      </c>
      <c r="J104" s="73">
        <f t="shared" si="16"/>
        <v>83416401.72894074</v>
      </c>
      <c r="K104" s="73">
        <f t="shared" si="17"/>
        <v>116851660.1314337</v>
      </c>
      <c r="L104" s="73">
        <f t="shared" si="18"/>
        <v>117789458.90766898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58209450.559842512</v>
      </c>
      <c r="Q104" s="73">
        <f>P104/SUMIFS(FinParameters!$H$8:$H$39,FinParameters!$B$8:$B$39,Financials!$E104,FinParameters!$C$8:$C$39,Financials!$F104)</f>
        <v>15328367.628391061</v>
      </c>
      <c r="R104" s="73">
        <f t="shared" si="31"/>
        <v>-7935135.8855006294</v>
      </c>
      <c r="S104" s="12">
        <f t="shared" si="20"/>
        <v>-0.11996652049608961</v>
      </c>
      <c r="T104" s="115">
        <f t="shared" si="21"/>
        <v>33435258.402492963</v>
      </c>
      <c r="U104" s="73">
        <f>T104/SUMIFS(FinParameters!$L$8:$L$39,FinParameters!$B$8:$B$39,Financials!$E104,FinParameters!$C$8:$C$39,Financials!$F104)</f>
        <v>23663041.668706011</v>
      </c>
      <c r="V104" s="73">
        <f t="shared" si="22"/>
        <v>23663041.668706011</v>
      </c>
      <c r="W104" s="12"/>
      <c r="X104" s="73">
        <f t="shared" si="23"/>
        <v>91644708.962335467</v>
      </c>
      <c r="Y104" s="73">
        <f t="shared" si="24"/>
        <v>38991409.297097072</v>
      </c>
      <c r="Z104" s="73">
        <f t="shared" si="24"/>
        <v>15727905.783205383</v>
      </c>
      <c r="AA104" s="12">
        <f t="shared" si="25"/>
        <v>0.23778069572181432</v>
      </c>
      <c r="AB104" s="115">
        <f t="shared" si="26"/>
        <v>937798.77623527567</v>
      </c>
      <c r="AC104" s="73">
        <f>AB104/SUMIFS(FinParameters!$L$8:$L$39,FinParameters!$B$8:$B$39,Financials!$E104,FinParameters!$C$8:$C$39,Financials!$F104)</f>
        <v>663705.69809211453</v>
      </c>
      <c r="AD104" s="73">
        <f t="shared" si="27"/>
        <v>663705.69809211453</v>
      </c>
      <c r="AE104" s="12"/>
      <c r="AF104" s="73">
        <f t="shared" si="28"/>
        <v>92582507.73857075</v>
      </c>
      <c r="AG104" s="73">
        <f t="shared" si="29"/>
        <v>39655114.99518919</v>
      </c>
      <c r="AH104" s="73">
        <f t="shared" si="29"/>
        <v>16391611.481297497</v>
      </c>
      <c r="AI104" s="12">
        <f t="shared" si="30"/>
        <v>0.24781486077991097</v>
      </c>
      <c r="AL104" s="73">
        <f>Summary!G104</f>
        <v>4504016.1591397244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235869.46505385477</v>
      </c>
      <c r="AN104" s="20">
        <f>Summary!I104</f>
        <v>7685990.299174889</v>
      </c>
      <c r="AP104" s="12">
        <v>1</v>
      </c>
    </row>
    <row r="105" spans="1:42" x14ac:dyDescent="0.3">
      <c r="A105">
        <v>101</v>
      </c>
      <c r="B105" t="str">
        <f>Summary!B105</f>
        <v>Yallourn Snowy</v>
      </c>
      <c r="C105" t="str">
        <f>Summary!C105</f>
        <v>Wind</v>
      </c>
      <c r="D105" s="90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-8587670.1716401316</v>
      </c>
      <c r="H105" s="73">
        <f>SUMIFS(AM$5:AM105,$F$5:$F105,$F105,$D$5:$D105,$D105)</f>
        <v>56206109.286515094</v>
      </c>
      <c r="I105" s="20">
        <f>SUMIFS(AN$5:AN105,$F$5:$F105,$F105,$D$5:$D105,$D105)</f>
        <v>70706778.188316882</v>
      </c>
      <c r="J105" s="73">
        <f t="shared" si="16"/>
        <v>70706778.188316882</v>
      </c>
      <c r="K105" s="73">
        <f t="shared" si="17"/>
        <v>62119108.016676754</v>
      </c>
      <c r="L105" s="73">
        <f t="shared" si="18"/>
        <v>118325217.30319184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45499827.019218653</v>
      </c>
      <c r="Q105" s="73">
        <f>P105/SUMIFS(FinParameters!$H$8:$H$39,FinParameters!$B$8:$B$39,Financials!$E105,FinParameters!$C$8:$C$39,Financials!$F105)</f>
        <v>11981526.519680502</v>
      </c>
      <c r="R105" s="73">
        <f t="shared" si="31"/>
        <v>-20644759.426124487</v>
      </c>
      <c r="S105" s="12">
        <f t="shared" si="20"/>
        <v>-0.31211563236824752</v>
      </c>
      <c r="T105" s="115">
        <f t="shared" si="21"/>
        <v>-8587670.1716401316</v>
      </c>
      <c r="U105" s="73">
        <f>T105/SUMIFS(FinParameters!$L$8:$L$39,FinParameters!$B$8:$B$39,Financials!$E105,FinParameters!$C$8:$C$39,Financials!$F105)</f>
        <v>-6077727.7286863308</v>
      </c>
      <c r="V105" s="73">
        <f t="shared" si="22"/>
        <v>-6077727.7286863308</v>
      </c>
      <c r="W105" s="12"/>
      <c r="X105" s="73">
        <f t="shared" si="23"/>
        <v>36912156.847578526</v>
      </c>
      <c r="Y105" s="73">
        <f t="shared" si="24"/>
        <v>5903798.7909941711</v>
      </c>
      <c r="Z105" s="73">
        <f t="shared" si="24"/>
        <v>-26722487.154810816</v>
      </c>
      <c r="AA105" s="12">
        <f t="shared" si="25"/>
        <v>-0.4040011222519661</v>
      </c>
      <c r="AB105" s="115">
        <f t="shared" si="26"/>
        <v>56206109.286515094</v>
      </c>
      <c r="AC105" s="73">
        <f>AB105/SUMIFS(FinParameters!$L$8:$L$39,FinParameters!$B$8:$B$39,Financials!$E105,FinParameters!$C$8:$C$39,Financials!$F105)</f>
        <v>39778592.109923214</v>
      </c>
      <c r="AD105" s="73">
        <f t="shared" si="27"/>
        <v>39778592.109923214</v>
      </c>
      <c r="AE105" s="12"/>
      <c r="AF105" s="73">
        <f t="shared" si="28"/>
        <v>93118266.134093612</v>
      </c>
      <c r="AG105" s="73">
        <f t="shared" si="29"/>
        <v>45682390.900917381</v>
      </c>
      <c r="AH105" s="73">
        <f t="shared" si="29"/>
        <v>13056104.955112398</v>
      </c>
      <c r="AI105" s="12">
        <f t="shared" si="30"/>
        <v>0.19738735483516812</v>
      </c>
      <c r="AL105" s="73">
        <f>Summary!G105</f>
        <v>-28345.965113833889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6482691.6671470944</v>
      </c>
      <c r="AN105" s="20">
        <f>Summary!I105</f>
        <v>6435690.4915460078</v>
      </c>
      <c r="AP105" s="12">
        <v>1</v>
      </c>
    </row>
    <row r="106" spans="1:42" x14ac:dyDescent="0.3">
      <c r="A106">
        <v>102</v>
      </c>
      <c r="B106" t="str">
        <f>Summary!B106</f>
        <v>Yallourn Snowy</v>
      </c>
      <c r="C106" t="str">
        <f>Summary!C106</f>
        <v>Wind</v>
      </c>
      <c r="D106" s="90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-57541177.007408544</v>
      </c>
      <c r="H106" s="73">
        <f>SUMIFS(AM$5:AM106,$F$5:$F106,$F106,$D$5:$D106,$D106)</f>
        <v>129714800.59260856</v>
      </c>
      <c r="I106" s="20">
        <f>SUMIFS(AN$5:AN106,$F$5:$F106,$F106,$D$5:$D106,$D106)</f>
        <v>54502081.915113062</v>
      </c>
      <c r="J106" s="73">
        <f t="shared" si="16"/>
        <v>54502081.915113062</v>
      </c>
      <c r="K106" s="73">
        <f t="shared" si="17"/>
        <v>-3039095.0922954828</v>
      </c>
      <c r="L106" s="73">
        <f t="shared" si="18"/>
        <v>126675705.50031307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29295130.74601483</v>
      </c>
      <c r="Q106" s="73">
        <f>P106/SUMIFS(FinParameters!$H$8:$H$39,FinParameters!$B$8:$B$39,Financials!$E106,FinParameters!$C$8:$C$39,Financials!$F106)</f>
        <v>7714323.524408685</v>
      </c>
      <c r="R106" s="73">
        <f t="shared" si="31"/>
        <v>-36849455.699328311</v>
      </c>
      <c r="S106" s="12">
        <f t="shared" si="20"/>
        <v>-0.55710463515828157</v>
      </c>
      <c r="T106" s="115">
        <f t="shared" si="21"/>
        <v>-57541177.007408544</v>
      </c>
      <c r="U106" s="73">
        <f>T106/SUMIFS(FinParameters!$L$8:$L$39,FinParameters!$B$8:$B$39,Financials!$E106,FinParameters!$C$8:$C$39,Financials!$F106)</f>
        <v>-40723455.844180778</v>
      </c>
      <c r="V106" s="73">
        <f t="shared" si="22"/>
        <v>-40723455.844180778</v>
      </c>
      <c r="W106" s="12"/>
      <c r="X106" s="73">
        <f t="shared" si="23"/>
        <v>-28246046.261393715</v>
      </c>
      <c r="Y106" s="73">
        <f t="shared" si="24"/>
        <v>-33009132.319772094</v>
      </c>
      <c r="Z106" s="73">
        <f t="shared" si="24"/>
        <v>-77572911.543509096</v>
      </c>
      <c r="AA106" s="12">
        <f t="shared" si="25"/>
        <v>-1.1727779356154786</v>
      </c>
      <c r="AB106" s="115">
        <f t="shared" si="26"/>
        <v>129714800.59260856</v>
      </c>
      <c r="AC106" s="73">
        <f>AB106/SUMIFS(FinParameters!$L$8:$L$39,FinParameters!$B$8:$B$39,Financials!$E106,FinParameters!$C$8:$C$39,Financials!$F106)</f>
        <v>91802692.071969345</v>
      </c>
      <c r="AD106" s="73">
        <f t="shared" si="27"/>
        <v>91802692.071969345</v>
      </c>
      <c r="AE106" s="12"/>
      <c r="AF106" s="73">
        <f t="shared" si="28"/>
        <v>101468754.33121485</v>
      </c>
      <c r="AG106" s="73">
        <f t="shared" si="29"/>
        <v>58793559.752197251</v>
      </c>
      <c r="AH106" s="73">
        <f t="shared" si="29"/>
        <v>14229780.528460249</v>
      </c>
      <c r="AI106" s="12">
        <f t="shared" si="30"/>
        <v>0.21513144602118961</v>
      </c>
      <c r="AL106" s="73">
        <f>Summary!G106</f>
        <v>-5334391.7750676414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14974310.49106531</v>
      </c>
      <c r="AN106" s="20">
        <f>Summary!I106</f>
        <v>4844090.5012550661</v>
      </c>
      <c r="AP106" s="12">
        <v>1</v>
      </c>
    </row>
    <row r="107" spans="1:42" x14ac:dyDescent="0.3">
      <c r="A107">
        <v>103</v>
      </c>
      <c r="B107" t="str">
        <f>Summary!B107</f>
        <v>Yallourn Snowy</v>
      </c>
      <c r="C107" t="str">
        <f>Summary!C107</f>
        <v>Wind</v>
      </c>
      <c r="D107" s="90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-127423588.64742653</v>
      </c>
      <c r="H107" s="73">
        <f>SUMIFS(AM$5:AM107,$F$5:$F107,$F107,$D$5:$D107,$D107)</f>
        <v>273058331.6591453</v>
      </c>
      <c r="I107" s="20">
        <f>SUMIFS(AN$5:AN107,$F$5:$F107,$F107,$D$5:$D107,$D107)</f>
        <v>29532575.184174713</v>
      </c>
      <c r="J107" s="73">
        <f t="shared" si="16"/>
        <v>29532575.184174713</v>
      </c>
      <c r="K107" s="73">
        <f t="shared" si="17"/>
        <v>-97891013.463251814</v>
      </c>
      <c r="L107" s="73">
        <f t="shared" si="18"/>
        <v>175167318.19589347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4325624.0150764808</v>
      </c>
      <c r="Q107" s="73">
        <f>P107/SUMIFS(FinParameters!$H$8:$H$39,FinParameters!$B$8:$B$39,Financials!$E107,FinParameters!$C$8:$C$39,Financials!$F107)</f>
        <v>1139071.9975465902</v>
      </c>
      <c r="R107" s="73">
        <f t="shared" si="31"/>
        <v>-61818962.430266656</v>
      </c>
      <c r="S107" s="12">
        <f t="shared" si="20"/>
        <v>-0.93460350653713964</v>
      </c>
      <c r="T107" s="115">
        <f t="shared" si="21"/>
        <v>-127423588.64742653</v>
      </c>
      <c r="U107" s="73">
        <f>T107/SUMIFS(FinParameters!$L$8:$L$39,FinParameters!$B$8:$B$39,Financials!$E107,FinParameters!$C$8:$C$39,Financials!$F107)</f>
        <v>-90181139.067113951</v>
      </c>
      <c r="V107" s="73">
        <f t="shared" si="22"/>
        <v>-90181139.067113951</v>
      </c>
      <c r="W107" s="12"/>
      <c r="X107" s="73">
        <f t="shared" si="23"/>
        <v>-123097964.63235004</v>
      </c>
      <c r="Y107" s="73">
        <f t="shared" si="24"/>
        <v>-89042067.069567367</v>
      </c>
      <c r="Z107" s="73">
        <f t="shared" si="24"/>
        <v>-152000101.49738061</v>
      </c>
      <c r="AA107" s="12">
        <f t="shared" si="25"/>
        <v>-2.29799760896505</v>
      </c>
      <c r="AB107" s="115">
        <f t="shared" si="26"/>
        <v>273058331.6591453</v>
      </c>
      <c r="AC107" s="73">
        <f>AB107/SUMIFS(FinParameters!$L$8:$L$39,FinParameters!$B$8:$B$39,Financials!$E107,FinParameters!$C$8:$C$39,Financials!$F107)</f>
        <v>193250807.34402022</v>
      </c>
      <c r="AD107" s="73">
        <f t="shared" si="27"/>
        <v>193250807.34402022</v>
      </c>
      <c r="AE107" s="12"/>
      <c r="AF107" s="73">
        <f t="shared" si="28"/>
        <v>149960367.02679527</v>
      </c>
      <c r="AG107" s="73">
        <f t="shared" si="29"/>
        <v>104208740.27445285</v>
      </c>
      <c r="AH107" s="73">
        <f t="shared" si="29"/>
        <v>41250705.846639603</v>
      </c>
      <c r="AI107" s="12">
        <f t="shared" si="30"/>
        <v>0.62364447437774895</v>
      </c>
      <c r="AL107" s="73">
        <f>Summary!G107</f>
        <v>-10416893.449034339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29256705.167016752</v>
      </c>
      <c r="AN107" s="20">
        <f>Summary!I107</f>
        <v>3004712.5982774133</v>
      </c>
      <c r="AP107" s="12">
        <v>1</v>
      </c>
    </row>
    <row r="108" spans="1:42" x14ac:dyDescent="0.3">
      <c r="A108">
        <v>104</v>
      </c>
      <c r="B108" t="str">
        <f>Summary!B108</f>
        <v>Yallourn Snowy</v>
      </c>
      <c r="C108" t="str">
        <f>Summary!C108</f>
        <v>Wind</v>
      </c>
      <c r="D108" s="90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41336002.609322071</v>
      </c>
      <c r="H108" s="73">
        <f>SUMIFS(AM$5:AM108,$F$5:$F108,$F108,$D$5:$D108,$D108)</f>
        <v>-1686213.7687473199</v>
      </c>
      <c r="I108" s="20">
        <f>SUMIFS(AN$5:AN108,$F$5:$F108,$F108,$D$5:$D108,$D108)</f>
        <v>84896294.125248805</v>
      </c>
      <c r="J108" s="73">
        <f t="shared" si="16"/>
        <v>84896294.125248805</v>
      </c>
      <c r="K108" s="73">
        <f t="shared" si="17"/>
        <v>126232296.73457088</v>
      </c>
      <c r="L108" s="73">
        <f t="shared" si="18"/>
        <v>124546082.96582356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59689342.956150576</v>
      </c>
      <c r="Q108" s="73">
        <f>P108/SUMIFS(FinParameters!$H$8:$H$39,FinParameters!$B$8:$B$39,Financials!$E108,FinParameters!$C$8:$C$39,Financials!$F108)</f>
        <v>15718069.549348893</v>
      </c>
      <c r="R108" s="73">
        <f t="shared" si="31"/>
        <v>-6455243.489192565</v>
      </c>
      <c r="S108" s="12">
        <f t="shared" si="20"/>
        <v>-9.7592922355432474E-2</v>
      </c>
      <c r="T108" s="115">
        <f t="shared" si="21"/>
        <v>41336002.609322071</v>
      </c>
      <c r="U108" s="73">
        <f>T108/SUMIFS(FinParameters!$L$8:$L$39,FinParameters!$B$8:$B$39,Financials!$E108,FinParameters!$C$8:$C$39,Financials!$F108)</f>
        <v>29254613.210621931</v>
      </c>
      <c r="V108" s="73">
        <f t="shared" si="22"/>
        <v>29254613.210621931</v>
      </c>
      <c r="W108" s="12"/>
      <c r="X108" s="73">
        <f t="shared" si="23"/>
        <v>101025345.56547265</v>
      </c>
      <c r="Y108" s="73">
        <f t="shared" si="24"/>
        <v>44972682.759970821</v>
      </c>
      <c r="Z108" s="73">
        <f t="shared" si="24"/>
        <v>22799369.721429367</v>
      </c>
      <c r="AA108" s="12">
        <f t="shared" si="25"/>
        <v>0.34468988237259646</v>
      </c>
      <c r="AB108" s="115">
        <f t="shared" si="26"/>
        <v>-1686213.7687473199</v>
      </c>
      <c r="AC108" s="73">
        <f>AB108/SUMIFS(FinParameters!$L$8:$L$39,FinParameters!$B$8:$B$39,Financials!$E108,FinParameters!$C$8:$C$39,Financials!$F108)</f>
        <v>-1193379.3420073758</v>
      </c>
      <c r="AD108" s="73">
        <f t="shared" si="27"/>
        <v>-1193379.3420073758</v>
      </c>
      <c r="AE108" s="12"/>
      <c r="AF108" s="73">
        <f t="shared" si="28"/>
        <v>99339131.796725333</v>
      </c>
      <c r="AG108" s="73">
        <f t="shared" si="29"/>
        <v>43779303.417963445</v>
      </c>
      <c r="AH108" s="73">
        <f t="shared" si="29"/>
        <v>21605990.37942199</v>
      </c>
      <c r="AI108" s="12">
        <f t="shared" si="30"/>
        <v>0.32664790182452103</v>
      </c>
      <c r="AL108" s="73">
        <f>Summary!G108</f>
        <v>4056280.3532977724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651810.19095508463</v>
      </c>
      <c r="AN108" s="20">
        <f>Summary!I108</f>
        <v>7652248.0933673196</v>
      </c>
      <c r="AP108" s="12">
        <v>1</v>
      </c>
    </row>
    <row r="109" spans="1:42" x14ac:dyDescent="0.3">
      <c r="A109">
        <v>105</v>
      </c>
      <c r="B109" t="str">
        <f>Summary!B109</f>
        <v>Yallourn Snowy</v>
      </c>
      <c r="C109" t="str">
        <f>Summary!C109</f>
        <v>Wind</v>
      </c>
      <c r="D109" s="90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341970266.33068961</v>
      </c>
      <c r="H109" s="73">
        <f>SUMIFS(AM$5:AM109,$F$5:$F109,$F109,$D$5:$D109,$D109)</f>
        <v>-369342496.78007025</v>
      </c>
      <c r="I109" s="20">
        <f>SUMIFS(AN$5:AN109,$F$5:$F109,$F109,$D$5:$D109,$D109)</f>
        <v>194679898.19319394</v>
      </c>
      <c r="J109" s="73">
        <f t="shared" si="16"/>
        <v>194679898.19319394</v>
      </c>
      <c r="K109" s="73">
        <f t="shared" si="17"/>
        <v>536650164.52388358</v>
      </c>
      <c r="L109" s="73">
        <f t="shared" si="18"/>
        <v>167307667.74381331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167432148.24486825</v>
      </c>
      <c r="Q109" s="73">
        <f>P109/SUMIFS(FinParameters!$H$8:$H$39,FinParameters!$B$8:$B$39,Financials!$E109,FinParameters!$C$8:$C$39,Financials!$F109)</f>
        <v>40081925.098620579</v>
      </c>
      <c r="R109" s="73">
        <f t="shared" si="31"/>
        <v>100091396.55370235</v>
      </c>
      <c r="S109" s="12">
        <f t="shared" si="20"/>
        <v>1.4863421337013805</v>
      </c>
      <c r="T109" s="115">
        <f t="shared" si="21"/>
        <v>341970266.33068961</v>
      </c>
      <c r="U109" s="73">
        <f>T109/SUMIFS(FinParameters!$L$8:$L$39,FinParameters!$B$8:$B$39,Financials!$E109,FinParameters!$C$8:$C$39,Financials!$F109)</f>
        <v>236118690.36439601</v>
      </c>
      <c r="V109" s="73">
        <f t="shared" si="22"/>
        <v>236118690.36439601</v>
      </c>
      <c r="W109" s="12"/>
      <c r="X109" s="73">
        <f t="shared" si="23"/>
        <v>509402414.57555789</v>
      </c>
      <c r="Y109" s="73">
        <f t="shared" si="24"/>
        <v>276200615.46301657</v>
      </c>
      <c r="Z109" s="73">
        <f t="shared" si="24"/>
        <v>336210086.91809833</v>
      </c>
      <c r="AA109" s="12">
        <f t="shared" si="25"/>
        <v>4.992669052166284</v>
      </c>
      <c r="AB109" s="115">
        <f t="shared" si="26"/>
        <v>-369342496.78007025</v>
      </c>
      <c r="AC109" s="73">
        <f>AB109/SUMIFS(FinParameters!$L$8:$L$39,FinParameters!$B$8:$B$39,Financials!$E109,FinParameters!$C$8:$C$39,Financials!$F109)</f>
        <v>-255018272.70355266</v>
      </c>
      <c r="AD109" s="73">
        <f t="shared" si="27"/>
        <v>-255018272.70355266</v>
      </c>
      <c r="AE109" s="12"/>
      <c r="AF109" s="73">
        <f t="shared" si="28"/>
        <v>140059917.79548764</v>
      </c>
      <c r="AG109" s="73">
        <f t="shared" si="29"/>
        <v>21182342.759463906</v>
      </c>
      <c r="AH109" s="73">
        <f t="shared" si="29"/>
        <v>81191814.214545667</v>
      </c>
      <c r="AI109" s="12">
        <f t="shared" si="30"/>
        <v>1.2056861881628926</v>
      </c>
      <c r="AL109" s="73">
        <f>Summary!G109</f>
        <v>23158327.946159918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-27517206.48245598</v>
      </c>
      <c r="AN109" s="20">
        <f>Summary!I109</f>
        <v>14937952.806268128</v>
      </c>
      <c r="AP109" s="12">
        <v>1</v>
      </c>
    </row>
    <row r="110" spans="1:42" x14ac:dyDescent="0.3">
      <c r="A110">
        <v>106</v>
      </c>
      <c r="B110" t="str">
        <f>Summary!B110</f>
        <v>Yallourn Snowy</v>
      </c>
      <c r="C110" t="str">
        <f>Summary!C110</f>
        <v>Wind</v>
      </c>
      <c r="D110" s="90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176685967.40728492</v>
      </c>
      <c r="H110" s="73">
        <f>SUMIFS(AM$5:AM110,$F$5:$F110,$F110,$D$5:$D110,$D110)</f>
        <v>-152840016.73430473</v>
      </c>
      <c r="I110" s="20">
        <f>SUMIFS(AN$5:AN110,$F$5:$F110,$F110,$D$5:$D110,$D110)</f>
        <v>132581583.67737041</v>
      </c>
      <c r="J110" s="73">
        <f t="shared" si="16"/>
        <v>132581583.67737041</v>
      </c>
      <c r="K110" s="73">
        <f t="shared" si="17"/>
        <v>309267551.08465534</v>
      </c>
      <c r="L110" s="73">
        <f t="shared" si="18"/>
        <v>156427534.35035062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105333833.72904474</v>
      </c>
      <c r="Q110" s="73">
        <f>P110/SUMIFS(FinParameters!$H$8:$H$39,FinParameters!$B$8:$B$39,Financials!$E110,FinParameters!$C$8:$C$39,Financials!$F110)</f>
        <v>25216082.324306719</v>
      </c>
      <c r="R110" s="73">
        <f t="shared" si="31"/>
        <v>37993082.037878849</v>
      </c>
      <c r="S110" s="12">
        <f t="shared" si="20"/>
        <v>0.56419153460181792</v>
      </c>
      <c r="T110" s="115">
        <f t="shared" si="21"/>
        <v>176685967.40728492</v>
      </c>
      <c r="U110" s="73">
        <f>T110/SUMIFS(FinParameters!$L$8:$L$39,FinParameters!$B$8:$B$39,Financials!$E110,FinParameters!$C$8:$C$39,Financials!$F110)</f>
        <v>121995574.87150595</v>
      </c>
      <c r="V110" s="73">
        <f t="shared" si="22"/>
        <v>121995574.87150595</v>
      </c>
      <c r="W110" s="12"/>
      <c r="X110" s="73">
        <f t="shared" si="23"/>
        <v>282019801.13632965</v>
      </c>
      <c r="Y110" s="73">
        <f t="shared" si="24"/>
        <v>147211657.19581267</v>
      </c>
      <c r="Z110" s="73">
        <f t="shared" si="24"/>
        <v>159988656.90938479</v>
      </c>
      <c r="AA110" s="12">
        <f t="shared" si="25"/>
        <v>2.375807410691154</v>
      </c>
      <c r="AB110" s="115">
        <f t="shared" si="26"/>
        <v>-152840016.73430473</v>
      </c>
      <c r="AC110" s="73">
        <f>AB110/SUMIFS(FinParameters!$L$8:$L$39,FinParameters!$B$8:$B$39,Financials!$E110,FinParameters!$C$8:$C$39,Financials!$F110)</f>
        <v>-105530767.26173168</v>
      </c>
      <c r="AD110" s="73">
        <f t="shared" si="27"/>
        <v>-105530767.26173168</v>
      </c>
      <c r="AE110" s="12"/>
      <c r="AF110" s="73">
        <f t="shared" si="28"/>
        <v>129179784.40202492</v>
      </c>
      <c r="AG110" s="73">
        <f t="shared" si="29"/>
        <v>41680889.934080988</v>
      </c>
      <c r="AH110" s="73">
        <f t="shared" si="29"/>
        <v>54457889.647653103</v>
      </c>
      <c r="AI110" s="12">
        <f t="shared" si="30"/>
        <v>0.80869144284882055</v>
      </c>
      <c r="AL110" s="73">
        <f>Summary!G110</f>
        <v>13026606.291707549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-11095085.214854317</v>
      </c>
      <c r="AN110" s="20">
        <f>Summary!I110</f>
        <v>10792581.695024386</v>
      </c>
      <c r="AP110" s="12">
        <v>1</v>
      </c>
    </row>
    <row r="111" spans="1:42" x14ac:dyDescent="0.3">
      <c r="A111">
        <v>107</v>
      </c>
      <c r="B111" t="str">
        <f>Summary!B111</f>
        <v>Yallourn Snowy</v>
      </c>
      <c r="C111" t="str">
        <f>Summary!C111</f>
        <v>Wind</v>
      </c>
      <c r="D111" s="90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95446471.761873066</v>
      </c>
      <c r="H111" s="73">
        <f>SUMIFS(AM$5:AM111,$F$5:$F111,$F111,$D$5:$D111,$D111)</f>
        <v>-61895195.408380903</v>
      </c>
      <c r="I111" s="20">
        <f>SUMIFS(AN$5:AN111,$F$5:$F111,$F111,$D$5:$D111,$D111)</f>
        <v>106748879.76822618</v>
      </c>
      <c r="J111" s="73">
        <f t="shared" si="16"/>
        <v>106748879.76822618</v>
      </c>
      <c r="K111" s="73">
        <f t="shared" si="17"/>
        <v>202195351.53009924</v>
      </c>
      <c r="L111" s="73">
        <f t="shared" si="18"/>
        <v>140300156.12171835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79501129.819900483</v>
      </c>
      <c r="Q111" s="73">
        <f>P111/SUMIFS(FinParameters!$H$8:$H$39,FinParameters!$B$8:$B$39,Financials!$E111,FinParameters!$C$8:$C$39,Financials!$F111)</f>
        <v>19031938.39474988</v>
      </c>
      <c r="R111" s="73">
        <f t="shared" si="31"/>
        <v>12160378.128734592</v>
      </c>
      <c r="S111" s="12">
        <f t="shared" si="20"/>
        <v>0.18057978004914152</v>
      </c>
      <c r="T111" s="115">
        <f t="shared" si="21"/>
        <v>95446471.761873066</v>
      </c>
      <c r="U111" s="73">
        <f>T111/SUMIFS(FinParameters!$L$8:$L$39,FinParameters!$B$8:$B$39,Financials!$E111,FinParameters!$C$8:$C$39,Financials!$F111)</f>
        <v>65902501.27337826</v>
      </c>
      <c r="V111" s="73">
        <f t="shared" si="22"/>
        <v>65902501.27337826</v>
      </c>
      <c r="W111" s="12"/>
      <c r="X111" s="73">
        <f t="shared" si="23"/>
        <v>174947601.58177355</v>
      </c>
      <c r="Y111" s="73">
        <f t="shared" si="24"/>
        <v>84934439.668128133</v>
      </c>
      <c r="Z111" s="73">
        <f t="shared" si="24"/>
        <v>78062879.402112857</v>
      </c>
      <c r="AA111" s="12">
        <f t="shared" si="25"/>
        <v>1.1592219783960853</v>
      </c>
      <c r="AB111" s="115">
        <f t="shared" si="26"/>
        <v>-61895195.408380903</v>
      </c>
      <c r="AC111" s="73">
        <f>AB111/SUMIFS(FinParameters!$L$8:$L$39,FinParameters!$B$8:$B$39,Financials!$E111,FinParameters!$C$8:$C$39,Financials!$F111)</f>
        <v>-42736500.563305579</v>
      </c>
      <c r="AD111" s="73">
        <f t="shared" si="27"/>
        <v>-42736500.563305579</v>
      </c>
      <c r="AE111" s="12"/>
      <c r="AF111" s="73">
        <f t="shared" si="28"/>
        <v>113052406.17339265</v>
      </c>
      <c r="AG111" s="73">
        <f t="shared" si="29"/>
        <v>42197939.104822554</v>
      </c>
      <c r="AH111" s="73">
        <f t="shared" si="29"/>
        <v>35326378.838807277</v>
      </c>
      <c r="AI111" s="12">
        <f t="shared" si="30"/>
        <v>0.52459139453653547</v>
      </c>
      <c r="AL111" s="73">
        <f>Summary!G111</f>
        <v>9380170.3616460208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-4845855.8913938114</v>
      </c>
      <c r="AN111" s="20">
        <f>Summary!I111</f>
        <v>9235320.8987614047</v>
      </c>
      <c r="AP111" s="12">
        <v>1</v>
      </c>
    </row>
    <row r="112" spans="1:42" x14ac:dyDescent="0.3">
      <c r="A112">
        <v>108</v>
      </c>
      <c r="B112" t="str">
        <f>Summary!B112</f>
        <v>Yallourn Snowy</v>
      </c>
      <c r="C112" t="str">
        <f>Summary!C112</f>
        <v>Wind</v>
      </c>
      <c r="D112" s="90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39526790.433393836</v>
      </c>
      <c r="H112" s="73">
        <f>SUMIFS(AM$5:AM112,$F$5:$F112,$F112,$D$5:$D112,$D112)</f>
        <v>1334884.2920670905</v>
      </c>
      <c r="I112" s="20">
        <f>SUMIFS(AN$5:AN112,$F$5:$F112,$F112,$D$5:$D112,$D112)</f>
        <v>91585041.790054023</v>
      </c>
      <c r="J112" s="73">
        <f t="shared" si="16"/>
        <v>91585041.790054023</v>
      </c>
      <c r="K112" s="73">
        <f t="shared" si="17"/>
        <v>131111832.22344786</v>
      </c>
      <c r="L112" s="73">
        <f t="shared" si="18"/>
        <v>132446716.51551494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64337291.841728337</v>
      </c>
      <c r="Q112" s="73">
        <f>P112/SUMIFS(FinParameters!$H$8:$H$39,FinParameters!$B$8:$B$39,Financials!$E112,FinParameters!$C$8:$C$39,Financials!$F112)</f>
        <v>15401836.144853299</v>
      </c>
      <c r="R112" s="73">
        <f t="shared" si="31"/>
        <v>-3003459.8494375525</v>
      </c>
      <c r="S112" s="12">
        <f t="shared" si="20"/>
        <v>-4.4600925502166051E-2</v>
      </c>
      <c r="T112" s="115">
        <f t="shared" si="21"/>
        <v>39526790.433393836</v>
      </c>
      <c r="U112" s="73">
        <f>T112/SUMIFS(FinParameters!$L$8:$L$39,FinParameters!$B$8:$B$39,Financials!$E112,FinParameters!$C$8:$C$39,Financials!$F112)</f>
        <v>27291887.366651189</v>
      </c>
      <c r="V112" s="73">
        <f t="shared" si="22"/>
        <v>27291887.366651189</v>
      </c>
      <c r="W112" s="12"/>
      <c r="X112" s="73">
        <f t="shared" si="23"/>
        <v>103864082.27512217</v>
      </c>
      <c r="Y112" s="73">
        <f t="shared" si="24"/>
        <v>42693723.511504486</v>
      </c>
      <c r="Z112" s="73">
        <f t="shared" si="24"/>
        <v>24288427.517213635</v>
      </c>
      <c r="AA112" s="12">
        <f t="shared" si="25"/>
        <v>0.36067948318432441</v>
      </c>
      <c r="AB112" s="115">
        <f t="shared" si="26"/>
        <v>1334884.2920670905</v>
      </c>
      <c r="AC112" s="73">
        <f>AB112/SUMIFS(FinParameters!$L$8:$L$39,FinParameters!$B$8:$B$39,Financials!$E112,FinParameters!$C$8:$C$39,Financials!$F112)</f>
        <v>921691.62603771954</v>
      </c>
      <c r="AD112" s="73">
        <f t="shared" si="27"/>
        <v>921691.62603771954</v>
      </c>
      <c r="AE112" s="12"/>
      <c r="AF112" s="73">
        <f t="shared" si="28"/>
        <v>105198966.56718926</v>
      </c>
      <c r="AG112" s="73">
        <f t="shared" si="29"/>
        <v>43615415.137542203</v>
      </c>
      <c r="AH112" s="73">
        <f t="shared" si="29"/>
        <v>25210119.143251356</v>
      </c>
      <c r="AI112" s="12">
        <f t="shared" si="30"/>
        <v>0.3743664647354768</v>
      </c>
      <c r="AL112" s="73">
        <f>Summary!G112</f>
        <v>6091532.0309008714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397085.51583181473</v>
      </c>
      <c r="AN112" s="20">
        <f>Summary!I112</f>
        <v>8168640.0611132868</v>
      </c>
      <c r="AP112" s="12">
        <v>1</v>
      </c>
    </row>
    <row r="113" spans="1:42" x14ac:dyDescent="0.3">
      <c r="A113">
        <v>109</v>
      </c>
      <c r="B113" t="str">
        <f>Summary!B113</f>
        <v>Yallourn Snowy</v>
      </c>
      <c r="C113" t="str">
        <f>Summary!C113</f>
        <v>Wind</v>
      </c>
      <c r="D113" s="90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-8072939.0802520523</v>
      </c>
      <c r="H113" s="73">
        <f>SUMIFS(AM$5:AM113,$F$5:$F113,$F113,$D$5:$D113,$D113)</f>
        <v>63351595.463577345</v>
      </c>
      <c r="I113" s="20">
        <f>SUMIFS(AN$5:AN113,$F$5:$F113,$F113,$D$5:$D113,$D113)</f>
        <v>77406954.585431159</v>
      </c>
      <c r="J113" s="73">
        <f t="shared" si="16"/>
        <v>77406954.585431159</v>
      </c>
      <c r="K113" s="73">
        <f t="shared" si="17"/>
        <v>69334015.505179107</v>
      </c>
      <c r="L113" s="73">
        <f t="shared" si="18"/>
        <v>132685610.96875645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50159204.637105472</v>
      </c>
      <c r="Q113" s="73">
        <f>P113/SUMIFS(FinParameters!$H$8:$H$39,FinParameters!$B$8:$B$39,Financials!$E113,FinParameters!$C$8:$C$39,Financials!$F113)</f>
        <v>12007714.792803921</v>
      </c>
      <c r="R113" s="73">
        <f t="shared" si="31"/>
        <v>-17181547.054060418</v>
      </c>
      <c r="S113" s="12">
        <f t="shared" si="20"/>
        <v>-0.25514338082915078</v>
      </c>
      <c r="T113" s="115">
        <f t="shared" si="21"/>
        <v>-8072939.0802520523</v>
      </c>
      <c r="U113" s="73">
        <f>T113/SUMIFS(FinParameters!$L$8:$L$39,FinParameters!$B$8:$B$39,Financials!$E113,FinParameters!$C$8:$C$39,Financials!$F113)</f>
        <v>-5574086.3773734467</v>
      </c>
      <c r="V113" s="73">
        <f t="shared" si="22"/>
        <v>-5574086.3773734467</v>
      </c>
      <c r="W113" s="12"/>
      <c r="X113" s="73">
        <f t="shared" si="23"/>
        <v>42086265.556853421</v>
      </c>
      <c r="Y113" s="73">
        <f t="shared" si="24"/>
        <v>6433628.4154304741</v>
      </c>
      <c r="Z113" s="73">
        <f t="shared" si="24"/>
        <v>-22755633.431433864</v>
      </c>
      <c r="AA113" s="12">
        <f t="shared" si="25"/>
        <v>-0.33791772232948009</v>
      </c>
      <c r="AB113" s="115">
        <f t="shared" si="26"/>
        <v>63351595.463577345</v>
      </c>
      <c r="AC113" s="73">
        <f>AB113/SUMIFS(FinParameters!$L$8:$L$39,FinParameters!$B$8:$B$39,Financials!$E113,FinParameters!$C$8:$C$39,Financials!$F113)</f>
        <v>43742094.638397127</v>
      </c>
      <c r="AD113" s="73">
        <f t="shared" si="27"/>
        <v>43742094.638397127</v>
      </c>
      <c r="AE113" s="12"/>
      <c r="AF113" s="73">
        <f t="shared" si="28"/>
        <v>105437861.02043077</v>
      </c>
      <c r="AG113" s="73">
        <f t="shared" si="29"/>
        <v>50175723.053827599</v>
      </c>
      <c r="AH113" s="73">
        <f t="shared" si="29"/>
        <v>20986461.206963263</v>
      </c>
      <c r="AI113" s="12">
        <f t="shared" si="30"/>
        <v>0.31164578178767754</v>
      </c>
      <c r="AL113" s="73">
        <f>Summary!G113</f>
        <v>514731.09138807951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7145486.1770622544</v>
      </c>
      <c r="AN113" s="20">
        <f>Summary!I113</f>
        <v>6700176.3971142741</v>
      </c>
      <c r="AP113" s="12">
        <v>1</v>
      </c>
    </row>
    <row r="114" spans="1:42" x14ac:dyDescent="0.3">
      <c r="A114">
        <v>110</v>
      </c>
      <c r="B114" t="str">
        <f>Summary!B114</f>
        <v>Yallourn Snowy</v>
      </c>
      <c r="C114" t="str">
        <f>Summary!C114</f>
        <v>Wind</v>
      </c>
      <c r="D114" s="90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-64466238.903906271</v>
      </c>
      <c r="H114" s="73">
        <f>SUMIFS(AM$5:AM114,$F$5:$F114,$F114,$D$5:$D114,$D114)</f>
        <v>147530624.41563252</v>
      </c>
      <c r="I114" s="20">
        <f>SUMIFS(AN$5:AN114,$F$5:$F114,$F114,$D$5:$D114,$D114)</f>
        <v>59208055.336528286</v>
      </c>
      <c r="J114" s="73">
        <f t="shared" si="16"/>
        <v>59208055.336528286</v>
      </c>
      <c r="K114" s="73">
        <f t="shared" si="17"/>
        <v>-5258183.5673779845</v>
      </c>
      <c r="L114" s="73">
        <f t="shared" si="18"/>
        <v>142272440.84825453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31960305.3882026</v>
      </c>
      <c r="Q114" s="73">
        <f>P114/SUMIFS(FinParameters!$H$8:$H$39,FinParameters!$B$8:$B$39,Financials!$E114,FinParameters!$C$8:$C$39,Financials!$F114)</f>
        <v>7651043.0053461343</v>
      </c>
      <c r="R114" s="73">
        <f t="shared" si="31"/>
        <v>-35380446.302963287</v>
      </c>
      <c r="S114" s="12">
        <f t="shared" si="20"/>
        <v>-0.52539428821975376</v>
      </c>
      <c r="T114" s="115">
        <f t="shared" si="21"/>
        <v>-64466238.903906271</v>
      </c>
      <c r="U114" s="73">
        <f>T114/SUMIFS(FinParameters!$L$8:$L$39,FinParameters!$B$8:$B$39,Financials!$E114,FinParameters!$C$8:$C$39,Financials!$F114)</f>
        <v>-44511717.542100757</v>
      </c>
      <c r="V114" s="73">
        <f t="shared" si="22"/>
        <v>-44511717.542100757</v>
      </c>
      <c r="W114" s="12"/>
      <c r="X114" s="73">
        <f t="shared" si="23"/>
        <v>-32505933.515703671</v>
      </c>
      <c r="Y114" s="73">
        <f t="shared" si="24"/>
        <v>-36860674.536754623</v>
      </c>
      <c r="Z114" s="73">
        <f t="shared" si="24"/>
        <v>-79892163.845064044</v>
      </c>
      <c r="AA114" s="12">
        <f t="shared" si="25"/>
        <v>-1.1863865763105925</v>
      </c>
      <c r="AB114" s="115">
        <f t="shared" si="26"/>
        <v>147530624.41563252</v>
      </c>
      <c r="AC114" s="73">
        <f>AB114/SUMIFS(FinParameters!$L$8:$L$39,FinParameters!$B$8:$B$39,Financials!$E114,FinParameters!$C$8:$C$39,Financials!$F114)</f>
        <v>101864814.73794304</v>
      </c>
      <c r="AD114" s="73">
        <f t="shared" si="27"/>
        <v>101864814.73794304</v>
      </c>
      <c r="AE114" s="12"/>
      <c r="AF114" s="73">
        <f t="shared" si="28"/>
        <v>115024690.89992884</v>
      </c>
      <c r="AG114" s="73">
        <f t="shared" si="29"/>
        <v>65004140.201188415</v>
      </c>
      <c r="AH114" s="73">
        <f t="shared" si="29"/>
        <v>21972650.892878994</v>
      </c>
      <c r="AI114" s="12">
        <f t="shared" si="30"/>
        <v>0.32629054979440453</v>
      </c>
      <c r="AL114" s="73">
        <f>Summary!G114</f>
        <v>-6925061.8964977274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17815823.823023971</v>
      </c>
      <c r="AN114" s="20">
        <f>Summary!I114</f>
        <v>4705973.4214152275</v>
      </c>
      <c r="AP114" s="12">
        <v>1</v>
      </c>
    </row>
    <row r="115" spans="1:42" x14ac:dyDescent="0.3">
      <c r="A115">
        <v>111</v>
      </c>
      <c r="B115" t="str">
        <f>Summary!B115</f>
        <v>Yallourn Snowy</v>
      </c>
      <c r="C115" t="str">
        <f>Summary!C115</f>
        <v>Wind</v>
      </c>
      <c r="D115" s="90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-138730538.95281547</v>
      </c>
      <c r="H115" s="73">
        <f>SUMIFS(AM$5:AM115,$F$5:$F115,$F115,$D$5:$D115,$D115)</f>
        <v>305683663.45396131</v>
      </c>
      <c r="I115" s="20">
        <f>SUMIFS(AN$5:AN115,$F$5:$F115,$F115,$D$5:$D115,$D115)</f>
        <v>32495434.151928619</v>
      </c>
      <c r="J115" s="73">
        <f t="shared" si="16"/>
        <v>32495434.151928619</v>
      </c>
      <c r="K115" s="73">
        <f t="shared" si="17"/>
        <v>-106235104.80088685</v>
      </c>
      <c r="L115" s="73">
        <f t="shared" si="18"/>
        <v>199448558.65307444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5247684.2036029324</v>
      </c>
      <c r="Q115" s="73">
        <f>P115/SUMIFS(FinParameters!$H$8:$H$39,FinParameters!$B$8:$B$39,Financials!$E115,FinParameters!$C$8:$C$39,Financials!$F115)</f>
        <v>1256253.8759426919</v>
      </c>
      <c r="R115" s="73">
        <f t="shared" si="31"/>
        <v>-62093067.487562947</v>
      </c>
      <c r="S115" s="12">
        <f t="shared" si="20"/>
        <v>-0.92207268152173949</v>
      </c>
      <c r="T115" s="115">
        <f t="shared" si="21"/>
        <v>-138730538.95281547</v>
      </c>
      <c r="U115" s="73">
        <f>T115/SUMIFS(FinParameters!$L$8:$L$39,FinParameters!$B$8:$B$39,Financials!$E115,FinParameters!$C$8:$C$39,Financials!$F115)</f>
        <v>-95788658.828628406</v>
      </c>
      <c r="V115" s="73">
        <f t="shared" si="22"/>
        <v>-95788658.828628406</v>
      </c>
      <c r="W115" s="12"/>
      <c r="X115" s="73">
        <f t="shared" si="23"/>
        <v>-133482854.74921253</v>
      </c>
      <c r="Y115" s="73">
        <f t="shared" si="24"/>
        <v>-94532404.952685714</v>
      </c>
      <c r="Z115" s="73">
        <f t="shared" si="24"/>
        <v>-157881726.31619135</v>
      </c>
      <c r="AA115" s="12">
        <f t="shared" si="25"/>
        <v>-2.3445198093460409</v>
      </c>
      <c r="AB115" s="115">
        <f t="shared" si="26"/>
        <v>305683663.45396131</v>
      </c>
      <c r="AC115" s="73">
        <f>AB115/SUMIFS(FinParameters!$L$8:$L$39,FinParameters!$B$8:$B$39,Financials!$E115,FinParameters!$C$8:$C$39,Financials!$F115)</f>
        <v>211064040.90332064</v>
      </c>
      <c r="AD115" s="73">
        <f t="shared" si="27"/>
        <v>211064040.90332064</v>
      </c>
      <c r="AE115" s="12"/>
      <c r="AF115" s="73">
        <f t="shared" si="28"/>
        <v>172200808.70474878</v>
      </c>
      <c r="AG115" s="73">
        <f t="shared" si="29"/>
        <v>116531635.95063493</v>
      </c>
      <c r="AH115" s="73">
        <f t="shared" si="29"/>
        <v>53182314.587129295</v>
      </c>
      <c r="AI115" s="12">
        <f t="shared" si="30"/>
        <v>0.78974934570126021</v>
      </c>
      <c r="AL115" s="73">
        <f>Summary!G115</f>
        <v>-11306950.305388955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32625331.794816021</v>
      </c>
      <c r="AN115" s="20">
        <f>Summary!I115</f>
        <v>2962858.9677539044</v>
      </c>
      <c r="AP115" s="12">
        <v>1</v>
      </c>
    </row>
    <row r="116" spans="1:42" x14ac:dyDescent="0.3">
      <c r="A116">
        <v>112</v>
      </c>
      <c r="B116" t="str">
        <f>Summary!B116</f>
        <v>Yallourn Snowy</v>
      </c>
      <c r="C116" t="str">
        <f>Summary!C116</f>
        <v>Wind</v>
      </c>
      <c r="D116" s="90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46082703.863706231</v>
      </c>
      <c r="H116" s="73">
        <f>SUMIFS(AM$5:AM116,$F$5:$F116,$F116,$D$5:$D116,$D116)</f>
        <v>-148399.80985361268</v>
      </c>
      <c r="I116" s="20">
        <f>SUMIFS(AN$5:AN116,$F$5:$F116,$F116,$D$5:$D116,$D116)</f>
        <v>92857397.884293854</v>
      </c>
      <c r="J116" s="73">
        <f t="shared" si="16"/>
        <v>92857397.884293854</v>
      </c>
      <c r="K116" s="73">
        <f t="shared" si="17"/>
        <v>138940101.74800009</v>
      </c>
      <c r="L116" s="73">
        <f t="shared" si="18"/>
        <v>138791701.93814647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65609647.935968168</v>
      </c>
      <c r="Q116" s="73">
        <f>P116/SUMIFS(FinParameters!$H$8:$H$39,FinParameters!$B$8:$B$39,Financials!$E116,FinParameters!$C$8:$C$39,Financials!$F116)</f>
        <v>15706428.077780718</v>
      </c>
      <c r="R116" s="73">
        <f t="shared" si="31"/>
        <v>-1731103.7551977215</v>
      </c>
      <c r="S116" s="12">
        <f t="shared" si="20"/>
        <v>-2.5706629518137923E-2</v>
      </c>
      <c r="T116" s="115">
        <f t="shared" si="21"/>
        <v>46082703.863706231</v>
      </c>
      <c r="U116" s="73">
        <f>T116/SUMIFS(FinParameters!$L$8:$L$39,FinParameters!$B$8:$B$39,Financials!$E116,FinParameters!$C$8:$C$39,Financials!$F116)</f>
        <v>31818519.783900023</v>
      </c>
      <c r="V116" s="73">
        <f t="shared" si="22"/>
        <v>31818519.783900023</v>
      </c>
      <c r="W116" s="12"/>
      <c r="X116" s="73">
        <f t="shared" si="23"/>
        <v>111692351.79967439</v>
      </c>
      <c r="Y116" s="73">
        <f t="shared" si="24"/>
        <v>47524947.861680739</v>
      </c>
      <c r="Z116" s="73">
        <f t="shared" si="24"/>
        <v>30087416.0287023</v>
      </c>
      <c r="AA116" s="12">
        <f t="shared" si="25"/>
        <v>0.4467935874355457</v>
      </c>
      <c r="AB116" s="115">
        <f t="shared" si="26"/>
        <v>-148399.80985361268</v>
      </c>
      <c r="AC116" s="73">
        <f>AB116/SUMIFS(FinParameters!$L$8:$L$39,FinParameters!$B$8:$B$39,Financials!$E116,FinParameters!$C$8:$C$39,Financials!$F116)</f>
        <v>-102464.95734537435</v>
      </c>
      <c r="AD116" s="73">
        <f t="shared" si="27"/>
        <v>-102464.95734537435</v>
      </c>
      <c r="AE116" s="12"/>
      <c r="AF116" s="73">
        <f t="shared" si="28"/>
        <v>111543951.98982078</v>
      </c>
      <c r="AG116" s="73">
        <f t="shared" si="29"/>
        <v>47422482.904335365</v>
      </c>
      <c r="AH116" s="73">
        <f t="shared" si="29"/>
        <v>29984951.071356926</v>
      </c>
      <c r="AI116" s="12">
        <f t="shared" si="30"/>
        <v>0.4452719982822898</v>
      </c>
      <c r="AL116" s="73">
        <f>Summary!G116</f>
        <v>4746701.2543841628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1537813.9588937073</v>
      </c>
      <c r="AN116" s="20">
        <f>Summary!I116</f>
        <v>7961103.7590450468</v>
      </c>
      <c r="AP116" s="12">
        <v>1</v>
      </c>
    </row>
    <row r="117" spans="1:42" x14ac:dyDescent="0.3">
      <c r="A117">
        <v>113</v>
      </c>
      <c r="B117" t="str">
        <f>Summary!B117</f>
        <v>Yallourn Snowy</v>
      </c>
      <c r="C117" t="str">
        <f>Summary!C117</f>
        <v>Wind</v>
      </c>
      <c r="D117" s="90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366155625.90648568</v>
      </c>
      <c r="H117" s="73">
        <f>SUMIFS(AM$5:AM117,$F$5:$F117,$F117,$D$5:$D117,$D117)</f>
        <v>-390570546.53963822</v>
      </c>
      <c r="I117" s="20">
        <f>SUMIFS(AN$5:AN117,$F$5:$F117,$F117,$D$5:$D117,$D117)</f>
        <v>210224809.37996975</v>
      </c>
      <c r="J117" s="73">
        <f t="shared" si="16"/>
        <v>210224809.37996975</v>
      </c>
      <c r="K117" s="73">
        <f t="shared" si="17"/>
        <v>576380435.28645539</v>
      </c>
      <c r="L117" s="73">
        <f t="shared" si="18"/>
        <v>185809888.7468172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180885240.68293592</v>
      </c>
      <c r="Q117" s="73">
        <f>P117/SUMIFS(FinParameters!$H$8:$H$39,FinParameters!$B$8:$B$39,Financials!$E117,FinParameters!$C$8:$C$39,Financials!$F117)</f>
        <v>39365898.607020356</v>
      </c>
      <c r="R117" s="73">
        <f t="shared" si="31"/>
        <v>112530467.09019756</v>
      </c>
      <c r="S117" s="12">
        <f t="shared" si="20"/>
        <v>1.6462707895232087</v>
      </c>
      <c r="T117" s="115">
        <f t="shared" si="21"/>
        <v>366155625.90648568</v>
      </c>
      <c r="U117" s="73">
        <f>T117/SUMIFS(FinParameters!$L$8:$L$39,FinParameters!$B$8:$B$39,Financials!$E117,FinParameters!$C$8:$C$39,Financials!$F117)</f>
        <v>246651559.15243822</v>
      </c>
      <c r="V117" s="73">
        <f t="shared" si="22"/>
        <v>246651559.15243822</v>
      </c>
      <c r="W117" s="12"/>
      <c r="X117" s="73">
        <f t="shared" si="23"/>
        <v>547040866.58942151</v>
      </c>
      <c r="Y117" s="73">
        <f t="shared" si="24"/>
        <v>286017457.7594586</v>
      </c>
      <c r="Z117" s="73">
        <f t="shared" si="24"/>
        <v>359182026.24263579</v>
      </c>
      <c r="AA117" s="12">
        <f t="shared" si="25"/>
        <v>5.2546736294185212</v>
      </c>
      <c r="AB117" s="115">
        <f t="shared" si="26"/>
        <v>-390570546.53963822</v>
      </c>
      <c r="AC117" s="73">
        <f>AB117/SUMIFS(FinParameters!$L$8:$L$39,FinParameters!$B$8:$B$39,Financials!$E117,FinParameters!$C$8:$C$39,Financials!$F117)</f>
        <v>-263098058.44038877</v>
      </c>
      <c r="AD117" s="73">
        <f t="shared" si="27"/>
        <v>-263098058.44038877</v>
      </c>
      <c r="AE117" s="12"/>
      <c r="AF117" s="73">
        <f t="shared" si="28"/>
        <v>156470320.04978329</v>
      </c>
      <c r="AG117" s="73">
        <f t="shared" si="29"/>
        <v>22919399.319069833</v>
      </c>
      <c r="AH117" s="73">
        <f t="shared" si="29"/>
        <v>96083967.802247018</v>
      </c>
      <c r="AI117" s="12">
        <f t="shared" si="30"/>
        <v>1.4056658043331514</v>
      </c>
      <c r="AL117" s="73">
        <f>Summary!G117</f>
        <v>24185359.575796038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-21228049.759567987</v>
      </c>
      <c r="AN117" s="20">
        <f>Summary!I117</f>
        <v>15544911.186775794</v>
      </c>
      <c r="AP117" s="12">
        <v>1</v>
      </c>
    </row>
    <row r="118" spans="1:42" x14ac:dyDescent="0.3">
      <c r="A118">
        <v>114</v>
      </c>
      <c r="B118" t="str">
        <f>Summary!B118</f>
        <v>Yallourn Snowy</v>
      </c>
      <c r="C118" t="str">
        <f>Summary!C118</f>
        <v>Wind</v>
      </c>
      <c r="D118" s="90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190034751.0189434</v>
      </c>
      <c r="H118" s="73">
        <f>SUMIFS(AM$5:AM118,$F$5:$F118,$F118,$D$5:$D118,$D118)</f>
        <v>-163702847.30832759</v>
      </c>
      <c r="I118" s="20">
        <f>SUMIFS(AN$5:AN118,$F$5:$F118,$F118,$D$5:$D118,$D118)</f>
        <v>143646988.40710184</v>
      </c>
      <c r="J118" s="73">
        <f t="shared" si="16"/>
        <v>143646988.40710184</v>
      </c>
      <c r="K118" s="73">
        <f t="shared" si="17"/>
        <v>333681739.42604524</v>
      </c>
      <c r="L118" s="73">
        <f t="shared" si="18"/>
        <v>169978892.11771765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114307419.71006802</v>
      </c>
      <c r="Q118" s="73">
        <f>P118/SUMIFS(FinParameters!$H$8:$H$39,FinParameters!$B$8:$B$39,Financials!$E118,FinParameters!$C$8:$C$39,Financials!$F118)</f>
        <v>24876624.965903889</v>
      </c>
      <c r="R118" s="73">
        <f t="shared" si="31"/>
        <v>45952646.117329657</v>
      </c>
      <c r="S118" s="12">
        <f t="shared" si="20"/>
        <v>0.67226681769320373</v>
      </c>
      <c r="T118" s="115">
        <f t="shared" si="21"/>
        <v>190034751.0189434</v>
      </c>
      <c r="U118" s="73">
        <f>T118/SUMIFS(FinParameters!$L$8:$L$39,FinParameters!$B$8:$B$39,Financials!$E118,FinParameters!$C$8:$C$39,Financials!$F118)</f>
        <v>128012146.51810035</v>
      </c>
      <c r="V118" s="73">
        <f t="shared" si="22"/>
        <v>128012146.51810035</v>
      </c>
      <c r="W118" s="12"/>
      <c r="X118" s="73">
        <f t="shared" si="23"/>
        <v>304342170.72901142</v>
      </c>
      <c r="Y118" s="73">
        <f t="shared" si="24"/>
        <v>152888771.48400423</v>
      </c>
      <c r="Z118" s="73">
        <f t="shared" si="24"/>
        <v>173964792.63543001</v>
      </c>
      <c r="AA118" s="12">
        <f t="shared" si="25"/>
        <v>2.5450277060666191</v>
      </c>
      <c r="AB118" s="115">
        <f t="shared" si="26"/>
        <v>-163702847.30832759</v>
      </c>
      <c r="AC118" s="73">
        <f>AB118/SUMIFS(FinParameters!$L$8:$L$39,FinParameters!$B$8:$B$39,Financials!$E118,FinParameters!$C$8:$C$39,Financials!$F118)</f>
        <v>-110274319.6320702</v>
      </c>
      <c r="AD118" s="73">
        <f t="shared" si="27"/>
        <v>-110274319.6320702</v>
      </c>
      <c r="AE118" s="12"/>
      <c r="AF118" s="73">
        <f t="shared" si="28"/>
        <v>140639323.42068383</v>
      </c>
      <c r="AG118" s="73">
        <f t="shared" si="29"/>
        <v>42614451.851934031</v>
      </c>
      <c r="AH118" s="73">
        <f t="shared" si="29"/>
        <v>63690473.00335981</v>
      </c>
      <c r="AI118" s="12">
        <f t="shared" si="30"/>
        <v>0.93176335251772291</v>
      </c>
      <c r="AL118" s="73">
        <f>Summary!G118</f>
        <v>13348783.611658482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-10862830.57402285</v>
      </c>
      <c r="AN118" s="20">
        <f>Summary!I118</f>
        <v>11065404.729731416</v>
      </c>
      <c r="AP118" s="12">
        <v>1</v>
      </c>
    </row>
    <row r="119" spans="1:42" x14ac:dyDescent="0.3">
      <c r="A119">
        <v>115</v>
      </c>
      <c r="B119" t="str">
        <f>Summary!B119</f>
        <v>Yallourn Snowy</v>
      </c>
      <c r="C119" t="str">
        <f>Summary!C119</f>
        <v>Wind</v>
      </c>
      <c r="D119" s="90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105543133.77568752</v>
      </c>
      <c r="H119" s="73">
        <f>SUMIFS(AM$5:AM119,$F$5:$F119,$F119,$D$5:$D119,$D119)</f>
        <v>-66701834.762213618</v>
      </c>
      <c r="I119" s="20">
        <f>SUMIFS(AN$5:AN119,$F$5:$F119,$F119,$D$5:$D119,$D119)</f>
        <v>116323043.25885563</v>
      </c>
      <c r="J119" s="73">
        <f t="shared" si="16"/>
        <v>116323043.25885563</v>
      </c>
      <c r="K119" s="73">
        <f t="shared" si="17"/>
        <v>221866177.03454316</v>
      </c>
      <c r="L119" s="73">
        <f t="shared" si="18"/>
        <v>155164342.27232951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86983474.561821803</v>
      </c>
      <c r="Q119" s="73">
        <f>P119/SUMIFS(FinParameters!$H$8:$H$39,FinParameters!$B$8:$B$39,Financials!$E119,FinParameters!$C$8:$C$39,Financials!$F119)</f>
        <v>18930138.396913644</v>
      </c>
      <c r="R119" s="73">
        <f t="shared" si="31"/>
        <v>18628700.969083447</v>
      </c>
      <c r="S119" s="12">
        <f t="shared" si="20"/>
        <v>0.27252962726603863</v>
      </c>
      <c r="T119" s="115">
        <f t="shared" si="21"/>
        <v>105543133.77568752</v>
      </c>
      <c r="U119" s="73">
        <f>T119/SUMIFS(FinParameters!$L$8:$L$39,FinParameters!$B$8:$B$39,Financials!$E119,FinParameters!$C$8:$C$39,Financials!$F119)</f>
        <v>71096486.471182138</v>
      </c>
      <c r="V119" s="73">
        <f t="shared" si="22"/>
        <v>71096486.471182138</v>
      </c>
      <c r="W119" s="12"/>
      <c r="X119" s="73">
        <f t="shared" si="23"/>
        <v>192526608.33750933</v>
      </c>
      <c r="Y119" s="73">
        <f t="shared" si="24"/>
        <v>90026624.868095785</v>
      </c>
      <c r="Z119" s="73">
        <f t="shared" si="24"/>
        <v>89725187.440265581</v>
      </c>
      <c r="AA119" s="12">
        <f t="shared" si="25"/>
        <v>1.3126396698327665</v>
      </c>
      <c r="AB119" s="115">
        <f t="shared" si="26"/>
        <v>-66701834.762213618</v>
      </c>
      <c r="AC119" s="73">
        <f>AB119/SUMIFS(FinParameters!$L$8:$L$39,FinParameters!$B$8:$B$39,Financials!$E119,FinParameters!$C$8:$C$39,Financials!$F119)</f>
        <v>-44932019.006120853</v>
      </c>
      <c r="AD119" s="73">
        <f t="shared" si="27"/>
        <v>-44932019.006120853</v>
      </c>
      <c r="AE119" s="12"/>
      <c r="AF119" s="73">
        <f t="shared" si="28"/>
        <v>125824773.57529572</v>
      </c>
      <c r="AG119" s="73">
        <f t="shared" si="29"/>
        <v>45094605.861974932</v>
      </c>
      <c r="AH119" s="73">
        <f t="shared" si="29"/>
        <v>44793168.434144728</v>
      </c>
      <c r="AI119" s="12">
        <f t="shared" si="30"/>
        <v>0.65530417379516137</v>
      </c>
      <c r="AL119" s="73">
        <f>Summary!G119</f>
        <v>10096662.013814451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-4806639.3538327115</v>
      </c>
      <c r="AN119" s="20">
        <f>Summary!I119</f>
        <v>9574163.4906294439</v>
      </c>
      <c r="AP119" s="12">
        <v>1</v>
      </c>
    </row>
    <row r="120" spans="1:42" x14ac:dyDescent="0.3">
      <c r="A120">
        <v>116</v>
      </c>
      <c r="B120" t="str">
        <f>Summary!B120</f>
        <v>Yallourn Snowy</v>
      </c>
      <c r="C120" t="str">
        <f>Summary!C120</f>
        <v>Wind</v>
      </c>
      <c r="D120" s="90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46443486.153873272</v>
      </c>
      <c r="H120" s="73">
        <f>SUMIFS(AM$5:AM120,$F$5:$F120,$F120,$D$5:$D120,$D120)</f>
        <v>1810020.5088094275</v>
      </c>
      <c r="I120" s="20">
        <f>SUMIFS(AN$5:AN120,$F$5:$F120,$F120,$D$5:$D120,$D120)</f>
        <v>100083780.36398034</v>
      </c>
      <c r="J120" s="73">
        <f t="shared" si="16"/>
        <v>100083780.36398034</v>
      </c>
      <c r="K120" s="73">
        <f t="shared" si="17"/>
        <v>146527266.51785362</v>
      </c>
      <c r="L120" s="73">
        <f t="shared" si="18"/>
        <v>148337287.02666304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70744211.666946515</v>
      </c>
      <c r="Q120" s="73">
        <f>P120/SUMIFS(FinParameters!$H$8:$H$39,FinParameters!$B$8:$B$39,Financials!$E120,FinParameters!$C$8:$C$39,Financials!$F120)</f>
        <v>15396001.647232911</v>
      </c>
      <c r="R120" s="73">
        <f t="shared" si="31"/>
        <v>2389438.074208159</v>
      </c>
      <c r="S120" s="12">
        <f t="shared" si="20"/>
        <v>3.4956418529663594E-2</v>
      </c>
      <c r="T120" s="115">
        <f t="shared" si="21"/>
        <v>46443486.153873272</v>
      </c>
      <c r="U120" s="73">
        <f>T120/SUMIFS(FinParameters!$L$8:$L$39,FinParameters!$B$8:$B$39,Financials!$E120,FinParameters!$C$8:$C$39,Financials!$F120)</f>
        <v>31285490.271978397</v>
      </c>
      <c r="V120" s="73">
        <f t="shared" si="22"/>
        <v>31285490.271978397</v>
      </c>
      <c r="W120" s="12"/>
      <c r="X120" s="73">
        <f t="shared" si="23"/>
        <v>117187697.8208198</v>
      </c>
      <c r="Y120" s="73">
        <f t="shared" si="24"/>
        <v>46681491.919211306</v>
      </c>
      <c r="Z120" s="73">
        <f t="shared" si="24"/>
        <v>33674928.346186556</v>
      </c>
      <c r="AA120" s="12">
        <f t="shared" si="25"/>
        <v>0.49264925587821706</v>
      </c>
      <c r="AB120" s="115">
        <f t="shared" si="26"/>
        <v>1810020.5088094275</v>
      </c>
      <c r="AC120" s="73">
        <f>AB120/SUMIFS(FinParameters!$L$8:$L$39,FinParameters!$B$8:$B$39,Financials!$E120,FinParameters!$C$8:$C$39,Financials!$F120)</f>
        <v>1219274.9448830113</v>
      </c>
      <c r="AD120" s="73">
        <f t="shared" si="27"/>
        <v>1219274.9448830113</v>
      </c>
      <c r="AE120" s="12"/>
      <c r="AF120" s="73">
        <f t="shared" si="28"/>
        <v>118997718.32962923</v>
      </c>
      <c r="AG120" s="73">
        <f t="shared" si="29"/>
        <v>47900766.864094317</v>
      </c>
      <c r="AH120" s="73">
        <f t="shared" si="29"/>
        <v>34894203.291069567</v>
      </c>
      <c r="AI120" s="12">
        <f t="shared" si="30"/>
        <v>0.51048670717529143</v>
      </c>
      <c r="AL120" s="73">
        <f>Summary!G120</f>
        <v>6916695.7204794334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475136.21674233692</v>
      </c>
      <c r="AN120" s="20">
        <f>Summary!I120</f>
        <v>8498738.5739263184</v>
      </c>
      <c r="AP120" s="12">
        <v>1</v>
      </c>
    </row>
    <row r="121" spans="1:42" x14ac:dyDescent="0.3">
      <c r="A121">
        <v>117</v>
      </c>
      <c r="B121" t="str">
        <f>Summary!B121</f>
        <v>Yallourn Snowy</v>
      </c>
      <c r="C121" t="str">
        <f>Summary!C121</f>
        <v>Wind</v>
      </c>
      <c r="D121" s="90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-7266637.6729586981</v>
      </c>
      <c r="H121" s="73">
        <f>SUMIFS(AM$5:AM121,$F$5:$F121,$F121,$D$5:$D121,$D121)</f>
        <v>71176111.621467412</v>
      </c>
      <c r="I121" s="20">
        <f>SUMIFS(AN$5:AN121,$F$5:$F121,$F121,$D$5:$D121,$D121)</f>
        <v>84328136.230165571</v>
      </c>
      <c r="J121" s="73">
        <f t="shared" si="16"/>
        <v>84328136.230165571</v>
      </c>
      <c r="K121" s="73">
        <f t="shared" si="17"/>
        <v>77061498.557206869</v>
      </c>
      <c r="L121" s="73">
        <f t="shared" si="18"/>
        <v>148237610.17867428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54988567.533131748</v>
      </c>
      <c r="Q121" s="73">
        <f>P121/SUMIFS(FinParameters!$H$8:$H$39,FinParameters!$B$8:$B$39,Financials!$E121,FinParameters!$C$8:$C$39,Financials!$F121)</f>
        <v>11967114.43057368</v>
      </c>
      <c r="R121" s="73">
        <f t="shared" si="31"/>
        <v>-13366206.059606608</v>
      </c>
      <c r="S121" s="12">
        <f t="shared" si="20"/>
        <v>-0.19554166237523113</v>
      </c>
      <c r="T121" s="115">
        <f t="shared" si="21"/>
        <v>-7266637.6729586981</v>
      </c>
      <c r="U121" s="73">
        <f>T121/SUMIFS(FinParameters!$L$8:$L$39,FinParameters!$B$8:$B$39,Financials!$E121,FinParameters!$C$8:$C$39,Financials!$F121)</f>
        <v>-4894988.3192259343</v>
      </c>
      <c r="V121" s="73">
        <f t="shared" si="22"/>
        <v>-4894988.3192259343</v>
      </c>
      <c r="W121" s="12"/>
      <c r="X121" s="73">
        <f t="shared" si="23"/>
        <v>47721929.860173047</v>
      </c>
      <c r="Y121" s="73">
        <f t="shared" si="24"/>
        <v>7072126.1113477452</v>
      </c>
      <c r="Z121" s="73">
        <f t="shared" si="24"/>
        <v>-18261194.378832541</v>
      </c>
      <c r="AA121" s="12">
        <f t="shared" si="25"/>
        <v>-0.26715316895984148</v>
      </c>
      <c r="AB121" s="115">
        <f t="shared" si="26"/>
        <v>71176111.621467412</v>
      </c>
      <c r="AC121" s="73">
        <f>AB121/SUMIFS(FinParameters!$L$8:$L$39,FinParameters!$B$8:$B$39,Financials!$E121,FinParameters!$C$8:$C$39,Financials!$F121)</f>
        <v>47946003.457902767</v>
      </c>
      <c r="AD121" s="73">
        <f t="shared" si="27"/>
        <v>47946003.457902767</v>
      </c>
      <c r="AE121" s="12"/>
      <c r="AF121" s="73">
        <f t="shared" si="28"/>
        <v>118898041.48164046</v>
      </c>
      <c r="AG121" s="73">
        <f t="shared" si="29"/>
        <v>55018129.569250509</v>
      </c>
      <c r="AH121" s="73">
        <f t="shared" si="29"/>
        <v>29684809.079070225</v>
      </c>
      <c r="AI121" s="12">
        <f t="shared" si="30"/>
        <v>0.43427558192108151</v>
      </c>
      <c r="AL121" s="73">
        <f>Summary!G121</f>
        <v>806301.40729335439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7824516.1578900721</v>
      </c>
      <c r="AN121" s="20">
        <f>Summary!I121</f>
        <v>6921181.6447344115</v>
      </c>
      <c r="AP121" s="12">
        <v>1</v>
      </c>
    </row>
    <row r="122" spans="1:42" x14ac:dyDescent="0.3">
      <c r="A122">
        <v>118</v>
      </c>
      <c r="B122" t="str">
        <f>Summary!B122</f>
        <v>Yallourn Snowy</v>
      </c>
      <c r="C122" t="str">
        <f>Summary!C122</f>
        <v>Wind</v>
      </c>
      <c r="D122" s="90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-71976285.731446311</v>
      </c>
      <c r="H122" s="73">
        <f>SUMIFS(AM$5:AM122,$F$5:$F122,$F122,$D$5:$D122,$D122)</f>
        <v>166953426.88498792</v>
      </c>
      <c r="I122" s="20">
        <f>SUMIFS(AN$5:AN122,$F$5:$F122,$F122,$D$5:$D122,$D122)</f>
        <v>63962075.15194124</v>
      </c>
      <c r="J122" s="73">
        <f t="shared" si="16"/>
        <v>63962075.15194124</v>
      </c>
      <c r="K122" s="73">
        <f t="shared" si="17"/>
        <v>-8014210.579505071</v>
      </c>
      <c r="L122" s="73">
        <f t="shared" si="18"/>
        <v>158939216.30548286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34622506.454907417</v>
      </c>
      <c r="Q122" s="73">
        <f>P122/SUMIFS(FinParameters!$H$8:$H$39,FinParameters!$B$8:$B$39,Financials!$E122,FinParameters!$C$8:$C$39,Financials!$F122)</f>
        <v>7534866.1586703388</v>
      </c>
      <c r="R122" s="73">
        <f t="shared" si="31"/>
        <v>-33732267.137830943</v>
      </c>
      <c r="S122" s="12">
        <f t="shared" si="20"/>
        <v>-0.4934880969514977</v>
      </c>
      <c r="T122" s="115">
        <f t="shared" si="21"/>
        <v>-71976285.731446311</v>
      </c>
      <c r="U122" s="73">
        <f>T122/SUMIFS(FinParameters!$L$8:$L$39,FinParameters!$B$8:$B$39,Financials!$E122,FinParameters!$C$8:$C$39,Financials!$F122)</f>
        <v>-48485020.689526886</v>
      </c>
      <c r="V122" s="73">
        <f t="shared" si="22"/>
        <v>-48485020.689526886</v>
      </c>
      <c r="W122" s="12"/>
      <c r="X122" s="73">
        <f t="shared" si="23"/>
        <v>-37353779.276538894</v>
      </c>
      <c r="Y122" s="73">
        <f t="shared" si="24"/>
        <v>-40950154.53085655</v>
      </c>
      <c r="Z122" s="73">
        <f t="shared" si="24"/>
        <v>-82217287.827357829</v>
      </c>
      <c r="AA122" s="12">
        <f t="shared" si="25"/>
        <v>-1.2028024307009357</v>
      </c>
      <c r="AB122" s="115">
        <f t="shared" si="26"/>
        <v>166953426.88498792</v>
      </c>
      <c r="AC122" s="73">
        <f>AB122/SUMIFS(FinParameters!$L$8:$L$39,FinParameters!$B$8:$B$39,Financials!$E122,FinParameters!$C$8:$C$39,Financials!$F122)</f>
        <v>112463991.08323918</v>
      </c>
      <c r="AD122" s="73">
        <f t="shared" si="27"/>
        <v>112463991.08323918</v>
      </c>
      <c r="AE122" s="12"/>
      <c r="AF122" s="73">
        <f t="shared" si="28"/>
        <v>129599647.60844903</v>
      </c>
      <c r="AG122" s="73">
        <f t="shared" si="29"/>
        <v>71513836.552382633</v>
      </c>
      <c r="AH122" s="73">
        <f t="shared" si="29"/>
        <v>30246703.255881354</v>
      </c>
      <c r="AI122" s="12">
        <f t="shared" si="30"/>
        <v>0.44249584434428729</v>
      </c>
      <c r="AL122" s="73">
        <f>Summary!G122</f>
        <v>-7510046.8275400419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19422802.469355393</v>
      </c>
      <c r="AN122" s="20">
        <f>Summary!I122</f>
        <v>4754019.8154129563</v>
      </c>
      <c r="AP122" s="12">
        <v>1</v>
      </c>
    </row>
    <row r="123" spans="1:42" x14ac:dyDescent="0.3">
      <c r="A123">
        <v>119</v>
      </c>
      <c r="B123" t="str">
        <f>Summary!B123</f>
        <v>Yallourn Snowy</v>
      </c>
      <c r="C123" t="str">
        <f>Summary!C123</f>
        <v>Wind</v>
      </c>
      <c r="D123" s="90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-151256283.86518252</v>
      </c>
      <c r="H123" s="73">
        <f>SUMIFS(AM$5:AM123,$F$5:$F123,$F123,$D$5:$D123,$D123)</f>
        <v>338268089.73533332</v>
      </c>
      <c r="I123" s="20">
        <f>SUMIFS(AN$5:AN123,$F$5:$F123,$F123,$D$5:$D123,$D123)</f>
        <v>35395339.208639815</v>
      </c>
      <c r="J123" s="73">
        <f t="shared" si="16"/>
        <v>35395339.208639815</v>
      </c>
      <c r="K123" s="73">
        <f t="shared" si="17"/>
        <v>-115860944.6565427</v>
      </c>
      <c r="L123" s="73">
        <f t="shared" si="18"/>
        <v>222407145.07879061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6055770.5116059892</v>
      </c>
      <c r="Q123" s="73">
        <f>P123/SUMIFS(FinParameters!$H$8:$H$39,FinParameters!$B$8:$B$39,Financials!$E123,FinParameters!$C$8:$C$39,Financials!$F123)</f>
        <v>1317912.1029842768</v>
      </c>
      <c r="R123" s="73">
        <f t="shared" si="31"/>
        <v>-62299003.081132367</v>
      </c>
      <c r="S123" s="12">
        <f t="shared" si="20"/>
        <v>-0.9114067651267983</v>
      </c>
      <c r="T123" s="115">
        <f t="shared" si="21"/>
        <v>-151256283.86518252</v>
      </c>
      <c r="U123" s="73">
        <f>T123/SUMIFS(FinParameters!$L$8:$L$39,FinParameters!$B$8:$B$39,Financials!$E123,FinParameters!$C$8:$C$39,Financials!$F123)</f>
        <v>-101890004.16036002</v>
      </c>
      <c r="V123" s="73">
        <f t="shared" si="22"/>
        <v>-101890004.16036002</v>
      </c>
      <c r="W123" s="12"/>
      <c r="X123" s="73">
        <f t="shared" si="23"/>
        <v>-145200513.35357654</v>
      </c>
      <c r="Y123" s="73">
        <f t="shared" si="24"/>
        <v>-100572092.05737574</v>
      </c>
      <c r="Z123" s="73">
        <f t="shared" si="24"/>
        <v>-164189007.24149239</v>
      </c>
      <c r="AA123" s="12">
        <f t="shared" si="25"/>
        <v>-2.402012304506191</v>
      </c>
      <c r="AB123" s="115">
        <f t="shared" si="26"/>
        <v>338268089.73533332</v>
      </c>
      <c r="AC123" s="73">
        <f>AB123/SUMIFS(FinParameters!$L$8:$L$39,FinParameters!$B$8:$B$39,Financials!$E123,FinParameters!$C$8:$C$39,Financials!$F123)</f>
        <v>227865819.45362642</v>
      </c>
      <c r="AD123" s="73">
        <f t="shared" si="27"/>
        <v>227865819.45362642</v>
      </c>
      <c r="AE123" s="12"/>
      <c r="AF123" s="73">
        <f t="shared" si="28"/>
        <v>193067576.38175678</v>
      </c>
      <c r="AG123" s="73">
        <f t="shared" si="29"/>
        <v>127293727.39625068</v>
      </c>
      <c r="AH123" s="73">
        <f t="shared" si="29"/>
        <v>63676812.212134033</v>
      </c>
      <c r="AI123" s="12">
        <f t="shared" si="30"/>
        <v>0.93156350120511133</v>
      </c>
      <c r="AL123" s="73">
        <f>Summary!G123</f>
        <v>-12525744.912367061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32584426.281372</v>
      </c>
      <c r="AN123" s="20">
        <f>Summary!I123</f>
        <v>2899905.0567111974</v>
      </c>
      <c r="AP123" s="12">
        <v>1</v>
      </c>
    </row>
    <row r="124" spans="1:42" x14ac:dyDescent="0.3">
      <c r="A124">
        <v>120</v>
      </c>
      <c r="B124" t="str">
        <f>Summary!B124</f>
        <v>Yallourn Snowy</v>
      </c>
      <c r="C124" t="str">
        <f>Summary!C124</f>
        <v>Wind</v>
      </c>
      <c r="D124" s="90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51254480.736671336</v>
      </c>
      <c r="H124" s="73">
        <f>SUMIFS(AM$5:AM124,$F$5:$F124,$F124,$D$5:$D124,$D124)</f>
        <v>1789533.7356601167</v>
      </c>
      <c r="I124" s="20">
        <f>SUMIFS(AN$5:AN124,$F$5:$F124,$F124,$D$5:$D124,$D124)</f>
        <v>101078898.7004123</v>
      </c>
      <c r="J124" s="73">
        <f t="shared" si="16"/>
        <v>101078898.7004123</v>
      </c>
      <c r="K124" s="73">
        <f t="shared" si="17"/>
        <v>152333379.43708363</v>
      </c>
      <c r="L124" s="73">
        <f t="shared" si="18"/>
        <v>154122913.17274374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71739330.003378481</v>
      </c>
      <c r="Q124" s="73">
        <f>P124/SUMIFS(FinParameters!$H$8:$H$39,FinParameters!$B$8:$B$39,Financials!$E124,FinParameters!$C$8:$C$39,Financials!$F124)</f>
        <v>15612568.39079953</v>
      </c>
      <c r="R124" s="73">
        <f t="shared" si="31"/>
        <v>3384556.4106401242</v>
      </c>
      <c r="S124" s="12">
        <f t="shared" si="20"/>
        <v>4.9514558131748113E-2</v>
      </c>
      <c r="T124" s="115">
        <f t="shared" si="21"/>
        <v>51254480.736671336</v>
      </c>
      <c r="U124" s="73">
        <f>T124/SUMIFS(FinParameters!$L$8:$L$39,FinParameters!$B$8:$B$39,Financials!$E124,FinParameters!$C$8:$C$39,Financials!$F124)</f>
        <v>34526296.177891582</v>
      </c>
      <c r="V124" s="73">
        <f t="shared" si="22"/>
        <v>34526296.177891582</v>
      </c>
      <c r="W124" s="12"/>
      <c r="X124" s="73">
        <f t="shared" si="23"/>
        <v>122993810.74004981</v>
      </c>
      <c r="Y124" s="73">
        <f t="shared" si="24"/>
        <v>50138864.568691112</v>
      </c>
      <c r="Z124" s="73">
        <f t="shared" si="24"/>
        <v>37910852.588531703</v>
      </c>
      <c r="AA124" s="12">
        <f t="shared" si="25"/>
        <v>0.55461894752818175</v>
      </c>
      <c r="AB124" s="115">
        <f t="shared" si="26"/>
        <v>1789533.7356601167</v>
      </c>
      <c r="AC124" s="73">
        <f>AB124/SUMIFS(FinParameters!$L$8:$L$39,FinParameters!$B$8:$B$39,Financials!$E124,FinParameters!$C$8:$C$39,Financials!$F124)</f>
        <v>1205474.5436826474</v>
      </c>
      <c r="AD124" s="73">
        <f t="shared" si="27"/>
        <v>1205474.5436826474</v>
      </c>
      <c r="AE124" s="12"/>
      <c r="AF124" s="73">
        <f t="shared" si="28"/>
        <v>124783344.47570993</v>
      </c>
      <c r="AG124" s="73">
        <f t="shared" si="29"/>
        <v>51344339.112373762</v>
      </c>
      <c r="AH124" s="73">
        <f t="shared" si="29"/>
        <v>39116327.132214352</v>
      </c>
      <c r="AI124" s="12">
        <f t="shared" si="30"/>
        <v>0.57225450508067899</v>
      </c>
      <c r="AL124" s="73">
        <f>Summary!G124</f>
        <v>5171776.8729651058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1937933.5455137293</v>
      </c>
      <c r="AN124" s="20">
        <f>Summary!I124</f>
        <v>8221500.8161184425</v>
      </c>
      <c r="AP124" s="12">
        <v>1</v>
      </c>
    </row>
    <row r="125" spans="1:42" x14ac:dyDescent="0.3">
      <c r="A125">
        <v>121</v>
      </c>
      <c r="B125" t="str">
        <f>Summary!B125</f>
        <v>Yallourn Snowy</v>
      </c>
      <c r="C125" t="str">
        <f>Summary!C125</f>
        <v>Wind</v>
      </c>
      <c r="D125" s="90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387472665.11788952</v>
      </c>
      <c r="H125" s="73">
        <f>SUMIFS(AM$5:AM125,$F$5:$F125,$F125,$D$5:$D125,$D125)</f>
        <v>-415998938.1227138</v>
      </c>
      <c r="I125" s="20">
        <f>SUMIFS(AN$5:AN125,$F$5:$F125,$F125,$D$5:$D125,$D125)</f>
        <v>225366476.1146937</v>
      </c>
      <c r="J125" s="73">
        <f t="shared" si="16"/>
        <v>225366476.1146937</v>
      </c>
      <c r="K125" s="73">
        <f t="shared" si="17"/>
        <v>612839141.23258328</v>
      </c>
      <c r="L125" s="73">
        <f t="shared" si="18"/>
        <v>196840203.10986942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193882793.20023403</v>
      </c>
      <c r="Q125" s="73">
        <f>P125/SUMIFS(FinParameters!$H$8:$H$39,FinParameters!$B$8:$B$39,Financials!$E125,FinParameters!$C$8:$C$39,Financials!$F125)</f>
        <v>38358677.026133642</v>
      </c>
      <c r="R125" s="73">
        <f t="shared" si="31"/>
        <v>124668405.58638991</v>
      </c>
      <c r="S125" s="12">
        <f t="shared" si="20"/>
        <v>1.8011920625799773</v>
      </c>
      <c r="T125" s="115">
        <f t="shared" si="21"/>
        <v>387472665.11788952</v>
      </c>
      <c r="U125" s="73">
        <f>T125/SUMIFS(FinParameters!$L$8:$L$39,FinParameters!$B$8:$B$39,Financials!$E125,FinParameters!$C$8:$C$39,Financials!$F125)</f>
        <v>254645120.26699314</v>
      </c>
      <c r="V125" s="73">
        <f t="shared" si="22"/>
        <v>254645120.26699314</v>
      </c>
      <c r="W125" s="12"/>
      <c r="X125" s="73">
        <f t="shared" si="23"/>
        <v>581355458.31812358</v>
      </c>
      <c r="Y125" s="73">
        <f t="shared" si="24"/>
        <v>293003797.29312676</v>
      </c>
      <c r="Z125" s="73">
        <f t="shared" si="24"/>
        <v>379313525.85338306</v>
      </c>
      <c r="AA125" s="12">
        <f t="shared" si="25"/>
        <v>5.480269911071403</v>
      </c>
      <c r="AB125" s="115">
        <f t="shared" si="26"/>
        <v>-415998938.1227138</v>
      </c>
      <c r="AC125" s="73">
        <f>AB125/SUMIFS(FinParameters!$L$8:$L$39,FinParameters!$B$8:$B$39,Financials!$E125,FinParameters!$C$8:$C$39,Financials!$F125)</f>
        <v>-273392445.88252383</v>
      </c>
      <c r="AD125" s="73">
        <f t="shared" si="27"/>
        <v>-273392445.88252383</v>
      </c>
      <c r="AE125" s="12"/>
      <c r="AF125" s="73">
        <f t="shared" si="28"/>
        <v>165356520.19540977</v>
      </c>
      <c r="AG125" s="73">
        <f t="shared" si="29"/>
        <v>19611351.410602927</v>
      </c>
      <c r="AH125" s="73">
        <f t="shared" si="29"/>
        <v>105921079.97085923</v>
      </c>
      <c r="AI125" s="12">
        <f t="shared" si="30"/>
        <v>1.5303332677276065</v>
      </c>
      <c r="AL125" s="73">
        <f>Summary!G125</f>
        <v>21317039.211403869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-25428391.583075553</v>
      </c>
      <c r="AN125" s="20">
        <f>Summary!I125</f>
        <v>15141666.734723946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Yallourn Snowy</v>
      </c>
      <c r="C126" t="str">
        <f>Summary!C126</f>
        <v>Wind</v>
      </c>
      <c r="D126" s="90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202834213.48746884</v>
      </c>
      <c r="H126" s="73">
        <f>SUMIFS(AM$5:AM126,$F$5:$F126,$F126,$D$5:$D126,$D126)</f>
        <v>-175118879.94327852</v>
      </c>
      <c r="I126" s="20">
        <f>SUMIFS(AN$5:AN126,$F$5:$F126,$F126,$D$5:$D126,$D126)</f>
        <v>154794376.57941759</v>
      </c>
      <c r="J126" s="73">
        <f t="shared" si="16"/>
        <v>154794376.57941759</v>
      </c>
      <c r="K126" s="73">
        <f t="shared" si="17"/>
        <v>357628590.06688643</v>
      </c>
      <c r="L126" s="73">
        <f t="shared" si="18"/>
        <v>182509710.1236079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123310693.66495791</v>
      </c>
      <c r="Q126" s="73">
        <f>P126/SUMIFS(FinParameters!$H$8:$H$39,FinParameters!$B$8:$B$39,Financials!$E126,FinParameters!$C$8:$C$39,Financials!$F126)</f>
        <v>24396363.359989572</v>
      </c>
      <c r="R126" s="73">
        <f t="shared" si="31"/>
        <v>54096306.051113799</v>
      </c>
      <c r="S126" s="12">
        <f t="shared" si="20"/>
        <v>0.78157602654702352</v>
      </c>
      <c r="T126" s="115">
        <f t="shared" si="21"/>
        <v>202834213.48746884</v>
      </c>
      <c r="U126" s="73">
        <f>T126/SUMIFS(FinParameters!$L$8:$L$39,FinParameters!$B$8:$B$39,Financials!$E126,FinParameters!$C$8:$C$39,Financials!$F126)</f>
        <v>133301642.50957574</v>
      </c>
      <c r="V126" s="73">
        <f t="shared" si="22"/>
        <v>133301642.50957574</v>
      </c>
      <c r="W126" s="12"/>
      <c r="X126" s="73">
        <f t="shared" si="23"/>
        <v>326144907.15242678</v>
      </c>
      <c r="Y126" s="73">
        <f t="shared" si="24"/>
        <v>157698005.86956531</v>
      </c>
      <c r="Z126" s="73">
        <f t="shared" si="24"/>
        <v>187397948.56068954</v>
      </c>
      <c r="AA126" s="12">
        <f t="shared" si="25"/>
        <v>2.7074999147028009</v>
      </c>
      <c r="AB126" s="115">
        <f t="shared" si="26"/>
        <v>-175118879.94327852</v>
      </c>
      <c r="AC126" s="73">
        <f>AB126/SUMIFS(FinParameters!$L$8:$L$39,FinParameters!$B$8:$B$39,Financials!$E126,FinParameters!$C$8:$C$39,Financials!$F126)</f>
        <v>-115087262.29916041</v>
      </c>
      <c r="AD126" s="73">
        <f t="shared" si="27"/>
        <v>-115087262.29916041</v>
      </c>
      <c r="AE126" s="12"/>
      <c r="AF126" s="73">
        <f t="shared" si="28"/>
        <v>151026027.20914826</v>
      </c>
      <c r="AG126" s="73">
        <f t="shared" si="29"/>
        <v>42610743.570404902</v>
      </c>
      <c r="AH126" s="73">
        <f t="shared" si="29"/>
        <v>72310686.261529133</v>
      </c>
      <c r="AI126" s="12">
        <f t="shared" si="30"/>
        <v>1.0447348991218368</v>
      </c>
      <c r="AL126" s="73">
        <f>Summary!G126</f>
        <v>12799462.468525453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-11416032.634950949</v>
      </c>
      <c r="AN126" s="20">
        <f>Summary!I126</f>
        <v>11147388.17231575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Yallourn Snowy</v>
      </c>
      <c r="C127" t="str">
        <f>Summary!C127</f>
        <v>Wind</v>
      </c>
      <c r="D127" s="90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115091395.94614802</v>
      </c>
      <c r="H127" s="73">
        <f>SUMIFS(AM$5:AM127,$F$5:$F127,$F127,$D$5:$D127,$D127)</f>
        <v>-71888533.714445561</v>
      </c>
      <c r="I127" s="20">
        <f>SUMIFS(AN$5:AN127,$F$5:$F127,$F127,$D$5:$D127,$D127)</f>
        <v>125971696.01781067</v>
      </c>
      <c r="J127" s="73">
        <f t="shared" si="16"/>
        <v>125971696.01781067</v>
      </c>
      <c r="K127" s="73">
        <f t="shared" si="17"/>
        <v>241063091.96395868</v>
      </c>
      <c r="L127" s="73">
        <f t="shared" si="18"/>
        <v>169174558.24951315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94488013.103350997</v>
      </c>
      <c r="Q127" s="73">
        <f>P127/SUMIFS(FinParameters!$H$8:$H$39,FinParameters!$B$8:$B$39,Financials!$E127,FinParameters!$C$8:$C$39,Financials!$F127)</f>
        <v>18693949.667464096</v>
      </c>
      <c r="R127" s="73">
        <f t="shared" si="31"/>
        <v>25273625.489506889</v>
      </c>
      <c r="S127" s="12">
        <f t="shared" si="20"/>
        <v>0.36514988228331463</v>
      </c>
      <c r="T127" s="115">
        <f t="shared" si="21"/>
        <v>115091395.94614802</v>
      </c>
      <c r="U127" s="73">
        <f>T127/SUMIFS(FinParameters!$L$8:$L$39,FinParameters!$B$8:$B$39,Financials!$E127,FinParameters!$C$8:$C$39,Financials!$F127)</f>
        <v>75637496.527622461</v>
      </c>
      <c r="V127" s="73">
        <f t="shared" si="22"/>
        <v>75637496.527622461</v>
      </c>
      <c r="W127" s="12"/>
      <c r="X127" s="73">
        <f t="shared" si="23"/>
        <v>209579409.04949901</v>
      </c>
      <c r="Y127" s="73">
        <f t="shared" si="24"/>
        <v>94331446.195086554</v>
      </c>
      <c r="Z127" s="73">
        <f t="shared" si="24"/>
        <v>100911122.01712935</v>
      </c>
      <c r="AA127" s="12">
        <f t="shared" si="25"/>
        <v>1.4579500808433841</v>
      </c>
      <c r="AB127" s="115">
        <f t="shared" si="26"/>
        <v>-71888533.714445561</v>
      </c>
      <c r="AC127" s="73">
        <f>AB127/SUMIFS(FinParameters!$L$8:$L$39,FinParameters!$B$8:$B$39,Financials!$E127,FinParameters!$C$8:$C$39,Financials!$F127)</f>
        <v>-47244789.01747331</v>
      </c>
      <c r="AD127" s="73">
        <f t="shared" si="27"/>
        <v>-47244789.01747331</v>
      </c>
      <c r="AE127" s="12"/>
      <c r="AF127" s="73">
        <f t="shared" si="28"/>
        <v>137690875.33505344</v>
      </c>
      <c r="AG127" s="73">
        <f t="shared" si="29"/>
        <v>47086657.177613243</v>
      </c>
      <c r="AH127" s="73">
        <f t="shared" si="29"/>
        <v>53666332.999656036</v>
      </c>
      <c r="AI127" s="12">
        <f t="shared" si="30"/>
        <v>0.77536383474296333</v>
      </c>
      <c r="AL127" s="73">
        <f>Summary!G127</f>
        <v>9548262.1704605054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-5186698.9522319473</v>
      </c>
      <c r="AN127" s="20">
        <f>Summary!I127</f>
        <v>9648652.7589550521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Yallourn Snowy</v>
      </c>
      <c r="C128" t="str">
        <f>Summary!C128</f>
        <v>Wind</v>
      </c>
      <c r="D128" s="90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52620846.630001277</v>
      </c>
      <c r="H128" s="73">
        <f>SUMIFS(AM$5:AM128,$F$5:$F128,$F128,$D$5:$D128,$D128)</f>
        <v>2192869.7575382022</v>
      </c>
      <c r="I128" s="20">
        <f>SUMIFS(AN$5:AN128,$F$5:$F128,$F128,$D$5:$D128,$D128)</f>
        <v>108619542.96967117</v>
      </c>
      <c r="J128" s="73">
        <f t="shared" si="16"/>
        <v>108619542.96967117</v>
      </c>
      <c r="K128" s="73">
        <f t="shared" si="17"/>
        <v>161240389.59967244</v>
      </c>
      <c r="L128" s="73">
        <f t="shared" si="18"/>
        <v>163433259.35721064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77135860.055211499</v>
      </c>
      <c r="Q128" s="73">
        <f>P128/SUMIFS(FinParameters!$H$8:$H$39,FinParameters!$B$8:$B$39,Financials!$E128,FinParameters!$C$8:$C$39,Financials!$F128)</f>
        <v>15260918.692950469</v>
      </c>
      <c r="R128" s="73">
        <f t="shared" si="31"/>
        <v>7921472.4413673915</v>
      </c>
      <c r="S128" s="12">
        <f t="shared" si="20"/>
        <v>0.11444834975008802</v>
      </c>
      <c r="T128" s="115">
        <f t="shared" si="21"/>
        <v>52620846.630001277</v>
      </c>
      <c r="U128" s="73">
        <f>T128/SUMIFS(FinParameters!$L$8:$L$39,FinParameters!$B$8:$B$39,Financials!$E128,FinParameters!$C$8:$C$39,Financials!$F128)</f>
        <v>34582160.3043167</v>
      </c>
      <c r="V128" s="73">
        <f t="shared" si="22"/>
        <v>34582160.3043167</v>
      </c>
      <c r="W128" s="12"/>
      <c r="X128" s="73">
        <f t="shared" si="23"/>
        <v>129756706.68521276</v>
      </c>
      <c r="Y128" s="73">
        <f t="shared" si="24"/>
        <v>49843078.997267172</v>
      </c>
      <c r="Z128" s="73">
        <f t="shared" si="24"/>
        <v>42503632.745684087</v>
      </c>
      <c r="AA128" s="12">
        <f t="shared" si="25"/>
        <v>0.61408666913037313</v>
      </c>
      <c r="AB128" s="115">
        <f t="shared" si="26"/>
        <v>2192869.7575382022</v>
      </c>
      <c r="AC128" s="73">
        <f>AB128/SUMIFS(FinParameters!$L$8:$L$39,FinParameters!$B$8:$B$39,Financials!$E128,FinParameters!$C$8:$C$39,Financials!$F128)</f>
        <v>1441143.1654624511</v>
      </c>
      <c r="AD128" s="73">
        <f t="shared" si="27"/>
        <v>1441143.1654624511</v>
      </c>
      <c r="AE128" s="12"/>
      <c r="AF128" s="73">
        <f t="shared" si="28"/>
        <v>131949576.44275096</v>
      </c>
      <c r="AG128" s="73">
        <f t="shared" si="29"/>
        <v>51284222.162729621</v>
      </c>
      <c r="AH128" s="73">
        <f t="shared" si="29"/>
        <v>43944775.911146536</v>
      </c>
      <c r="AI128" s="12">
        <f t="shared" si="30"/>
        <v>0.63490810835920475</v>
      </c>
      <c r="AL128" s="73">
        <f>Summary!G128</f>
        <v>6177360.4761280008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382849.24872877455</v>
      </c>
      <c r="AN128" s="20">
        <f>Summary!I128</f>
        <v>8535762.6056908388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Yallourn Snowy</v>
      </c>
      <c r="C129" t="str">
        <f>Summary!C129</f>
        <v>Wind</v>
      </c>
      <c r="D129" s="90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-7548213.3281380301</v>
      </c>
      <c r="H129" s="73">
        <f>SUMIFS(AM$5:AM129,$F$5:$F129,$F129,$D$5:$D129,$D129)</f>
        <v>79607464.579465717</v>
      </c>
      <c r="I129" s="20">
        <f>SUMIFS(AN$5:AN129,$F$5:$F129,$F129,$D$5:$D129,$D129)</f>
        <v>91210834.205953151</v>
      </c>
      <c r="J129" s="73">
        <f t="shared" si="16"/>
        <v>91210834.205953151</v>
      </c>
      <c r="K129" s="73">
        <f t="shared" si="17"/>
        <v>83662620.877815127</v>
      </c>
      <c r="L129" s="73">
        <f t="shared" si="18"/>
        <v>163270085.45728084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59727151.291493475</v>
      </c>
      <c r="Q129" s="73">
        <f>P129/SUMIFS(FinParameters!$H$8:$H$39,FinParameters!$B$8:$B$39,Financials!$E129,FinParameters!$C$8:$C$39,Financials!$F129)</f>
        <v>11816698.471613796</v>
      </c>
      <c r="R129" s="73">
        <f t="shared" si="31"/>
        <v>-9487236.3223506324</v>
      </c>
      <c r="S129" s="12">
        <f t="shared" si="20"/>
        <v>-0.13707029202195839</v>
      </c>
      <c r="T129" s="115">
        <f t="shared" si="21"/>
        <v>-7548213.3281380301</v>
      </c>
      <c r="U129" s="73">
        <f>T129/SUMIFS(FinParameters!$L$8:$L$39,FinParameters!$B$8:$B$39,Financials!$E129,FinParameters!$C$8:$C$39,Financials!$F129)</f>
        <v>-4960648.4889968196</v>
      </c>
      <c r="V129" s="73">
        <f t="shared" si="22"/>
        <v>-4960648.4889968196</v>
      </c>
      <c r="W129" s="12"/>
      <c r="X129" s="73">
        <f t="shared" si="23"/>
        <v>52178937.963355452</v>
      </c>
      <c r="Y129" s="73">
        <f t="shared" si="24"/>
        <v>6856049.9826169768</v>
      </c>
      <c r="Z129" s="73">
        <f t="shared" si="24"/>
        <v>-14447884.811347451</v>
      </c>
      <c r="AA129" s="12">
        <f t="shared" si="25"/>
        <v>-0.20874106250789998</v>
      </c>
      <c r="AB129" s="115">
        <f t="shared" si="26"/>
        <v>79607464.579465717</v>
      </c>
      <c r="AC129" s="73">
        <f>AB129/SUMIFS(FinParameters!$L$8:$L$39,FinParameters!$B$8:$B$39,Financials!$E129,FinParameters!$C$8:$C$39,Financials!$F129)</f>
        <v>52317632.22786501</v>
      </c>
      <c r="AD129" s="73">
        <f t="shared" si="27"/>
        <v>52317632.22786501</v>
      </c>
      <c r="AE129" s="12"/>
      <c r="AF129" s="73">
        <f t="shared" si="28"/>
        <v>131786402.54282117</v>
      </c>
      <c r="AG129" s="73">
        <f t="shared" si="29"/>
        <v>59173682.210481986</v>
      </c>
      <c r="AH129" s="73">
        <f t="shared" si="29"/>
        <v>37869747.416517556</v>
      </c>
      <c r="AI129" s="12">
        <f t="shared" si="30"/>
        <v>0.54713692805891312</v>
      </c>
      <c r="AL129" s="73">
        <f>Summary!G129</f>
        <v>-281575.65517933172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8431352.9579983056</v>
      </c>
      <c r="AN129" s="20">
        <f>Summary!I129</f>
        <v>6882697.9757875735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Yallourn Snowy</v>
      </c>
      <c r="C130" t="str">
        <f>Summary!C130</f>
        <v>Wind</v>
      </c>
      <c r="D130" s="90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-81406283.013000101</v>
      </c>
      <c r="H130" s="73">
        <f>SUMIFS(AM$5:AM130,$F$5:$F130,$F130,$D$5:$D130,$D130)</f>
        <v>187696493.3099401</v>
      </c>
      <c r="I130" s="20">
        <f>SUMIFS(AN$5:AN130,$F$5:$F130,$F130,$D$5:$D130,$D130)</f>
        <v>68523232.316924348</v>
      </c>
      <c r="J130" s="73">
        <f t="shared" si="16"/>
        <v>68523232.316924348</v>
      </c>
      <c r="K130" s="73">
        <f t="shared" si="17"/>
        <v>-12883050.696075752</v>
      </c>
      <c r="L130" s="73">
        <f t="shared" si="18"/>
        <v>174813442.61386436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37039549.402464673</v>
      </c>
      <c r="Q130" s="73">
        <f>P130/SUMIFS(FinParameters!$H$8:$H$39,FinParameters!$B$8:$B$39,Financials!$E130,FinParameters!$C$8:$C$39,Financials!$F130)</f>
        <v>7328077.387740816</v>
      </c>
      <c r="R130" s="73">
        <f t="shared" si="31"/>
        <v>-32174838.211379435</v>
      </c>
      <c r="S130" s="12">
        <f t="shared" si="20"/>
        <v>-0.46485765923245548</v>
      </c>
      <c r="T130" s="115">
        <f t="shared" si="21"/>
        <v>-81406283.013000101</v>
      </c>
      <c r="U130" s="73">
        <f>T130/SUMIFS(FinParameters!$L$8:$L$39,FinParameters!$B$8:$B$39,Financials!$E130,FinParameters!$C$8:$C$39,Financials!$F130)</f>
        <v>-53499806.81095846</v>
      </c>
      <c r="V130" s="73">
        <f t="shared" si="22"/>
        <v>-53499806.81095846</v>
      </c>
      <c r="W130" s="12"/>
      <c r="X130" s="73">
        <f t="shared" si="23"/>
        <v>-44366733.610535428</v>
      </c>
      <c r="Y130" s="73">
        <f t="shared" si="24"/>
        <v>-46171729.423217647</v>
      </c>
      <c r="Z130" s="73">
        <f t="shared" si="24"/>
        <v>-85674645.022337899</v>
      </c>
      <c r="AA130" s="12">
        <f t="shared" si="25"/>
        <v>-1.2378155463908409</v>
      </c>
      <c r="AB130" s="115">
        <f t="shared" si="26"/>
        <v>182065598.5106419</v>
      </c>
      <c r="AC130" s="73">
        <f>AB130/SUMIFS(FinParameters!$L$8:$L$39,FinParameters!$B$8:$B$39,Financials!$E130,FinParameters!$C$8:$C$39,Financials!$F130)</f>
        <v>119652611.40451987</v>
      </c>
      <c r="AD130" s="73">
        <f t="shared" si="27"/>
        <v>119652611.40451987</v>
      </c>
      <c r="AE130" s="12"/>
      <c r="AF130" s="73">
        <f t="shared" si="28"/>
        <v>137698864.90010649</v>
      </c>
      <c r="AG130" s="73">
        <f t="shared" si="29"/>
        <v>73480881.981302232</v>
      </c>
      <c r="AH130" s="73">
        <f t="shared" si="29"/>
        <v>33977966.382181972</v>
      </c>
      <c r="AI130" s="12">
        <f t="shared" si="30"/>
        <v>0.4909090082794545</v>
      </c>
      <c r="AL130" s="73">
        <f>Summary!G130</f>
        <v>-9429997.2815537825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20743066.424952194</v>
      </c>
      <c r="AN130" s="20">
        <f>Summary!I130</f>
        <v>4561157.1649831152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Yallourn Snowy</v>
      </c>
      <c r="C131" t="str">
        <f>Summary!C131</f>
        <v>Wind</v>
      </c>
      <c r="D131" s="90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-166560655.87463197</v>
      </c>
      <c r="H131" s="73">
        <f>SUMIFS(AM$5:AM131,$F$5:$F131,$F131,$D$5:$D131,$D131)</f>
        <v>375824490.5020076</v>
      </c>
      <c r="I131" s="20">
        <f>SUMIFS(AN$5:AN131,$F$5:$F131,$F131,$D$5:$D131,$D131)</f>
        <v>38037559.461729623</v>
      </c>
      <c r="J131" s="73">
        <f t="shared" si="16"/>
        <v>38037559.461729623</v>
      </c>
      <c r="K131" s="73">
        <f t="shared" si="17"/>
        <v>-128523096.41290236</v>
      </c>
      <c r="L131" s="73">
        <f t="shared" si="18"/>
        <v>247301394.08910525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6553876.5472699516</v>
      </c>
      <c r="Q131" s="73">
        <f>P131/SUMIFS(FinParameters!$H$8:$H$39,FinParameters!$B$8:$B$39,Financials!$E131,FinParameters!$C$8:$C$39,Financials!$F131)</f>
        <v>1296649.5355069835</v>
      </c>
      <c r="R131" s="73">
        <f t="shared" si="31"/>
        <v>-62660511.066574156</v>
      </c>
      <c r="S131" s="12">
        <f t="shared" si="20"/>
        <v>-0.9053104885672778</v>
      </c>
      <c r="T131" s="115">
        <f t="shared" si="21"/>
        <v>-166560655.87463197</v>
      </c>
      <c r="U131" s="73">
        <f>T131/SUMIFS(FinParameters!$L$8:$L$39,FinParameters!$B$8:$B$39,Financials!$E131,FinParameters!$C$8:$C$39,Financials!$F131)</f>
        <v>-109462839.74390915</v>
      </c>
      <c r="V131" s="73">
        <f t="shared" si="22"/>
        <v>-109462839.74390915</v>
      </c>
      <c r="W131" s="12"/>
      <c r="X131" s="73">
        <f t="shared" si="23"/>
        <v>-160006779.32736203</v>
      </c>
      <c r="Y131" s="73">
        <f t="shared" si="24"/>
        <v>-108166190.20840217</v>
      </c>
      <c r="Z131" s="73">
        <f t="shared" si="24"/>
        <v>-172123350.81048331</v>
      </c>
      <c r="AA131" s="12">
        <f t="shared" si="25"/>
        <v>-2.4868146167929912</v>
      </c>
      <c r="AB131" s="115">
        <f t="shared" si="26"/>
        <v>263077143.35140529</v>
      </c>
      <c r="AC131" s="73">
        <f>AB131/SUMIFS(FinParameters!$L$8:$L$39,FinParameters!$B$8:$B$39,Financials!$E131,FinParameters!$C$8:$C$39,Financials!$F131)</f>
        <v>172892998.23984569</v>
      </c>
      <c r="AD131" s="73">
        <f t="shared" si="27"/>
        <v>172892998.23984569</v>
      </c>
      <c r="AE131" s="12"/>
      <c r="AF131" s="73">
        <f t="shared" si="28"/>
        <v>103070364.02404326</v>
      </c>
      <c r="AG131" s="73">
        <f t="shared" si="29"/>
        <v>64726808.031443521</v>
      </c>
      <c r="AH131" s="73">
        <f t="shared" si="29"/>
        <v>769647.42936238647</v>
      </c>
      <c r="AI131" s="12">
        <f t="shared" si="30"/>
        <v>1.1119760730331786E-2</v>
      </c>
      <c r="AL131" s="73">
        <f>Summary!G131</f>
        <v>-15304372.009449439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37556400.766674288</v>
      </c>
      <c r="AN131" s="20">
        <f>Summary!I131</f>
        <v>2642220.2530898079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Yallourn Snowy</v>
      </c>
      <c r="C132" t="str">
        <f>Summary!C132</f>
        <v>Wind</v>
      </c>
      <c r="D132" s="90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55521756.228308074</v>
      </c>
      <c r="H132" s="73">
        <f>SUMIFS(AM$5:AM132,$F$5:$F132,$F132,$D$5:$D132,$D132)</f>
        <v>3890206.13205367</v>
      </c>
      <c r="I132" s="20">
        <f>SUMIFS(AN$5:AN132,$F$5:$F132,$F132,$D$5:$D132,$D132)</f>
        <v>109292868.66043426</v>
      </c>
      <c r="J132" s="73">
        <f t="shared" si="16"/>
        <v>109292868.66043426</v>
      </c>
      <c r="K132" s="73">
        <f t="shared" si="17"/>
        <v>164814624.88874233</v>
      </c>
      <c r="L132" s="73">
        <f t="shared" si="18"/>
        <v>168704831.020796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77809185.745974585</v>
      </c>
      <c r="Q132" s="73">
        <f>P132/SUMIFS(FinParameters!$H$8:$H$39,FinParameters!$B$8:$B$39,Financials!$E132,FinParameters!$C$8:$C$39,Financials!$F132)</f>
        <v>15394132.591301445</v>
      </c>
      <c r="R132" s="73">
        <f t="shared" si="31"/>
        <v>8594798.1321304776</v>
      </c>
      <c r="S132" s="12">
        <f t="shared" si="20"/>
        <v>0.12417646718312313</v>
      </c>
      <c r="T132" s="115">
        <f t="shared" si="21"/>
        <v>55521756.228308074</v>
      </c>
      <c r="U132" s="73">
        <f>T132/SUMIFS(FinParameters!$L$8:$L$39,FinParameters!$B$8:$B$39,Financials!$E132,FinParameters!$C$8:$C$39,Financials!$F132)</f>
        <v>36488623.753344148</v>
      </c>
      <c r="V132" s="73">
        <f t="shared" si="22"/>
        <v>36488623.753344148</v>
      </c>
      <c r="W132" s="12"/>
      <c r="X132" s="73">
        <f t="shared" si="23"/>
        <v>133330941.97428265</v>
      </c>
      <c r="Y132" s="73">
        <f t="shared" si="24"/>
        <v>51882756.34464559</v>
      </c>
      <c r="Z132" s="73">
        <f t="shared" si="24"/>
        <v>45083421.885474622</v>
      </c>
      <c r="AA132" s="12">
        <f t="shared" si="25"/>
        <v>0.65135910956838594</v>
      </c>
      <c r="AB132" s="115">
        <f t="shared" si="26"/>
        <v>3890206.13205367</v>
      </c>
      <c r="AC132" s="73">
        <f>AB132/SUMIFS(FinParameters!$L$8:$L$39,FinParameters!$B$8:$B$39,Financials!$E132,FinParameters!$C$8:$C$39,Financials!$F132)</f>
        <v>2556624.2409869139</v>
      </c>
      <c r="AD132" s="73">
        <f t="shared" si="27"/>
        <v>2556624.2409869139</v>
      </c>
      <c r="AE132" s="12"/>
      <c r="AF132" s="73">
        <f t="shared" si="28"/>
        <v>137221148.10633633</v>
      </c>
      <c r="AG132" s="73">
        <f t="shared" si="29"/>
        <v>54439380.585632503</v>
      </c>
      <c r="AH132" s="73">
        <f t="shared" si="29"/>
        <v>47640046.126461536</v>
      </c>
      <c r="AI132" s="12">
        <f t="shared" si="30"/>
        <v>0.68829686671868606</v>
      </c>
      <c r="AL132" s="73">
        <f>Summary!G132</f>
        <v>4267275.4916367382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2100672.3963935534</v>
      </c>
      <c r="AN132" s="20">
        <f>Summary!I132</f>
        <v>8213969.9600219624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Yallourn Snowy</v>
      </c>
      <c r="C133" t="str">
        <f>Summary!C133</f>
        <v>Wind</v>
      </c>
      <c r="D133" s="90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-14438182.430733874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36857257.599606745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-14438182.430733874</v>
      </c>
      <c r="AC133" s="73">
        <f>AB133/SUMIFS(FinParameters!$L$8:$L$39,FinParameters!$B$8:$B$39,Financials!$E133,FinParameters!$C$8:$C$39,Financials!$F133)</f>
        <v>-13742469.892429626</v>
      </c>
      <c r="AD133" s="73">
        <f t="shared" si="27"/>
        <v>-13742469.892429626</v>
      </c>
      <c r="AE133" s="12"/>
      <c r="AF133" s="73">
        <f t="shared" si="28"/>
        <v>34857257.599606745</v>
      </c>
      <c r="AG133" s="73">
        <f t="shared" si="29"/>
        <v>32284071.348996498</v>
      </c>
      <c r="AH133" s="73">
        <f t="shared" si="29"/>
        <v>10813569.788185613</v>
      </c>
      <c r="AI133" s="12">
        <f t="shared" si="30"/>
        <v>0.47697386946828618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-14438182.430733874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Yallourn Snowy</v>
      </c>
      <c r="C134" t="str">
        <f>Summary!C134</f>
        <v>Wind</v>
      </c>
      <c r="D134" s="90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-5550659.4763276819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30149776.405611929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-5550659.4763276819</v>
      </c>
      <c r="AC134" s="73">
        <f>AB134/SUMIFS(FinParameters!$L$8:$L$39,FinParameters!$B$8:$B$39,Financials!$E134,FinParameters!$C$8:$C$39,Financials!$F134)</f>
        <v>-5283197.5979323564</v>
      </c>
      <c r="AD134" s="73">
        <f t="shared" ref="AD134:AD197" si="43">AC134</f>
        <v>-5283197.5979323564</v>
      </c>
      <c r="AE134" s="12"/>
      <c r="AF134" s="73">
        <f t="shared" ref="AF134:AF197" si="44">X134+AB134</f>
        <v>28149776.405611932</v>
      </c>
      <c r="AG134" s="73">
        <f t="shared" ref="AG134:AH197" si="45">Y134+AC134</f>
        <v>26305054.935177527</v>
      </c>
      <c r="AH134" s="73">
        <f t="shared" si="45"/>
        <v>4289999.8054016875</v>
      </c>
      <c r="AI134" s="12">
        <f t="shared" ref="AI134:AI197" si="46">-AH134/SUM($N134,$O134)</f>
        <v>0.18922685544936668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-5550659.4763276819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Yallourn Snowy</v>
      </c>
      <c r="C135" t="str">
        <f>Summary!C135</f>
        <v>Wind</v>
      </c>
      <c r="D135" s="90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-2221054.9789293194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25757770.914758831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-2221054.9789293194</v>
      </c>
      <c r="AC135" s="73">
        <f>AB135/SUMIFS(FinParameters!$L$8:$L$39,FinParameters!$B$8:$B$39,Financials!$E135,FinParameters!$C$8:$C$39,Financials!$F135)</f>
        <v>-2114032.1036804947</v>
      </c>
      <c r="AD135" s="73">
        <f t="shared" si="43"/>
        <v>-2114032.1036804947</v>
      </c>
      <c r="AE135" s="12"/>
      <c r="AF135" s="73">
        <f t="shared" si="44"/>
        <v>23757770.914758831</v>
      </c>
      <c r="AG135" s="73">
        <f t="shared" si="45"/>
        <v>22282197.665509772</v>
      </c>
      <c r="AH135" s="73">
        <f t="shared" si="45"/>
        <v>55485.405055087525</v>
      </c>
      <c r="AI135" s="12">
        <f t="shared" si="46"/>
        <v>2.4473960834889871E-3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-2221054.9789293194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Yallourn Snowy</v>
      </c>
      <c r="C136" t="str">
        <f>Summary!C136</f>
        <v>Wind</v>
      </c>
      <c r="D136" s="90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293.99697691506788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21582448.309051462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293.99697691506788</v>
      </c>
      <c r="AC136" s="73">
        <f>AB136/SUMIFS(FinParameters!$L$8:$L$39,FinParameters!$B$8:$B$39,Financials!$E136,FinParameters!$C$8:$C$39,Financials!$F136)</f>
        <v>279.830555064907</v>
      </c>
      <c r="AD136" s="73">
        <f t="shared" si="43"/>
        <v>279.830555064907</v>
      </c>
      <c r="AE136" s="12"/>
      <c r="AF136" s="73">
        <f t="shared" si="44"/>
        <v>19582448.309051462</v>
      </c>
      <c r="AG136" s="73">
        <f t="shared" si="45"/>
        <v>18407676.125095319</v>
      </c>
      <c r="AH136" s="73">
        <f t="shared" si="45"/>
        <v>-3952884.0868514231</v>
      </c>
      <c r="AI136" s="12">
        <f t="shared" si="46"/>
        <v>-0.17435707683923751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293.99697691506788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Yallourn Snowy</v>
      </c>
      <c r="C137" t="str">
        <f>Summary!C137</f>
        <v>Wind</v>
      </c>
      <c r="D137" s="90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2019663.7988517722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19053302.558178488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2019663.7988517722</v>
      </c>
      <c r="AC137" s="73">
        <f>AB137/SUMIFS(FinParameters!$L$8:$L$39,FinParameters!$B$8:$B$39,Financials!$E137,FinParameters!$C$8:$C$39,Financials!$F137)</f>
        <v>1922345.07921644</v>
      </c>
      <c r="AD137" s="73">
        <f t="shared" si="43"/>
        <v>1922345.07921644</v>
      </c>
      <c r="AE137" s="12"/>
      <c r="AF137" s="73">
        <f t="shared" si="44"/>
        <v>17053302.558178488</v>
      </c>
      <c r="AG137" s="73">
        <f t="shared" si="45"/>
        <v>16083436.116226397</v>
      </c>
      <c r="AH137" s="73">
        <f t="shared" si="45"/>
        <v>-6388702.3150339061</v>
      </c>
      <c r="AI137" s="12">
        <f t="shared" si="46"/>
        <v>-0.28179815951361342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2019663.7988517722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Yallourn Snowy</v>
      </c>
      <c r="C138" t="str">
        <f>Summary!C138</f>
        <v>Wind</v>
      </c>
      <c r="D138" s="90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4708042.3995469287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17398261.332953997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4708042.3995469287</v>
      </c>
      <c r="AC138" s="73">
        <f>AB138/SUMIFS(FinParameters!$L$8:$L$39,FinParameters!$B$8:$B$39,Financials!$E138,FinParameters!$C$8:$C$39,Financials!$F138)</f>
        <v>4481182.5337745901</v>
      </c>
      <c r="AD138" s="73">
        <f t="shared" si="43"/>
        <v>4481182.5337745901</v>
      </c>
      <c r="AE138" s="12"/>
      <c r="AF138" s="73">
        <f t="shared" si="44"/>
        <v>15398261.332953999</v>
      </c>
      <c r="AG138" s="73">
        <f t="shared" si="45"/>
        <v>14605743.03265083</v>
      </c>
      <c r="AH138" s="73">
        <f t="shared" si="45"/>
        <v>-7997540.2813144512</v>
      </c>
      <c r="AI138" s="12">
        <f t="shared" si="46"/>
        <v>-0.35276211361531212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4708042.3995469287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Yallourn Snowy</v>
      </c>
      <c r="C139" t="str">
        <f>Summary!C139</f>
        <v>Wind</v>
      </c>
      <c r="D139" s="90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10108934.829009965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15066346.754891034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10108934.829009965</v>
      </c>
      <c r="AC139" s="73">
        <f>AB139/SUMIFS(FinParameters!$L$8:$L$39,FinParameters!$B$8:$B$39,Financials!$E139,FinParameters!$C$8:$C$39,Financials!$F139)</f>
        <v>9621829.7004259042</v>
      </c>
      <c r="AD139" s="73">
        <f t="shared" si="43"/>
        <v>9621829.7004259042</v>
      </c>
      <c r="AE139" s="12"/>
      <c r="AF139" s="73">
        <f t="shared" si="44"/>
        <v>13066346.754891034</v>
      </c>
      <c r="AG139" s="73">
        <f t="shared" si="45"/>
        <v>12545499.407041661</v>
      </c>
      <c r="AH139" s="73">
        <f t="shared" si="45"/>
        <v>-10271845.550116289</v>
      </c>
      <c r="AI139" s="12">
        <f t="shared" si="46"/>
        <v>-0.45307904924906617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10108934.829009965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Yallourn Snowy</v>
      </c>
      <c r="C140" t="str">
        <f>Summary!C140</f>
        <v>Wind</v>
      </c>
      <c r="D140" s="90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-164604.43080215916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22607091.537652582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-164604.43080215916</v>
      </c>
      <c r="AC140" s="73">
        <f>AB140/SUMIFS(FinParameters!$L$8:$L$39,FinParameters!$B$8:$B$39,Financials!$E140,FinParameters!$C$8:$C$39,Financials!$F140)</f>
        <v>-156672.86691460718</v>
      </c>
      <c r="AD140" s="73">
        <f t="shared" si="43"/>
        <v>-156672.86691460718</v>
      </c>
      <c r="AE140" s="12"/>
      <c r="AF140" s="73">
        <f t="shared" si="44"/>
        <v>20607091.537652582</v>
      </c>
      <c r="AG140" s="73">
        <f t="shared" si="45"/>
        <v>19367661.494720586</v>
      </c>
      <c r="AH140" s="73">
        <f t="shared" si="45"/>
        <v>-2972360.345681231</v>
      </c>
      <c r="AI140" s="12">
        <f t="shared" si="46"/>
        <v>-0.13110732563844202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-164604.43080215916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Yallourn Snowy</v>
      </c>
      <c r="C141" t="str">
        <f>Summary!C141</f>
        <v>Wind</v>
      </c>
      <c r="D141" s="90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69665697.112767428</v>
      </c>
      <c r="H141" s="73">
        <f>SUMIFS(AM$5:AM141,$F$5:$F141,$F141,$D$5:$D141,$D141)</f>
        <v>-32636918.725086771</v>
      </c>
      <c r="I141" s="20">
        <f>SUMIFS(AN$5:AN141,$F$5:$F141,$F141,$D$5:$D141,$D141)</f>
        <v>18603223.924436025</v>
      </c>
      <c r="J141" s="73">
        <f t="shared" si="32"/>
        <v>18603223.924436025</v>
      </c>
      <c r="K141" s="73">
        <f t="shared" si="33"/>
        <v>88268921.037203461</v>
      </c>
      <c r="L141" s="73">
        <f t="shared" si="34"/>
        <v>55632002.312116683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15644473.924436025</v>
      </c>
      <c r="Q141" s="73">
        <f>P141/SUMIFS(FinParameters!$H$8:$H$39,FinParameters!$B$8:$B$39,Financials!$E141,FinParameters!$C$8:$C$39,Financials!$F141)</f>
        <v>11439104.498535074</v>
      </c>
      <c r="R141" s="73">
        <f t="shared" si="47"/>
        <v>-18310712.571409717</v>
      </c>
      <c r="S141" s="12">
        <f t="shared" si="36"/>
        <v>-0.53926113978640489</v>
      </c>
      <c r="T141" s="115">
        <f t="shared" si="37"/>
        <v>69665697.112767428</v>
      </c>
      <c r="U141" s="73">
        <f>T141/SUMIFS(FinParameters!$L$8:$L$39,FinParameters!$B$8:$B$39,Financials!$E141,FinParameters!$C$8:$C$39,Financials!$F141)</f>
        <v>64691525.300229482</v>
      </c>
      <c r="V141" s="73">
        <f t="shared" si="38"/>
        <v>64691525.300229482</v>
      </c>
      <c r="W141" s="12"/>
      <c r="X141" s="73">
        <f t="shared" si="39"/>
        <v>85310171.037203461</v>
      </c>
      <c r="Y141" s="73">
        <f t="shared" si="40"/>
        <v>76130629.798764557</v>
      </c>
      <c r="Z141" s="73">
        <f t="shared" si="40"/>
        <v>46380812.728819765</v>
      </c>
      <c r="AA141" s="12">
        <f t="shared" si="41"/>
        <v>1.3659419227308394</v>
      </c>
      <c r="AB141" s="115">
        <f t="shared" si="42"/>
        <v>-32636918.725086771</v>
      </c>
      <c r="AC141" s="73">
        <f>AB141/SUMIFS(FinParameters!$L$8:$L$39,FinParameters!$B$8:$B$39,Financials!$E141,FinParameters!$C$8:$C$39,Financials!$F141)</f>
        <v>-30306623.502351295</v>
      </c>
      <c r="AD141" s="73">
        <f t="shared" si="43"/>
        <v>-30306623.502351295</v>
      </c>
      <c r="AE141" s="12"/>
      <c r="AF141" s="73">
        <f t="shared" si="44"/>
        <v>52673252.31211669</v>
      </c>
      <c r="AG141" s="73">
        <f t="shared" si="45"/>
        <v>45824006.296413258</v>
      </c>
      <c r="AH141" s="73">
        <f t="shared" si="45"/>
        <v>16074189.22646847</v>
      </c>
      <c r="AI141" s="12">
        <f t="shared" si="46"/>
        <v>0.47339422589933561</v>
      </c>
      <c r="AL141" s="73">
        <f>Summary!G141</f>
        <v>26744147.762844302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-18198736.294352897</v>
      </c>
      <c r="AN141" s="20">
        <f>Summary!I141</f>
        <v>10229333.244018523</v>
      </c>
      <c r="AP141" s="12">
        <v>1</v>
      </c>
    </row>
    <row r="142" spans="1:42" x14ac:dyDescent="0.3">
      <c r="A142">
        <v>138</v>
      </c>
      <c r="B142" t="str">
        <f>Summary!B142</f>
        <v>Yallourn Snowy</v>
      </c>
      <c r="C142" t="str">
        <f>Summary!C142</f>
        <v>Wind</v>
      </c>
      <c r="D142" s="90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45690275.090821877</v>
      </c>
      <c r="H142" s="73">
        <f>SUMIFS(AM$5:AM142,$F$5:$F142,$F142,$D$5:$D142,$D142)</f>
        <v>-13046161.095718045</v>
      </c>
      <c r="I142" s="20">
        <f>SUMIFS(AN$5:AN142,$F$5:$F142,$F142,$D$5:$D142,$D142)</f>
        <v>12293324.601443693</v>
      </c>
      <c r="J142" s="73">
        <f t="shared" si="32"/>
        <v>12293324.601443693</v>
      </c>
      <c r="K142" s="73">
        <f t="shared" si="33"/>
        <v>57983599.69226557</v>
      </c>
      <c r="L142" s="73">
        <f t="shared" si="34"/>
        <v>44937438.596547529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9334574.601443693</v>
      </c>
      <c r="Q142" s="73">
        <f>P142/SUMIFS(FinParameters!$H$8:$H$39,FinParameters!$B$8:$B$39,Financials!$E142,FinParameters!$C$8:$C$39,Financials!$F142)</f>
        <v>6825360.4966863804</v>
      </c>
      <c r="R142" s="73">
        <f t="shared" si="47"/>
        <v>-24620611.894402049</v>
      </c>
      <c r="S142" s="12">
        <f t="shared" si="36"/>
        <v>-0.72509134642550899</v>
      </c>
      <c r="T142" s="115">
        <f t="shared" si="37"/>
        <v>45690275.090821877</v>
      </c>
      <c r="U142" s="73">
        <f>T142/SUMIFS(FinParameters!$L$8:$L$39,FinParameters!$B$8:$B$39,Financials!$E142,FinParameters!$C$8:$C$39,Financials!$F142)</f>
        <v>42427962.534098469</v>
      </c>
      <c r="V142" s="73">
        <f t="shared" si="38"/>
        <v>42427962.534098469</v>
      </c>
      <c r="W142" s="12"/>
      <c r="X142" s="73">
        <f t="shared" si="39"/>
        <v>55024849.69226557</v>
      </c>
      <c r="Y142" s="73">
        <f t="shared" si="40"/>
        <v>49253323.030784845</v>
      </c>
      <c r="Z142" s="73">
        <f t="shared" si="40"/>
        <v>17807350.639696419</v>
      </c>
      <c r="AA142" s="12">
        <f t="shared" si="41"/>
        <v>0.52443683800338026</v>
      </c>
      <c r="AB142" s="115">
        <f t="shared" si="42"/>
        <v>-13046161.095718045</v>
      </c>
      <c r="AC142" s="73">
        <f>AB142/SUMIFS(FinParameters!$L$8:$L$39,FinParameters!$B$8:$B$39,Financials!$E142,FinParameters!$C$8:$C$39,Financials!$F142)</f>
        <v>-12114657.508247921</v>
      </c>
      <c r="AD142" s="73">
        <f t="shared" si="43"/>
        <v>-12114657.508247921</v>
      </c>
      <c r="AE142" s="12"/>
      <c r="AF142" s="73">
        <f t="shared" si="44"/>
        <v>41978688.596547529</v>
      </c>
      <c r="AG142" s="73">
        <f t="shared" si="45"/>
        <v>37138665.522536926</v>
      </c>
      <c r="AH142" s="73">
        <f t="shared" si="45"/>
        <v>5692693.131448498</v>
      </c>
      <c r="AI142" s="12">
        <f t="shared" si="46"/>
        <v>0.16765312516086378</v>
      </c>
      <c r="AL142" s="73">
        <f>Summary!G142</f>
        <v>15472973.955126081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-7495501.6193903629</v>
      </c>
      <c r="AN142" s="20">
        <f>Summary!I142</f>
        <v>6810189.8551998781</v>
      </c>
      <c r="AP142" s="12">
        <v>1</v>
      </c>
    </row>
    <row r="143" spans="1:42" x14ac:dyDescent="0.3">
      <c r="A143">
        <v>139</v>
      </c>
      <c r="B143" t="str">
        <f>Summary!B143</f>
        <v>Yallourn Snowy</v>
      </c>
      <c r="C143" t="str">
        <f>Summary!C143</f>
        <v>Wind</v>
      </c>
      <c r="D143" s="90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32593020.240949724</v>
      </c>
      <c r="H143" s="73">
        <f>SUMIFS(AM$5:AM143,$F$5:$F143,$F143,$D$5:$D143,$D143)</f>
        <v>-5260218.8361376207</v>
      </c>
      <c r="I143" s="20">
        <f>SUMIFS(AN$5:AN143,$F$5:$F143,$F143,$D$5:$D143,$D143)</f>
        <v>9852618.9046409018</v>
      </c>
      <c r="J143" s="73">
        <f t="shared" si="32"/>
        <v>9852618.9046409018</v>
      </c>
      <c r="K143" s="73">
        <f t="shared" si="33"/>
        <v>42445639.145590626</v>
      </c>
      <c r="L143" s="73">
        <f t="shared" si="34"/>
        <v>37185420.309453011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6893868.9046409018</v>
      </c>
      <c r="Q143" s="73">
        <f>P143/SUMIFS(FinParameters!$H$8:$H$39,FinParameters!$B$8:$B$39,Financials!$E143,FinParameters!$C$8:$C$39,Financials!$F143)</f>
        <v>5040737.5268920492</v>
      </c>
      <c r="R143" s="73">
        <f t="shared" si="47"/>
        <v>-27061317.591204844</v>
      </c>
      <c r="S143" s="12">
        <f t="shared" si="36"/>
        <v>-0.79697154938364623</v>
      </c>
      <c r="T143" s="115">
        <f t="shared" si="37"/>
        <v>32593020.240949724</v>
      </c>
      <c r="U143" s="73">
        <f>T143/SUMIFS(FinParameters!$L$8:$L$39,FinParameters!$B$8:$B$39,Financials!$E143,FinParameters!$C$8:$C$39,Financials!$F143)</f>
        <v>30265859.395841364</v>
      </c>
      <c r="V143" s="73">
        <f t="shared" si="38"/>
        <v>30265859.395841364</v>
      </c>
      <c r="W143" s="12"/>
      <c r="X143" s="73">
        <f t="shared" si="39"/>
        <v>39486889.145590626</v>
      </c>
      <c r="Y143" s="73">
        <f t="shared" si="40"/>
        <v>35306596.922733411</v>
      </c>
      <c r="Z143" s="73">
        <f t="shared" si="40"/>
        <v>3204541.8046365194</v>
      </c>
      <c r="AA143" s="12">
        <f t="shared" si="41"/>
        <v>9.4375620791497639E-2</v>
      </c>
      <c r="AB143" s="115">
        <f t="shared" si="42"/>
        <v>-5260218.8361376207</v>
      </c>
      <c r="AC143" s="73">
        <f>AB143/SUMIFS(FinParameters!$L$8:$L$39,FinParameters!$B$8:$B$39,Financials!$E143,FinParameters!$C$8:$C$39,Financials!$F143)</f>
        <v>-4884636.1125463611</v>
      </c>
      <c r="AD143" s="73">
        <f t="shared" si="43"/>
        <v>-4884636.1125463611</v>
      </c>
      <c r="AE143" s="12"/>
      <c r="AF143" s="73">
        <f t="shared" si="44"/>
        <v>34226670.309453003</v>
      </c>
      <c r="AG143" s="73">
        <f t="shared" si="45"/>
        <v>30421960.810187049</v>
      </c>
      <c r="AH143" s="73">
        <f t="shared" si="45"/>
        <v>-1680094.3079098416</v>
      </c>
      <c r="AI143" s="12">
        <f t="shared" si="46"/>
        <v>-4.9479754973968212E-2</v>
      </c>
      <c r="AL143" s="73">
        <f>Summary!G143</f>
        <v>8973749.8142748699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-3039163.8572083013</v>
      </c>
      <c r="AN143" s="20">
        <f>Summary!I143</f>
        <v>5493063.437627607</v>
      </c>
      <c r="AP143" s="12">
        <v>1</v>
      </c>
    </row>
    <row r="144" spans="1:42" x14ac:dyDescent="0.3">
      <c r="A144">
        <v>140</v>
      </c>
      <c r="B144" t="str">
        <f>Summary!B144</f>
        <v>Yallourn Snowy</v>
      </c>
      <c r="C144" t="str">
        <f>Summary!C144</f>
        <v>Wind</v>
      </c>
      <c r="D144" s="90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21681204.564310979</v>
      </c>
      <c r="H144" s="73">
        <f>SUMIFS(AM$5:AM144,$F$5:$F144,$F144,$D$5:$D144,$D144)</f>
        <v>58275.389969424599</v>
      </c>
      <c r="I144" s="20">
        <f>SUMIFS(AN$5:AN144,$F$5:$F144,$F144,$D$5:$D144,$D144)</f>
        <v>8358560.0076484587</v>
      </c>
      <c r="J144" s="73">
        <f t="shared" si="32"/>
        <v>8358560.0076484587</v>
      </c>
      <c r="K144" s="73">
        <f t="shared" si="33"/>
        <v>30039764.571959436</v>
      </c>
      <c r="L144" s="73">
        <f t="shared" si="34"/>
        <v>30098039.961928859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5399810.0076484587</v>
      </c>
      <c r="Q144" s="73">
        <f>P144/SUMIFS(FinParameters!$H$8:$H$39,FinParameters!$B$8:$B$39,Financials!$E144,FinParameters!$C$8:$C$39,Financials!$F144)</f>
        <v>3948294.5382551709</v>
      </c>
      <c r="R144" s="73">
        <f t="shared" si="47"/>
        <v>-28555376.488197289</v>
      </c>
      <c r="S144" s="12">
        <f t="shared" si="36"/>
        <v>-0.84097245325661529</v>
      </c>
      <c r="T144" s="115">
        <f t="shared" si="37"/>
        <v>21681204.564310979</v>
      </c>
      <c r="U144" s="73">
        <f>T144/SUMIFS(FinParameters!$L$8:$L$39,FinParameters!$B$8:$B$39,Financials!$E144,FinParameters!$C$8:$C$39,Financials!$F144)</f>
        <v>20133153.786449745</v>
      </c>
      <c r="V144" s="73">
        <f t="shared" si="38"/>
        <v>20133153.786449745</v>
      </c>
      <c r="W144" s="12"/>
      <c r="X144" s="73">
        <f t="shared" si="39"/>
        <v>27081014.571959436</v>
      </c>
      <c r="Y144" s="73">
        <f t="shared" si="40"/>
        <v>24081448.324704915</v>
      </c>
      <c r="Z144" s="73">
        <f t="shared" si="40"/>
        <v>-8422222.7017475441</v>
      </c>
      <c r="AA144" s="12">
        <f t="shared" si="41"/>
        <v>-0.24803935925305443</v>
      </c>
      <c r="AB144" s="115">
        <f t="shared" si="42"/>
        <v>58275.389969424599</v>
      </c>
      <c r="AC144" s="73">
        <f>AB144/SUMIFS(FinParameters!$L$8:$L$39,FinParameters!$B$8:$B$39,Financials!$E144,FinParameters!$C$8:$C$39,Financials!$F144)</f>
        <v>54114.492796726321</v>
      </c>
      <c r="AD144" s="73">
        <f t="shared" si="43"/>
        <v>54114.492796726321</v>
      </c>
      <c r="AE144" s="12"/>
      <c r="AF144" s="73">
        <f t="shared" si="44"/>
        <v>27139289.961928859</v>
      </c>
      <c r="AG144" s="73">
        <f t="shared" si="45"/>
        <v>24135562.817501642</v>
      </c>
      <c r="AH144" s="73">
        <f t="shared" si="45"/>
        <v>-8368108.2089508176</v>
      </c>
      <c r="AI144" s="12">
        <f t="shared" si="46"/>
        <v>-0.24644565595228335</v>
      </c>
      <c r="AL144" s="73">
        <f>Summary!G144</f>
        <v>3748075.5122986105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57981.392992509529</v>
      </c>
      <c r="AN144" s="20">
        <f>Summary!I144</f>
        <v>4709534.7475862838</v>
      </c>
      <c r="AP144" s="12">
        <v>1</v>
      </c>
    </row>
    <row r="145" spans="1:42" x14ac:dyDescent="0.3">
      <c r="A145">
        <v>141</v>
      </c>
      <c r="B145" t="str">
        <f>Summary!B145</f>
        <v>Yallourn Snowy</v>
      </c>
      <c r="C145" t="str">
        <f>Summary!C145</f>
        <v>Wind</v>
      </c>
      <c r="D145" s="90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15578949.358699121</v>
      </c>
      <c r="H145" s="73">
        <f>SUMIFS(AM$5:AM145,$F$5:$F145,$F145,$D$5:$D145,$D145)</f>
        <v>4901222.6030046865</v>
      </c>
      <c r="I145" s="20">
        <f>SUMIFS(AN$5:AN145,$F$5:$F145,$F145,$D$5:$D145,$D145)</f>
        <v>7020127.5408447087</v>
      </c>
      <c r="J145" s="73">
        <f t="shared" si="32"/>
        <v>7020127.5408447087</v>
      </c>
      <c r="K145" s="73">
        <f t="shared" si="33"/>
        <v>22599076.899543829</v>
      </c>
      <c r="L145" s="73">
        <f t="shared" si="34"/>
        <v>27500299.502548516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4061377.5408447087</v>
      </c>
      <c r="Q145" s="73">
        <f>P145/SUMIFS(FinParameters!$H$8:$H$39,FinParameters!$B$8:$B$39,Financials!$E145,FinParameters!$C$8:$C$39,Financials!$F145)</f>
        <v>2969644.254074899</v>
      </c>
      <c r="R145" s="73">
        <f t="shared" si="47"/>
        <v>-29893808.955001034</v>
      </c>
      <c r="S145" s="12">
        <f t="shared" si="36"/>
        <v>-0.88039006820529175</v>
      </c>
      <c r="T145" s="115">
        <f t="shared" si="37"/>
        <v>15578949.358699121</v>
      </c>
      <c r="U145" s="73">
        <f>T145/SUMIFS(FinParameters!$L$8:$L$39,FinParameters!$B$8:$B$39,Financials!$E145,FinParameters!$C$8:$C$39,Financials!$F145)</f>
        <v>14466603.197236601</v>
      </c>
      <c r="V145" s="73">
        <f t="shared" si="38"/>
        <v>14466603.197236601</v>
      </c>
      <c r="W145" s="12"/>
      <c r="X145" s="73">
        <f t="shared" si="39"/>
        <v>19640326.899543829</v>
      </c>
      <c r="Y145" s="73">
        <f t="shared" si="40"/>
        <v>17436247.451311499</v>
      </c>
      <c r="Z145" s="73">
        <f t="shared" si="40"/>
        <v>-15427205.757764433</v>
      </c>
      <c r="AA145" s="12">
        <f t="shared" si="41"/>
        <v>-0.4543401862820538</v>
      </c>
      <c r="AB145" s="115">
        <f t="shared" si="42"/>
        <v>4901222.6030046865</v>
      </c>
      <c r="AC145" s="73">
        <f>AB145/SUMIFS(FinParameters!$L$8:$L$39,FinParameters!$B$8:$B$39,Financials!$E145,FinParameters!$C$8:$C$39,Financials!$F145)</f>
        <v>4551272.4219367094</v>
      </c>
      <c r="AD145" s="73">
        <f t="shared" si="43"/>
        <v>4551272.4219367094</v>
      </c>
      <c r="AE145" s="12"/>
      <c r="AF145" s="73">
        <f t="shared" si="44"/>
        <v>24541549.502548516</v>
      </c>
      <c r="AG145" s="73">
        <f t="shared" si="45"/>
        <v>21987519.873248208</v>
      </c>
      <c r="AH145" s="73">
        <f t="shared" si="45"/>
        <v>-10875933.335827723</v>
      </c>
      <c r="AI145" s="12">
        <f t="shared" si="46"/>
        <v>-0.32030256518126743</v>
      </c>
      <c r="AL145" s="73">
        <f>Summary!G145</f>
        <v>1602024.2522986692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2881558.8041529139</v>
      </c>
      <c r="AN145" s="20">
        <f>Summary!I145</f>
        <v>3963413.8879184434</v>
      </c>
      <c r="AP145" s="12">
        <v>1</v>
      </c>
    </row>
    <row r="146" spans="1:42" x14ac:dyDescent="0.3">
      <c r="A146">
        <v>142</v>
      </c>
      <c r="B146" t="str">
        <f>Summary!B146</f>
        <v>Yallourn Snowy</v>
      </c>
      <c r="C146" t="str">
        <f>Summary!C146</f>
        <v>Wind</v>
      </c>
      <c r="D146" s="90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8103503.5018378571</v>
      </c>
      <c r="H146" s="73">
        <f>SUMIFS(AM$5:AM146,$F$5:$F146,$F146,$D$5:$D146,$D146)</f>
        <v>11171556.143263064</v>
      </c>
      <c r="I146" s="20">
        <f>SUMIFS(AN$5:AN146,$F$5:$F146,$F146,$D$5:$D146,$D146)</f>
        <v>5446689.8870032802</v>
      </c>
      <c r="J146" s="73">
        <f t="shared" si="32"/>
        <v>5446689.8870032802</v>
      </c>
      <c r="K146" s="73">
        <f t="shared" si="33"/>
        <v>13550193.388841137</v>
      </c>
      <c r="L146" s="73">
        <f t="shared" si="34"/>
        <v>24721749.532104202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2487939.8870032802</v>
      </c>
      <c r="Q146" s="73">
        <f>P146/SUMIFS(FinParameters!$H$8:$H$39,FinParameters!$B$8:$B$39,Financials!$E146,FinParameters!$C$8:$C$39,Financials!$F146)</f>
        <v>1819160.2025716584</v>
      </c>
      <c r="R146" s="73">
        <f t="shared" si="47"/>
        <v>-31467246.60884247</v>
      </c>
      <c r="S146" s="12">
        <f t="shared" si="36"/>
        <v>-0.9267287226560319</v>
      </c>
      <c r="T146" s="115">
        <f t="shared" si="37"/>
        <v>8103503.5018378571</v>
      </c>
      <c r="U146" s="73">
        <f>T146/SUMIFS(FinParameters!$L$8:$L$39,FinParameters!$B$8:$B$39,Financials!$E146,FinParameters!$C$8:$C$39,Financials!$F146)</f>
        <v>7524908.5781927556</v>
      </c>
      <c r="V146" s="73">
        <f t="shared" si="38"/>
        <v>7524908.5781927556</v>
      </c>
      <c r="W146" s="12"/>
      <c r="X146" s="73">
        <f t="shared" si="39"/>
        <v>10591443.388841137</v>
      </c>
      <c r="Y146" s="73">
        <f t="shared" si="40"/>
        <v>9344068.780764414</v>
      </c>
      <c r="Z146" s="73">
        <f t="shared" si="40"/>
        <v>-23942338.030649714</v>
      </c>
      <c r="AA146" s="12">
        <f t="shared" si="41"/>
        <v>-0.70511578646693474</v>
      </c>
      <c r="AB146" s="115">
        <f t="shared" si="42"/>
        <v>11171556.143263064</v>
      </c>
      <c r="AC146" s="73">
        <f>AB146/SUMIFS(FinParameters!$L$8:$L$39,FinParameters!$B$8:$B$39,Financials!$E146,FinParameters!$C$8:$C$39,Financials!$F146)</f>
        <v>10373900.453690981</v>
      </c>
      <c r="AD146" s="73">
        <f t="shared" si="43"/>
        <v>10373900.453690981</v>
      </c>
      <c r="AE146" s="12"/>
      <c r="AF146" s="73">
        <f t="shared" si="44"/>
        <v>21762999.532104202</v>
      </c>
      <c r="AG146" s="73">
        <f t="shared" si="45"/>
        <v>19717969.234455395</v>
      </c>
      <c r="AH146" s="73">
        <f t="shared" si="45"/>
        <v>-13568437.576958733</v>
      </c>
      <c r="AI146" s="12">
        <f t="shared" si="46"/>
        <v>-0.3995983817853207</v>
      </c>
      <c r="AL146" s="73">
        <f>Summary!G146</f>
        <v>-2226182.7781293415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6463513.7437161366</v>
      </c>
      <c r="AN146" s="20">
        <f>Summary!I146</f>
        <v>3086157.2335634087</v>
      </c>
      <c r="AP146" s="12">
        <v>1</v>
      </c>
    </row>
    <row r="147" spans="1:42" x14ac:dyDescent="0.3">
      <c r="A147">
        <v>143</v>
      </c>
      <c r="B147" t="str">
        <f>Summary!B147</f>
        <v>Yallourn Snowy</v>
      </c>
      <c r="C147" t="str">
        <f>Summary!C147</f>
        <v>Wind</v>
      </c>
      <c r="D147" s="90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-2676456.1285104537</v>
      </c>
      <c r="H147" s="73">
        <f>SUMIFS(AM$5:AM147,$F$5:$F147,$F147,$D$5:$D147,$D147)</f>
        <v>23533492.82680212</v>
      </c>
      <c r="I147" s="20">
        <f>SUMIFS(AN$5:AN147,$F$5:$F147,$F147,$D$5:$D147,$D147)</f>
        <v>2812503.2211727994</v>
      </c>
      <c r="J147" s="73">
        <f t="shared" si="32"/>
        <v>2812503.2211727994</v>
      </c>
      <c r="K147" s="73">
        <f t="shared" si="33"/>
        <v>136047.09266234562</v>
      </c>
      <c r="L147" s="73">
        <f t="shared" si="34"/>
        <v>23669539.919464465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-146246.77882720064</v>
      </c>
      <c r="Q147" s="73">
        <f>P147/SUMIFS(FinParameters!$H$8:$H$39,FinParameters!$B$8:$B$39,Financials!$E147,FinParameters!$C$8:$C$39,Financials!$F147)</f>
        <v>-106934.3842214754</v>
      </c>
      <c r="R147" s="73">
        <f t="shared" si="47"/>
        <v>-34101433.274672948</v>
      </c>
      <c r="S147" s="12">
        <f t="shared" si="36"/>
        <v>-1.0043070527339055</v>
      </c>
      <c r="T147" s="115">
        <f t="shared" si="37"/>
        <v>-2676456.1285104537</v>
      </c>
      <c r="U147" s="73">
        <f>T147/SUMIFS(FinParameters!$L$8:$L$39,FinParameters!$B$8:$B$39,Financials!$E147,FinParameters!$C$8:$C$39,Financials!$F147)</f>
        <v>-2485355.5842873589</v>
      </c>
      <c r="V147" s="73">
        <f t="shared" si="38"/>
        <v>-2485355.5842873589</v>
      </c>
      <c r="W147" s="12"/>
      <c r="X147" s="73">
        <f t="shared" si="39"/>
        <v>-2822702.9073376544</v>
      </c>
      <c r="Y147" s="73">
        <f t="shared" si="40"/>
        <v>-2592289.9685088345</v>
      </c>
      <c r="Z147" s="73">
        <f t="shared" si="40"/>
        <v>-36586788.858960308</v>
      </c>
      <c r="AA147" s="12">
        <f t="shared" si="41"/>
        <v>-1.0775022208591472</v>
      </c>
      <c r="AB147" s="115">
        <f t="shared" si="42"/>
        <v>23533492.82680212</v>
      </c>
      <c r="AC147" s="73">
        <f>AB147/SUMIFS(FinParameters!$L$8:$L$39,FinParameters!$B$8:$B$39,Financials!$E147,FinParameters!$C$8:$C$39,Financials!$F147)</f>
        <v>21853187.575852584</v>
      </c>
      <c r="AD147" s="73">
        <f t="shared" si="43"/>
        <v>21853187.575852584</v>
      </c>
      <c r="AE147" s="12"/>
      <c r="AF147" s="73">
        <f t="shared" si="44"/>
        <v>20710789.919464465</v>
      </c>
      <c r="AG147" s="73">
        <f t="shared" si="45"/>
        <v>19260897.607343748</v>
      </c>
      <c r="AH147" s="73">
        <f t="shared" si="45"/>
        <v>-14733601.283107724</v>
      </c>
      <c r="AI147" s="12">
        <f t="shared" si="46"/>
        <v>-0.43391313091183614</v>
      </c>
      <c r="AL147" s="73">
        <f>Summary!G147</f>
        <v>-6409679.0053364141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13424557.997792156</v>
      </c>
      <c r="AN147" s="20">
        <f>Summary!I147</f>
        <v>1588314.1721176903</v>
      </c>
      <c r="AP147" s="12">
        <v>1</v>
      </c>
    </row>
    <row r="148" spans="1:42" x14ac:dyDescent="0.3">
      <c r="A148">
        <v>144</v>
      </c>
      <c r="B148" t="str">
        <f>Summary!B148</f>
        <v>Yallourn Snowy</v>
      </c>
      <c r="C148" t="str">
        <f>Summary!C148</f>
        <v>Wind</v>
      </c>
      <c r="D148" s="90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24416497.176652879</v>
      </c>
      <c r="H148" s="73">
        <f>SUMIFS(AM$5:AM148,$F$5:$F148,$F148,$D$5:$D148,$D148)</f>
        <v>-330224.23044332548</v>
      </c>
      <c r="I148" s="20">
        <f>SUMIFS(AN$5:AN148,$F$5:$F148,$F148,$D$5:$D148,$D148)</f>
        <v>8534903.2336501293</v>
      </c>
      <c r="J148" s="73">
        <f t="shared" si="32"/>
        <v>8534903.2336501293</v>
      </c>
      <c r="K148" s="73">
        <f t="shared" si="33"/>
        <v>32951400.410303008</v>
      </c>
      <c r="L148" s="73">
        <f t="shared" si="34"/>
        <v>32621176.179859683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5576153.2336501293</v>
      </c>
      <c r="Q148" s="73">
        <f>P148/SUMIFS(FinParameters!$H$8:$H$39,FinParameters!$B$8:$B$39,Financials!$E148,FinParameters!$C$8:$C$39,Financials!$F148)</f>
        <v>4077235.1852583983</v>
      </c>
      <c r="R148" s="73">
        <f t="shared" si="47"/>
        <v>-28379033.26219561</v>
      </c>
      <c r="S148" s="12">
        <f t="shared" si="36"/>
        <v>-0.83577904264103076</v>
      </c>
      <c r="T148" s="115">
        <f t="shared" si="37"/>
        <v>24416497.176652879</v>
      </c>
      <c r="U148" s="73">
        <f>T148/SUMIFS(FinParameters!$L$8:$L$39,FinParameters!$B$8:$B$39,Financials!$E148,FinParameters!$C$8:$C$39,Financials!$F148)</f>
        <v>22673144.894963574</v>
      </c>
      <c r="V148" s="73">
        <f t="shared" si="38"/>
        <v>22673144.894963574</v>
      </c>
      <c r="W148" s="12"/>
      <c r="X148" s="73">
        <f t="shared" si="39"/>
        <v>29992650.410303008</v>
      </c>
      <c r="Y148" s="73">
        <f t="shared" si="40"/>
        <v>26750380.080221973</v>
      </c>
      <c r="Z148" s="73">
        <f t="shared" si="40"/>
        <v>-5705888.3672320358</v>
      </c>
      <c r="AA148" s="12">
        <f t="shared" si="41"/>
        <v>-0.16804173253267582</v>
      </c>
      <c r="AB148" s="115">
        <f t="shared" si="42"/>
        <v>-330224.23044332548</v>
      </c>
      <c r="AC148" s="73">
        <f>AB148/SUMIFS(FinParameters!$L$8:$L$39,FinParameters!$B$8:$B$39,Financials!$E148,FinParameters!$C$8:$C$39,Financials!$F148)</f>
        <v>-306646.02586109942</v>
      </c>
      <c r="AD148" s="73">
        <f t="shared" si="43"/>
        <v>-306646.02586109942</v>
      </c>
      <c r="AE148" s="12"/>
      <c r="AF148" s="73">
        <f t="shared" si="44"/>
        <v>29662426.179859683</v>
      </c>
      <c r="AG148" s="73">
        <f t="shared" si="45"/>
        <v>26443734.054360874</v>
      </c>
      <c r="AH148" s="73">
        <f t="shared" si="45"/>
        <v>-6012534.3930931352</v>
      </c>
      <c r="AI148" s="12">
        <f t="shared" si="46"/>
        <v>-0.177072636424151</v>
      </c>
      <c r="AL148" s="73">
        <f>Summary!G148</f>
        <v>5402854.1614119262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-165619.79964116632</v>
      </c>
      <c r="AN148" s="20">
        <f>Summary!I148</f>
        <v>4776850.2804363398</v>
      </c>
      <c r="AP148" s="12">
        <v>1</v>
      </c>
    </row>
    <row r="149" spans="1:42" x14ac:dyDescent="0.3">
      <c r="A149">
        <v>145</v>
      </c>
      <c r="B149" t="str">
        <f>Summary!B149</f>
        <v>Yallourn Snowy</v>
      </c>
      <c r="C149" t="str">
        <f>Summary!C149</f>
        <v>Wind</v>
      </c>
      <c r="D149" s="90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86006842.733915493</v>
      </c>
      <c r="H149" s="73">
        <f>SUMIFS(AM$5:AM149,$F$5:$F149,$F149,$D$5:$D149,$D149)</f>
        <v>-55534012.157902561</v>
      </c>
      <c r="I149" s="20">
        <f>SUMIFS(AN$5:AN149,$F$5:$F149,$F149,$D$5:$D149,$D149)</f>
        <v>28419559.658228923</v>
      </c>
      <c r="J149" s="73">
        <f t="shared" si="32"/>
        <v>28419559.658228923</v>
      </c>
      <c r="K149" s="73">
        <f t="shared" si="33"/>
        <v>114426402.39214441</v>
      </c>
      <c r="L149" s="73">
        <f t="shared" si="34"/>
        <v>58892390.234241858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24493090.908228923</v>
      </c>
      <c r="Q149" s="73">
        <f>P149/SUMIFS(FinParameters!$H$8:$H$39,FinParameters!$B$8:$B$39,Financials!$E149,FinParameters!$C$8:$C$39,Financials!$F149)</f>
        <v>16134357.633799683</v>
      </c>
      <c r="R149" s="73">
        <f t="shared" si="47"/>
        <v>-17866717.505915232</v>
      </c>
      <c r="S149" s="12">
        <f t="shared" si="36"/>
        <v>-0.42178466274529813</v>
      </c>
      <c r="T149" s="115">
        <f t="shared" si="37"/>
        <v>86006842.733915493</v>
      </c>
      <c r="U149" s="73">
        <f>T149/SUMIFS(FinParameters!$L$8:$L$39,FinParameters!$B$8:$B$39,Financials!$E149,FinParameters!$C$8:$C$39,Financials!$F149)</f>
        <v>77917954.631981865</v>
      </c>
      <c r="V149" s="73">
        <f t="shared" si="38"/>
        <v>77917954.631981865</v>
      </c>
      <c r="W149" s="12"/>
      <c r="X149" s="73">
        <f t="shared" si="39"/>
        <v>110499933.64214441</v>
      </c>
      <c r="Y149" s="73">
        <f t="shared" si="40"/>
        <v>94052312.265781552</v>
      </c>
      <c r="Z149" s="73">
        <f t="shared" si="40"/>
        <v>60051237.126066633</v>
      </c>
      <c r="AA149" s="12">
        <f t="shared" si="41"/>
        <v>1.4176465705169532</v>
      </c>
      <c r="AB149" s="115">
        <f t="shared" si="42"/>
        <v>-55534012.157902561</v>
      </c>
      <c r="AC149" s="73">
        <f>AB149/SUMIFS(FinParameters!$L$8:$L$39,FinParameters!$B$8:$B$39,Financials!$E149,FinParameters!$C$8:$C$39,Financials!$F149)</f>
        <v>-50311074.122769259</v>
      </c>
      <c r="AD149" s="73">
        <f t="shared" si="43"/>
        <v>-50311074.122769259</v>
      </c>
      <c r="AE149" s="12"/>
      <c r="AF149" s="73">
        <f t="shared" si="44"/>
        <v>54965921.484241851</v>
      </c>
      <c r="AG149" s="73">
        <f t="shared" si="45"/>
        <v>43741238.143012293</v>
      </c>
      <c r="AH149" s="73">
        <f t="shared" si="45"/>
        <v>9740163.0032973737</v>
      </c>
      <c r="AI149" s="12">
        <f t="shared" si="46"/>
        <v>0.22993878792060554</v>
      </c>
      <c r="AL149" s="73">
        <f>Summary!G149</f>
        <v>16341145.621148063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-22897093.43281579</v>
      </c>
      <c r="AN149" s="20">
        <f>Summary!I149</f>
        <v>9816335.7337928973</v>
      </c>
      <c r="AP149" s="12">
        <v>1</v>
      </c>
    </row>
    <row r="150" spans="1:42" x14ac:dyDescent="0.3">
      <c r="A150">
        <v>146</v>
      </c>
      <c r="B150" t="str">
        <f>Summary!B150</f>
        <v>Yallourn Snowy</v>
      </c>
      <c r="C150" t="str">
        <f>Summary!C150</f>
        <v>Wind</v>
      </c>
      <c r="D150" s="90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51797046.002224758</v>
      </c>
      <c r="H150" s="73">
        <f>SUMIFS(AM$5:AM150,$F$5:$F150,$F150,$D$5:$D150,$D150)</f>
        <v>-22275418.001847126</v>
      </c>
      <c r="I150" s="20">
        <f>SUMIFS(AN$5:AN150,$F$5:$F150,$F150,$D$5:$D150,$D150)</f>
        <v>18334947.904545359</v>
      </c>
      <c r="J150" s="73">
        <f t="shared" si="32"/>
        <v>18334947.904545359</v>
      </c>
      <c r="K150" s="73">
        <f t="shared" si="33"/>
        <v>70131993.90677011</v>
      </c>
      <c r="L150" s="73">
        <f t="shared" si="34"/>
        <v>47856575.904922992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14408479.154545359</v>
      </c>
      <c r="Q150" s="73">
        <f>P150/SUMIFS(FinParameters!$H$8:$H$39,FinParameters!$B$8:$B$39,Financials!$E150,FinParameters!$C$8:$C$39,Financials!$F150)</f>
        <v>9491311.5094215926</v>
      </c>
      <c r="R150" s="73">
        <f t="shared" si="47"/>
        <v>-27951329.259598792</v>
      </c>
      <c r="S150" s="12">
        <f t="shared" si="36"/>
        <v>-0.65985494991676363</v>
      </c>
      <c r="T150" s="115">
        <f t="shared" si="37"/>
        <v>51797046.002224758</v>
      </c>
      <c r="U150" s="73">
        <f>T150/SUMIFS(FinParameters!$L$8:$L$39,FinParameters!$B$8:$B$39,Financials!$E150,FinParameters!$C$8:$C$39,Financials!$F150)</f>
        <v>46925567.224438094</v>
      </c>
      <c r="V150" s="73">
        <f t="shared" si="38"/>
        <v>46925567.224438094</v>
      </c>
      <c r="W150" s="12"/>
      <c r="X150" s="73">
        <f t="shared" si="39"/>
        <v>66205525.15677011</v>
      </c>
      <c r="Y150" s="73">
        <f t="shared" si="40"/>
        <v>56416878.733859688</v>
      </c>
      <c r="Z150" s="73">
        <f t="shared" si="40"/>
        <v>18974237.964839302</v>
      </c>
      <c r="AA150" s="12">
        <f t="shared" si="41"/>
        <v>0.44793021203806271</v>
      </c>
      <c r="AB150" s="115">
        <f t="shared" si="42"/>
        <v>-22275418.001847126</v>
      </c>
      <c r="AC150" s="73">
        <f>AB150/SUMIFS(FinParameters!$L$8:$L$39,FinParameters!$B$8:$B$39,Financials!$E150,FinParameters!$C$8:$C$39,Financials!$F150)</f>
        <v>-20180429.301957473</v>
      </c>
      <c r="AD150" s="73">
        <f t="shared" si="43"/>
        <v>-20180429.301957473</v>
      </c>
      <c r="AE150" s="12"/>
      <c r="AF150" s="73">
        <f t="shared" si="44"/>
        <v>43930107.154922985</v>
      </c>
      <c r="AG150" s="73">
        <f t="shared" si="45"/>
        <v>36236449.431902215</v>
      </c>
      <c r="AH150" s="73">
        <f t="shared" si="45"/>
        <v>-1206191.3371181712</v>
      </c>
      <c r="AI150" s="12">
        <f t="shared" si="46"/>
        <v>-2.8474900672955307E-2</v>
      </c>
      <c r="AL150" s="73">
        <f>Summary!G150</f>
        <v>6106770.9114028793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-9229256.9061290827</v>
      </c>
      <c r="AN150" s="20">
        <f>Summary!I150</f>
        <v>6041623.3031016644</v>
      </c>
      <c r="AP150" s="12">
        <v>1</v>
      </c>
    </row>
    <row r="151" spans="1:42" x14ac:dyDescent="0.3">
      <c r="A151">
        <v>147</v>
      </c>
      <c r="B151" t="str">
        <f>Summary!B151</f>
        <v>Yallourn Snowy</v>
      </c>
      <c r="C151" t="str">
        <f>Summary!C151</f>
        <v>Wind</v>
      </c>
      <c r="D151" s="90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32266564.774680376</v>
      </c>
      <c r="H151" s="73">
        <f>SUMIFS(AM$5:AM151,$F$5:$F151,$F151,$D$5:$D151,$D151)</f>
        <v>-8924962.9063038733</v>
      </c>
      <c r="I151" s="20">
        <f>SUMIFS(AN$5:AN151,$F$5:$F151,$F151,$D$5:$D151,$D151)</f>
        <v>14459764.381728765</v>
      </c>
      <c r="J151" s="73">
        <f t="shared" si="32"/>
        <v>14459764.381728765</v>
      </c>
      <c r="K151" s="73">
        <f t="shared" si="33"/>
        <v>46726329.156409144</v>
      </c>
      <c r="L151" s="73">
        <f t="shared" si="34"/>
        <v>37801366.250105262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10533295.631728765</v>
      </c>
      <c r="Q151" s="73">
        <f>P151/SUMIFS(FinParameters!$H$8:$H$39,FinParameters!$B$8:$B$39,Financials!$E151,FinParameters!$C$8:$C$39,Financials!$F151)</f>
        <v>6938608.0924459631</v>
      </c>
      <c r="R151" s="73">
        <f t="shared" si="47"/>
        <v>-31826512.782415383</v>
      </c>
      <c r="S151" s="12">
        <f t="shared" si="36"/>
        <v>-0.75133750538372013</v>
      </c>
      <c r="T151" s="115">
        <f t="shared" si="37"/>
        <v>32266564.774680376</v>
      </c>
      <c r="U151" s="73">
        <f>T151/SUMIFS(FinParameters!$L$8:$L$39,FinParameters!$B$8:$B$39,Financials!$E151,FinParameters!$C$8:$C$39,Financials!$F151)</f>
        <v>29231915.163094748</v>
      </c>
      <c r="V151" s="73">
        <f t="shared" si="38"/>
        <v>29231915.163094748</v>
      </c>
      <c r="W151" s="12"/>
      <c r="X151" s="73">
        <f t="shared" si="39"/>
        <v>42799860.406409144</v>
      </c>
      <c r="Y151" s="73">
        <f t="shared" si="40"/>
        <v>36170523.255540714</v>
      </c>
      <c r="Z151" s="73">
        <f t="shared" si="40"/>
        <v>-2594597.6193206348</v>
      </c>
      <c r="AA151" s="12">
        <f t="shared" si="41"/>
        <v>-6.1251401185617393E-2</v>
      </c>
      <c r="AB151" s="115">
        <f t="shared" si="42"/>
        <v>-8924962.9063038733</v>
      </c>
      <c r="AC151" s="73">
        <f>AB151/SUMIFS(FinParameters!$L$8:$L$39,FinParameters!$B$8:$B$39,Financials!$E151,FinParameters!$C$8:$C$39,Financials!$F151)</f>
        <v>-8085575.8997798897</v>
      </c>
      <c r="AD151" s="73">
        <f t="shared" si="43"/>
        <v>-8085575.8997798897</v>
      </c>
      <c r="AE151" s="12"/>
      <c r="AF151" s="73">
        <f t="shared" si="44"/>
        <v>33874897.500105269</v>
      </c>
      <c r="AG151" s="73">
        <f t="shared" si="45"/>
        <v>28084947.355760824</v>
      </c>
      <c r="AH151" s="73">
        <f t="shared" si="45"/>
        <v>-10680173.519100524</v>
      </c>
      <c r="AI151" s="12">
        <f t="shared" si="46"/>
        <v>-0.25212988252171514</v>
      </c>
      <c r="AL151" s="73">
        <f>Summary!G151</f>
        <v>-326455.46626934822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-3664744.070166253</v>
      </c>
      <c r="AN151" s="20">
        <f>Summary!I151</f>
        <v>4607145.4770878619</v>
      </c>
      <c r="AP151" s="12">
        <v>1</v>
      </c>
    </row>
    <row r="152" spans="1:42" x14ac:dyDescent="0.3">
      <c r="A152">
        <v>148</v>
      </c>
      <c r="B152" t="str">
        <f>Summary!B152</f>
        <v>Yallourn Snowy</v>
      </c>
      <c r="C152" t="str">
        <f>Summary!C152</f>
        <v>Wind</v>
      </c>
      <c r="D152" s="90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17250274.179693006</v>
      </c>
      <c r="H152" s="73">
        <f>SUMIFS(AM$5:AM152,$F$5:$F152,$F152,$D$5:$D152,$D152)</f>
        <v>48777.72639280506</v>
      </c>
      <c r="I152" s="20">
        <f>SUMIFS(AN$5:AN152,$F$5:$F152,$F152,$D$5:$D152,$D152)</f>
        <v>12122150.339149486</v>
      </c>
      <c r="J152" s="73">
        <f t="shared" si="32"/>
        <v>12122150.339149486</v>
      </c>
      <c r="K152" s="73">
        <f t="shared" si="33"/>
        <v>29372424.518842492</v>
      </c>
      <c r="L152" s="73">
        <f t="shared" si="34"/>
        <v>29421202.245235298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8195681.5891494863</v>
      </c>
      <c r="Q152" s="73">
        <f>P152/SUMIFS(FinParameters!$H$8:$H$39,FinParameters!$B$8:$B$39,Financials!$E152,FinParameters!$C$8:$C$39,Financials!$F152)</f>
        <v>5398749.3170026839</v>
      </c>
      <c r="R152" s="73">
        <f t="shared" si="47"/>
        <v>-34164126.824994661</v>
      </c>
      <c r="S152" s="12">
        <f t="shared" si="36"/>
        <v>-0.80652222245620664</v>
      </c>
      <c r="T152" s="115">
        <f t="shared" si="37"/>
        <v>17250274.179693006</v>
      </c>
      <c r="U152" s="73">
        <f>T152/SUMIFS(FinParameters!$L$8:$L$39,FinParameters!$B$8:$B$39,Financials!$E152,FinParameters!$C$8:$C$39,Financials!$F152)</f>
        <v>15627897.016065443</v>
      </c>
      <c r="V152" s="73">
        <f t="shared" si="38"/>
        <v>15627897.016065443</v>
      </c>
      <c r="W152" s="12"/>
      <c r="X152" s="73">
        <f t="shared" si="39"/>
        <v>25445955.768842492</v>
      </c>
      <c r="Y152" s="73">
        <f t="shared" si="40"/>
        <v>21026646.333068125</v>
      </c>
      <c r="Z152" s="73">
        <f t="shared" si="40"/>
        <v>-18536229.80892922</v>
      </c>
      <c r="AA152" s="12">
        <f t="shared" si="41"/>
        <v>-0.43759002939068725</v>
      </c>
      <c r="AB152" s="115">
        <f t="shared" si="42"/>
        <v>48777.72639280506</v>
      </c>
      <c r="AC152" s="73">
        <f>AB152/SUMIFS(FinParameters!$L$8:$L$39,FinParameters!$B$8:$B$39,Financials!$E152,FinParameters!$C$8:$C$39,Financials!$F152)</f>
        <v>44190.212677427771</v>
      </c>
      <c r="AD152" s="73">
        <f t="shared" si="43"/>
        <v>44190.212677427771</v>
      </c>
      <c r="AE152" s="12"/>
      <c r="AF152" s="73">
        <f t="shared" si="44"/>
        <v>25494733.495235298</v>
      </c>
      <c r="AG152" s="73">
        <f t="shared" si="45"/>
        <v>21070836.545745552</v>
      </c>
      <c r="AH152" s="73">
        <f t="shared" si="45"/>
        <v>-18492039.596251793</v>
      </c>
      <c r="AI152" s="12">
        <f t="shared" si="46"/>
        <v>-0.43654681851859389</v>
      </c>
      <c r="AL152" s="73">
        <f>Summary!G152</f>
        <v>-4430930.384617975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-9497.6635766195395</v>
      </c>
      <c r="AN152" s="20">
        <f>Summary!I152</f>
        <v>3763590.331501028</v>
      </c>
      <c r="AP152" s="12">
        <v>1</v>
      </c>
    </row>
    <row r="153" spans="1:42" x14ac:dyDescent="0.3">
      <c r="A153">
        <v>149</v>
      </c>
      <c r="B153" t="str">
        <f>Summary!B153</f>
        <v>Yallourn Snowy</v>
      </c>
      <c r="C153" t="str">
        <f>Summary!C153</f>
        <v>Wind</v>
      </c>
      <c r="D153" s="90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8356275.7185376519</v>
      </c>
      <c r="H153" s="73">
        <f>SUMIFS(AM$5:AM153,$F$5:$F153,$F153,$D$5:$D153,$D153)</f>
        <v>8367799.0598586444</v>
      </c>
      <c r="I153" s="20">
        <f>SUMIFS(AN$5:AN153,$F$5:$F153,$F153,$D$5:$D153,$D153)</f>
        <v>10014448.861796638</v>
      </c>
      <c r="J153" s="73">
        <f t="shared" si="32"/>
        <v>10014448.861796638</v>
      </c>
      <c r="K153" s="73">
        <f t="shared" si="33"/>
        <v>18370724.580334291</v>
      </c>
      <c r="L153" s="73">
        <f t="shared" si="34"/>
        <v>26738523.640192933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6087980.111796638</v>
      </c>
      <c r="Q153" s="73">
        <f>P153/SUMIFS(FinParameters!$H$8:$H$39,FinParameters!$B$8:$B$39,Financials!$E153,FinParameters!$C$8:$C$39,Financials!$F153)</f>
        <v>4010341.0696191862</v>
      </c>
      <c r="R153" s="73">
        <f t="shared" si="47"/>
        <v>-36271828.302347519</v>
      </c>
      <c r="S153" s="12">
        <f t="shared" si="36"/>
        <v>-0.85627932845504029</v>
      </c>
      <c r="T153" s="115">
        <f t="shared" si="37"/>
        <v>8356275.7185376519</v>
      </c>
      <c r="U153" s="73">
        <f>T153/SUMIFS(FinParameters!$L$8:$L$39,FinParameters!$B$8:$B$39,Financials!$E153,FinParameters!$C$8:$C$39,Financials!$F153)</f>
        <v>7570373.3753337217</v>
      </c>
      <c r="V153" s="73">
        <f t="shared" si="38"/>
        <v>7570373.3753337217</v>
      </c>
      <c r="W153" s="12"/>
      <c r="X153" s="73">
        <f t="shared" si="39"/>
        <v>14444255.830334291</v>
      </c>
      <c r="Y153" s="73">
        <f t="shared" si="40"/>
        <v>11580714.444952909</v>
      </c>
      <c r="Z153" s="73">
        <f t="shared" si="40"/>
        <v>-28701454.927013796</v>
      </c>
      <c r="AA153" s="12">
        <f t="shared" si="41"/>
        <v>-0.67756337909758435</v>
      </c>
      <c r="AB153" s="115">
        <f t="shared" si="42"/>
        <v>8367799.0598586444</v>
      </c>
      <c r="AC153" s="73">
        <f>AB153/SUMIFS(FinParameters!$L$8:$L$39,FinParameters!$B$8:$B$39,Financials!$E153,FinParameters!$C$8:$C$39,Financials!$F153)</f>
        <v>7580812.9538337225</v>
      </c>
      <c r="AD153" s="73">
        <f t="shared" si="43"/>
        <v>7580812.9538337225</v>
      </c>
      <c r="AE153" s="12"/>
      <c r="AF153" s="73">
        <f t="shared" si="44"/>
        <v>22812054.890192933</v>
      </c>
      <c r="AG153" s="73">
        <f t="shared" si="45"/>
        <v>19161527.39878663</v>
      </c>
      <c r="AH153" s="73">
        <f t="shared" si="45"/>
        <v>-21120641.973180074</v>
      </c>
      <c r="AI153" s="12">
        <f t="shared" si="46"/>
        <v>-0.49860097965239586</v>
      </c>
      <c r="AL153" s="73">
        <f>Summary!G153</f>
        <v>-7222673.6401614686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3466576.4568539583</v>
      </c>
      <c r="AN153" s="20">
        <f>Summary!I153</f>
        <v>2994321.3209519293</v>
      </c>
      <c r="AP153" s="12">
        <v>1</v>
      </c>
    </row>
    <row r="154" spans="1:42" x14ac:dyDescent="0.3">
      <c r="A154">
        <v>150</v>
      </c>
      <c r="B154" t="str">
        <f>Summary!B154</f>
        <v>Yallourn Snowy</v>
      </c>
      <c r="C154" t="str">
        <f>Summary!C154</f>
        <v>Wind</v>
      </c>
      <c r="D154" s="90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-2693441.7415489927</v>
      </c>
      <c r="H154" s="73">
        <f>SUMIFS(AM$5:AM154,$F$5:$F154,$F154,$D$5:$D154,$D154)</f>
        <v>19150389.594386805</v>
      </c>
      <c r="I154" s="20">
        <f>SUMIFS(AN$5:AN154,$F$5:$F154,$F154,$D$5:$D154,$D154)</f>
        <v>7548435.5710159261</v>
      </c>
      <c r="J154" s="73">
        <f t="shared" si="32"/>
        <v>7548435.5710159261</v>
      </c>
      <c r="K154" s="73">
        <f t="shared" si="33"/>
        <v>4854993.8294669334</v>
      </c>
      <c r="L154" s="73">
        <f t="shared" si="34"/>
        <v>24005383.42385374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3621966.8210159261</v>
      </c>
      <c r="Q154" s="73">
        <f>P154/SUMIFS(FinParameters!$H$8:$H$39,FinParameters!$B$8:$B$39,Financials!$E154,FinParameters!$C$8:$C$39,Financials!$F154)</f>
        <v>2385901.7323286901</v>
      </c>
      <c r="R154" s="73">
        <f t="shared" si="47"/>
        <v>-38737841.593128227</v>
      </c>
      <c r="S154" s="12">
        <f t="shared" si="36"/>
        <v>-0.9144952029620953</v>
      </c>
      <c r="T154" s="115">
        <f t="shared" si="37"/>
        <v>-2693441.7415489927</v>
      </c>
      <c r="U154" s="73">
        <f>T154/SUMIFS(FinParameters!$L$8:$L$39,FinParameters!$B$8:$B$39,Financials!$E154,FinParameters!$C$8:$C$39,Financials!$F154)</f>
        <v>-2440125.2824868849</v>
      </c>
      <c r="V154" s="73">
        <f t="shared" si="38"/>
        <v>-2440125.2824868849</v>
      </c>
      <c r="W154" s="12"/>
      <c r="X154" s="73">
        <f t="shared" si="39"/>
        <v>928525.07946693338</v>
      </c>
      <c r="Y154" s="73">
        <f t="shared" si="40"/>
        <v>-54223.550158194732</v>
      </c>
      <c r="Z154" s="73">
        <f t="shared" si="40"/>
        <v>-41177966.875615112</v>
      </c>
      <c r="AA154" s="12">
        <f t="shared" si="41"/>
        <v>-0.97209993192192024</v>
      </c>
      <c r="AB154" s="115">
        <f t="shared" si="42"/>
        <v>19150389.594386805</v>
      </c>
      <c r="AC154" s="73">
        <f>AB154/SUMIFS(FinParameters!$L$8:$L$39,FinParameters!$B$8:$B$39,Financials!$E154,FinParameters!$C$8:$C$39,Financials!$F154)</f>
        <v>17349307.801201247</v>
      </c>
      <c r="AD154" s="73">
        <f t="shared" si="43"/>
        <v>17349307.801201247</v>
      </c>
      <c r="AE154" s="12"/>
      <c r="AF154" s="73">
        <f t="shared" si="44"/>
        <v>20078914.67385374</v>
      </c>
      <c r="AG154" s="73">
        <f t="shared" si="45"/>
        <v>17295084.251043051</v>
      </c>
      <c r="AH154" s="73">
        <f t="shared" si="45"/>
        <v>-23828659.074413866</v>
      </c>
      <c r="AI154" s="12">
        <f t="shared" si="46"/>
        <v>-0.56252990668525682</v>
      </c>
      <c r="AL154" s="73">
        <f>Summary!G154</f>
        <v>-10796945.24338685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7978833.4511237415</v>
      </c>
      <c r="AN154" s="20">
        <f>Summary!I154</f>
        <v>2101745.6840126454</v>
      </c>
      <c r="AP154" s="12">
        <v>1</v>
      </c>
    </row>
    <row r="155" spans="1:42" x14ac:dyDescent="0.3">
      <c r="A155">
        <v>151</v>
      </c>
      <c r="B155" t="str">
        <f>Summary!B155</f>
        <v>Yallourn Snowy</v>
      </c>
      <c r="C155" t="str">
        <f>Summary!C155</f>
        <v>Wind</v>
      </c>
      <c r="D155" s="90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-19110612.624901958</v>
      </c>
      <c r="H155" s="73">
        <f>SUMIFS(AM$5:AM155,$F$5:$F155,$F155,$D$5:$D155,$D155)</f>
        <v>41120505.164011702</v>
      </c>
      <c r="I155" s="20">
        <f>SUMIFS(AN$5:AN155,$F$5:$F155,$F155,$D$5:$D155,$D155)</f>
        <v>3680373.5680613979</v>
      </c>
      <c r="J155" s="73">
        <f t="shared" si="32"/>
        <v>3680373.5680613979</v>
      </c>
      <c r="K155" s="73">
        <f t="shared" si="33"/>
        <v>-15430239.056840559</v>
      </c>
      <c r="L155" s="73">
        <f t="shared" si="34"/>
        <v>25690266.107171141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-246095.18193860212</v>
      </c>
      <c r="Q155" s="73">
        <f>P155/SUMIFS(FinParameters!$H$8:$H$39,FinParameters!$B$8:$B$39,Financials!$E155,FinParameters!$C$8:$C$39,Financials!$F155)</f>
        <v>-162110.5189308064</v>
      </c>
      <c r="R155" s="73">
        <f t="shared" si="47"/>
        <v>-42605903.596082754</v>
      </c>
      <c r="S155" s="12">
        <f t="shared" si="36"/>
        <v>-1.0058096386917659</v>
      </c>
      <c r="T155" s="115">
        <f t="shared" si="37"/>
        <v>-19110612.624901958</v>
      </c>
      <c r="U155" s="73">
        <f>T155/SUMIFS(FinParameters!$L$8:$L$39,FinParameters!$B$8:$B$39,Financials!$E155,FinParameters!$C$8:$C$39,Financials!$F155)</f>
        <v>-17313271.830048267</v>
      </c>
      <c r="V155" s="73">
        <f t="shared" si="38"/>
        <v>-17313271.830048267</v>
      </c>
      <c r="W155" s="12"/>
      <c r="X155" s="73">
        <f t="shared" si="39"/>
        <v>-19356707.806840561</v>
      </c>
      <c r="Y155" s="73">
        <f t="shared" si="40"/>
        <v>-17475382.348979075</v>
      </c>
      <c r="Z155" s="73">
        <f t="shared" si="40"/>
        <v>-59919175.426131025</v>
      </c>
      <c r="AA155" s="12">
        <f t="shared" si="41"/>
        <v>-1.4145289525465303</v>
      </c>
      <c r="AB155" s="115">
        <f t="shared" si="42"/>
        <v>41120505.164011702</v>
      </c>
      <c r="AC155" s="73">
        <f>AB155/SUMIFS(FinParameters!$L$8:$L$39,FinParameters!$B$8:$B$39,Financials!$E155,FinParameters!$C$8:$C$39,Financials!$F155)</f>
        <v>37253148.167828061</v>
      </c>
      <c r="AD155" s="73">
        <f t="shared" si="43"/>
        <v>37253148.167828061</v>
      </c>
      <c r="AE155" s="12"/>
      <c r="AF155" s="73">
        <f t="shared" si="44"/>
        <v>21763797.357171141</v>
      </c>
      <c r="AG155" s="73">
        <f t="shared" si="45"/>
        <v>19777765.818848986</v>
      </c>
      <c r="AH155" s="73">
        <f t="shared" si="45"/>
        <v>-22666027.258302964</v>
      </c>
      <c r="AI155" s="12">
        <f t="shared" si="46"/>
        <v>-0.5350833279674293</v>
      </c>
      <c r="AL155" s="73">
        <f>Summary!G155</f>
        <v>-16434156.496391505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17587012.337209582</v>
      </c>
      <c r="AN155" s="20">
        <f>Summary!I155</f>
        <v>867870.34688859864</v>
      </c>
      <c r="AP155" s="12">
        <v>1</v>
      </c>
    </row>
    <row r="156" spans="1:42" x14ac:dyDescent="0.3">
      <c r="A156">
        <v>152</v>
      </c>
      <c r="B156" t="str">
        <f>Summary!B156</f>
        <v>Yallourn Snowy</v>
      </c>
      <c r="C156" t="str">
        <f>Summary!C156</f>
        <v>Wind</v>
      </c>
      <c r="D156" s="90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20864265.046559762</v>
      </c>
      <c r="H156" s="73">
        <f>SUMIFS(AM$5:AM156,$F$5:$F156,$F156,$D$5:$D156,$D156)</f>
        <v>-547449.12606098107</v>
      </c>
      <c r="I156" s="20">
        <f>SUMIFS(AN$5:AN156,$F$5:$F156,$F156,$D$5:$D156,$D156)</f>
        <v>12366322.279043935</v>
      </c>
      <c r="J156" s="73">
        <f t="shared" si="32"/>
        <v>12366322.279043935</v>
      </c>
      <c r="K156" s="73">
        <f t="shared" si="33"/>
        <v>33230587.325603697</v>
      </c>
      <c r="L156" s="73">
        <f t="shared" si="34"/>
        <v>32683138.199542716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8439853.5290439352</v>
      </c>
      <c r="Q156" s="73">
        <f>P156/SUMIFS(FinParameters!$H$8:$H$39,FinParameters!$B$8:$B$39,Financials!$E156,FinParameters!$C$8:$C$39,Financials!$F156)</f>
        <v>5559592.9368282286</v>
      </c>
      <c r="R156" s="73">
        <f t="shared" si="47"/>
        <v>-33919954.885100216</v>
      </c>
      <c r="S156" s="12">
        <f t="shared" si="36"/>
        <v>-0.80075798628433303</v>
      </c>
      <c r="T156" s="115">
        <f t="shared" si="37"/>
        <v>20864265.046559762</v>
      </c>
      <c r="U156" s="73">
        <f>T156/SUMIFS(FinParameters!$L$8:$L$39,FinParameters!$B$8:$B$39,Financials!$E156,FinParameters!$C$8:$C$39,Financials!$F156)</f>
        <v>18901994.372203808</v>
      </c>
      <c r="V156" s="73">
        <f t="shared" si="38"/>
        <v>18901994.372203808</v>
      </c>
      <c r="W156" s="12"/>
      <c r="X156" s="73">
        <f t="shared" si="39"/>
        <v>29304118.575603697</v>
      </c>
      <c r="Y156" s="73">
        <f t="shared" si="40"/>
        <v>24461587.309032038</v>
      </c>
      <c r="Z156" s="73">
        <f t="shared" si="40"/>
        <v>-15017960.512896407</v>
      </c>
      <c r="AA156" s="12">
        <f t="shared" si="41"/>
        <v>-0.35453324920803553</v>
      </c>
      <c r="AB156" s="115">
        <f t="shared" si="42"/>
        <v>-547449.12606098107</v>
      </c>
      <c r="AC156" s="73">
        <f>AB156/SUMIFS(FinParameters!$L$8:$L$39,FinParameters!$B$8:$B$39,Financials!$E156,FinParameters!$C$8:$C$39,Financials!$F156)</f>
        <v>-495961.88875000819</v>
      </c>
      <c r="AD156" s="73">
        <f t="shared" si="43"/>
        <v>-495961.88875000819</v>
      </c>
      <c r="AE156" s="12"/>
      <c r="AF156" s="73">
        <f t="shared" si="44"/>
        <v>28756669.449542716</v>
      </c>
      <c r="AG156" s="73">
        <f t="shared" si="45"/>
        <v>23965625.420282029</v>
      </c>
      <c r="AH156" s="73">
        <f t="shared" si="45"/>
        <v>-15513922.401646415</v>
      </c>
      <c r="AI156" s="12">
        <f t="shared" si="46"/>
        <v>-0.36624156204791142</v>
      </c>
      <c r="AL156" s="73">
        <f>Summary!G156</f>
        <v>-3552232.1300931172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-217224.89561765565</v>
      </c>
      <c r="AN156" s="20">
        <f>Summary!I156</f>
        <v>3831419.0453938055</v>
      </c>
      <c r="AP156" s="12">
        <v>1</v>
      </c>
    </row>
    <row r="157" spans="1:42" x14ac:dyDescent="0.3">
      <c r="A157">
        <v>153</v>
      </c>
      <c r="B157" t="str">
        <f>Summary!B157</f>
        <v>Yallourn Snowy</v>
      </c>
      <c r="C157" t="str">
        <f>Summary!C157</f>
        <v>Wind</v>
      </c>
      <c r="D157" s="90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100015233.62717754</v>
      </c>
      <c r="H157" s="73">
        <f>SUMIFS(AM$5:AM157,$F$5:$F157,$F157,$D$5:$D157,$D157)</f>
        <v>-74639292.564097598</v>
      </c>
      <c r="I157" s="20">
        <f>SUMIFS(AN$5:AN157,$F$5:$F157,$F157,$D$5:$D157,$D157)</f>
        <v>37520235.945253253</v>
      </c>
      <c r="J157" s="73">
        <f t="shared" si="32"/>
        <v>37520235.945253253</v>
      </c>
      <c r="K157" s="73">
        <f t="shared" si="33"/>
        <v>137535469.57243079</v>
      </c>
      <c r="L157" s="73">
        <f t="shared" si="34"/>
        <v>62896177.008333191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32616855.476503253</v>
      </c>
      <c r="Q157" s="73">
        <f>P157/SUMIFS(FinParameters!$H$8:$H$39,FinParameters!$B$8:$B$39,Financials!$E157,FinParameters!$C$8:$C$39,Financials!$F157)</f>
        <v>19356516.199624926</v>
      </c>
      <c r="R157" s="73">
        <f t="shared" si="47"/>
        <v>-16096647.587263219</v>
      </c>
      <c r="S157" s="12">
        <f t="shared" si="36"/>
        <v>-0.33043502468283881</v>
      </c>
      <c r="T157" s="115">
        <f t="shared" si="37"/>
        <v>100015233.62717754</v>
      </c>
      <c r="U157" s="73">
        <f>T157/SUMIFS(FinParameters!$L$8:$L$39,FinParameters!$B$8:$B$39,Financials!$E157,FinParameters!$C$8:$C$39,Financials!$F157)</f>
        <v>88398893.067648426</v>
      </c>
      <c r="V157" s="73">
        <f t="shared" si="38"/>
        <v>88398893.067648426</v>
      </c>
      <c r="W157" s="12"/>
      <c r="X157" s="73">
        <f t="shared" si="39"/>
        <v>132632089.10368079</v>
      </c>
      <c r="Y157" s="73">
        <f t="shared" si="40"/>
        <v>107755409.26727335</v>
      </c>
      <c r="Z157" s="73">
        <f t="shared" si="40"/>
        <v>72302245.480385214</v>
      </c>
      <c r="AA157" s="12">
        <f t="shared" si="41"/>
        <v>1.4842341636925769</v>
      </c>
      <c r="AB157" s="115">
        <f t="shared" si="42"/>
        <v>-74639292.564097598</v>
      </c>
      <c r="AC157" s="73">
        <f>AB157/SUMIFS(FinParameters!$L$8:$L$39,FinParameters!$B$8:$B$39,Financials!$E157,FinParameters!$C$8:$C$39,Financials!$F157)</f>
        <v>-65970258.756918818</v>
      </c>
      <c r="AD157" s="73">
        <f t="shared" si="43"/>
        <v>-65970258.756918818</v>
      </c>
      <c r="AE157" s="12"/>
      <c r="AF157" s="73">
        <f t="shared" si="44"/>
        <v>57992796.539583191</v>
      </c>
      <c r="AG157" s="73">
        <f t="shared" si="45"/>
        <v>41785150.510354534</v>
      </c>
      <c r="AH157" s="73">
        <f t="shared" si="45"/>
        <v>6331986.7234663963</v>
      </c>
      <c r="AI157" s="12">
        <f t="shared" si="46"/>
        <v>0.12998422049791331</v>
      </c>
      <c r="AL157" s="73">
        <f>Summary!G157</f>
        <v>14008390.89326204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-19105280.406195041</v>
      </c>
      <c r="AN157" s="20">
        <f>Summary!I157</f>
        <v>9100676.2870243285</v>
      </c>
      <c r="AP157" s="12">
        <v>1</v>
      </c>
    </row>
    <row r="158" spans="1:42" x14ac:dyDescent="0.3">
      <c r="A158">
        <v>154</v>
      </c>
      <c r="B158" t="str">
        <f>Summary!B158</f>
        <v>Yallourn Snowy</v>
      </c>
      <c r="C158" t="str">
        <f>Summary!C158</f>
        <v>Wind</v>
      </c>
      <c r="D158" s="90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56888597.124111243</v>
      </c>
      <c r="H158" s="73">
        <f>SUMIFS(AM$5:AM158,$F$5:$F158,$F158,$D$5:$D158,$D158)</f>
        <v>-30392815.428133249</v>
      </c>
      <c r="I158" s="20">
        <f>SUMIFS(AN$5:AN158,$F$5:$F158,$F158,$D$5:$D158,$D158)</f>
        <v>24703265.168973345</v>
      </c>
      <c r="J158" s="73">
        <f t="shared" si="32"/>
        <v>24703265.168973345</v>
      </c>
      <c r="K158" s="73">
        <f t="shared" si="33"/>
        <v>81591862.293084592</v>
      </c>
      <c r="L158" s="73">
        <f t="shared" si="34"/>
        <v>51199046.864951342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19799884.700223345</v>
      </c>
      <c r="Q158" s="73">
        <f>P158/SUMIFS(FinParameters!$H$8:$H$39,FinParameters!$B$8:$B$39,Financials!$E158,FinParameters!$C$8:$C$39,Financials!$F158)</f>
        <v>11750267.870753881</v>
      </c>
      <c r="R158" s="73">
        <f t="shared" si="47"/>
        <v>-28913618.36354313</v>
      </c>
      <c r="S158" s="12">
        <f t="shared" si="36"/>
        <v>-0.59354422377908045</v>
      </c>
      <c r="T158" s="115">
        <f t="shared" si="37"/>
        <v>56888597.124111243</v>
      </c>
      <c r="U158" s="73">
        <f>T158/SUMIFS(FinParameters!$L$8:$L$39,FinParameters!$B$8:$B$39,Financials!$E158,FinParameters!$C$8:$C$39,Financials!$F158)</f>
        <v>50281230.484236173</v>
      </c>
      <c r="V158" s="73">
        <f t="shared" si="38"/>
        <v>50281230.484236173</v>
      </c>
      <c r="W158" s="12"/>
      <c r="X158" s="73">
        <f t="shared" si="39"/>
        <v>76688481.824334592</v>
      </c>
      <c r="Y158" s="73">
        <f t="shared" si="40"/>
        <v>62031498.35499005</v>
      </c>
      <c r="Z158" s="73">
        <f t="shared" si="40"/>
        <v>21367612.120693043</v>
      </c>
      <c r="AA158" s="12">
        <f t="shared" si="41"/>
        <v>0.43863838108137326</v>
      </c>
      <c r="AB158" s="115">
        <f t="shared" si="42"/>
        <v>-30392815.428133249</v>
      </c>
      <c r="AC158" s="73">
        <f>AB158/SUMIFS(FinParameters!$L$8:$L$39,FinParameters!$B$8:$B$39,Financials!$E158,FinParameters!$C$8:$C$39,Financials!$F158)</f>
        <v>-26862820.228680257</v>
      </c>
      <c r="AD158" s="73">
        <f t="shared" si="43"/>
        <v>-26862820.228680257</v>
      </c>
      <c r="AE158" s="12"/>
      <c r="AF158" s="73">
        <f t="shared" si="44"/>
        <v>46295666.396201342</v>
      </c>
      <c r="AG158" s="73">
        <f t="shared" si="45"/>
        <v>35168678.126309797</v>
      </c>
      <c r="AH158" s="73">
        <f t="shared" si="45"/>
        <v>-5495208.1079872139</v>
      </c>
      <c r="AI158" s="12">
        <f t="shared" si="46"/>
        <v>-0.11280667088946428</v>
      </c>
      <c r="AL158" s="73">
        <f>Summary!G158</f>
        <v>5091551.1218864843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-8117397.4262861218</v>
      </c>
      <c r="AN158" s="20">
        <f>Summary!I158</f>
        <v>6368317.2644279869</v>
      </c>
      <c r="AP158" s="12">
        <v>1</v>
      </c>
    </row>
    <row r="159" spans="1:42" x14ac:dyDescent="0.3">
      <c r="A159">
        <v>155</v>
      </c>
      <c r="B159" t="str">
        <f>Summary!B159</f>
        <v>Yallourn Snowy</v>
      </c>
      <c r="C159" t="str">
        <f>Summary!C159</f>
        <v>Wind</v>
      </c>
      <c r="D159" s="90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31430957.758346163</v>
      </c>
      <c r="H159" s="73">
        <f>SUMIFS(AM$5:AM159,$F$5:$F159,$F159,$D$5:$D159,$D159)</f>
        <v>-12052674.62611777</v>
      </c>
      <c r="I159" s="20">
        <f>SUMIFS(AN$5:AN159,$F$5:$F159,$F159,$D$5:$D159,$D159)</f>
        <v>19488087.877852041</v>
      </c>
      <c r="J159" s="73">
        <f t="shared" si="32"/>
        <v>19488087.877852041</v>
      </c>
      <c r="K159" s="73">
        <f t="shared" si="33"/>
        <v>50919045.636198208</v>
      </c>
      <c r="L159" s="73">
        <f t="shared" si="34"/>
        <v>38866371.010080434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14584707.409102041</v>
      </c>
      <c r="Q159" s="73">
        <f>P159/SUMIFS(FinParameters!$H$8:$H$39,FinParameters!$B$8:$B$39,Financials!$E159,FinParameters!$C$8:$C$39,Financials!$F159)</f>
        <v>8655313.9812771063</v>
      </c>
      <c r="R159" s="73">
        <f t="shared" si="47"/>
        <v>-34128795.654664434</v>
      </c>
      <c r="S159" s="12">
        <f t="shared" si="36"/>
        <v>-0.70060236912113449</v>
      </c>
      <c r="T159" s="115">
        <f t="shared" si="37"/>
        <v>31430957.758346163</v>
      </c>
      <c r="U159" s="73">
        <f>T159/SUMIFS(FinParameters!$L$8:$L$39,FinParameters!$B$8:$B$39,Financials!$E159,FinParameters!$C$8:$C$39,Financials!$F159)</f>
        <v>27780386.778387874</v>
      </c>
      <c r="V159" s="73">
        <f t="shared" si="38"/>
        <v>27780386.778387874</v>
      </c>
      <c r="W159" s="12"/>
      <c r="X159" s="73">
        <f t="shared" si="39"/>
        <v>46015665.167448208</v>
      </c>
      <c r="Y159" s="73">
        <f t="shared" si="40"/>
        <v>36435700.759664983</v>
      </c>
      <c r="Z159" s="73">
        <f t="shared" si="40"/>
        <v>-6348408.8762765601</v>
      </c>
      <c r="AA159" s="12">
        <f t="shared" si="41"/>
        <v>-0.13032133755534739</v>
      </c>
      <c r="AB159" s="115">
        <f t="shared" si="42"/>
        <v>-12052674.62611777</v>
      </c>
      <c r="AC159" s="73">
        <f>AB159/SUMIFS(FinParameters!$L$8:$L$39,FinParameters!$B$8:$B$39,Financials!$E159,FinParameters!$C$8:$C$39,Financials!$F159)</f>
        <v>-10652808.145456625</v>
      </c>
      <c r="AD159" s="73">
        <f t="shared" si="43"/>
        <v>-10652808.145456625</v>
      </c>
      <c r="AE159" s="12"/>
      <c r="AF159" s="73">
        <f t="shared" si="44"/>
        <v>33962990.541330442</v>
      </c>
      <c r="AG159" s="73">
        <f t="shared" si="45"/>
        <v>25782892.614208356</v>
      </c>
      <c r="AH159" s="73">
        <f t="shared" si="45"/>
        <v>-17001217.021733187</v>
      </c>
      <c r="AI159" s="12">
        <f t="shared" si="46"/>
        <v>-0.34900419703913349</v>
      </c>
      <c r="AL159" s="73">
        <f>Summary!G159</f>
        <v>-835607.01633421273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-3127711.7198138959</v>
      </c>
      <c r="AN159" s="20">
        <f>Summary!I159</f>
        <v>5028323.4961232767</v>
      </c>
      <c r="AP159" s="12">
        <v>1</v>
      </c>
    </row>
    <row r="160" spans="1:42" x14ac:dyDescent="0.3">
      <c r="A160">
        <v>156</v>
      </c>
      <c r="B160" t="str">
        <f>Summary!B160</f>
        <v>Yallourn Snowy</v>
      </c>
      <c r="C160" t="str">
        <f>Summary!C160</f>
        <v>Wind</v>
      </c>
      <c r="D160" s="90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13215365.732183944</v>
      </c>
      <c r="H160" s="73">
        <f>SUMIFS(AM$5:AM160,$F$5:$F160,$F160,$D$5:$D160,$D160)</f>
        <v>80920.767585633992</v>
      </c>
      <c r="I160" s="20">
        <f>SUMIFS(AN$5:AN160,$F$5:$F160,$F160,$D$5:$D160,$D160)</f>
        <v>16325534.865098733</v>
      </c>
      <c r="J160" s="73">
        <f t="shared" si="32"/>
        <v>16325534.865098733</v>
      </c>
      <c r="K160" s="73">
        <f t="shared" si="33"/>
        <v>29540900.597282678</v>
      </c>
      <c r="L160" s="73">
        <f t="shared" si="34"/>
        <v>29621821.364868313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11422154.396348733</v>
      </c>
      <c r="Q160" s="73">
        <f>P160/SUMIFS(FinParameters!$H$8:$H$39,FinParameters!$B$8:$B$39,Financials!$E160,FinParameters!$C$8:$C$39,Financials!$F160)</f>
        <v>6778492.6958030602</v>
      </c>
      <c r="R160" s="73">
        <f t="shared" si="47"/>
        <v>-37291348.667417742</v>
      </c>
      <c r="S160" s="12">
        <f t="shared" si="36"/>
        <v>-0.76552385523584676</v>
      </c>
      <c r="T160" s="115">
        <f t="shared" si="37"/>
        <v>13215365.732183944</v>
      </c>
      <c r="U160" s="73">
        <f>T160/SUMIFS(FinParameters!$L$8:$L$39,FinParameters!$B$8:$B$39,Financials!$E160,FinParameters!$C$8:$C$39,Financials!$F160)</f>
        <v>11680457.664718665</v>
      </c>
      <c r="V160" s="73">
        <f t="shared" si="38"/>
        <v>11680457.664718665</v>
      </c>
      <c r="W160" s="12"/>
      <c r="X160" s="73">
        <f t="shared" si="39"/>
        <v>24637520.128532678</v>
      </c>
      <c r="Y160" s="73">
        <f t="shared" si="40"/>
        <v>18458950.360521726</v>
      </c>
      <c r="Z160" s="73">
        <f t="shared" si="40"/>
        <v>-25610891.002699077</v>
      </c>
      <c r="AA160" s="12">
        <f t="shared" si="41"/>
        <v>-0.52574521214732106</v>
      </c>
      <c r="AB160" s="115">
        <f t="shared" si="42"/>
        <v>80920.767585633992</v>
      </c>
      <c r="AC160" s="73">
        <f>AB160/SUMIFS(FinParameters!$L$8:$L$39,FinParameters!$B$8:$B$39,Financials!$E160,FinParameters!$C$8:$C$39,Financials!$F160)</f>
        <v>71522.167387215843</v>
      </c>
      <c r="AD160" s="73">
        <f t="shared" si="43"/>
        <v>71522.167387215843</v>
      </c>
      <c r="AE160" s="12"/>
      <c r="AF160" s="73">
        <f t="shared" si="44"/>
        <v>24718440.896118313</v>
      </c>
      <c r="AG160" s="73">
        <f t="shared" si="45"/>
        <v>18530472.527908944</v>
      </c>
      <c r="AH160" s="73">
        <f t="shared" si="45"/>
        <v>-25539368.83531186</v>
      </c>
      <c r="AI160" s="12">
        <f t="shared" si="46"/>
        <v>-0.52427699157419583</v>
      </c>
      <c r="AL160" s="73">
        <f>Summary!G160</f>
        <v>-4034908.4475090615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32143.041192828932</v>
      </c>
      <c r="AN160" s="20">
        <f>Summary!I160</f>
        <v>4203384.5259492463</v>
      </c>
      <c r="AP160" s="12">
        <v>1</v>
      </c>
    </row>
    <row r="161" spans="1:42" x14ac:dyDescent="0.3">
      <c r="A161">
        <v>157</v>
      </c>
      <c r="B161" t="str">
        <f>Summary!B161</f>
        <v>Yallourn Snowy</v>
      </c>
      <c r="C161" t="str">
        <f>Summary!C161</f>
        <v>Wind</v>
      </c>
      <c r="D161" s="90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2089356.8301538285</v>
      </c>
      <c r="H161" s="73">
        <f>SUMIFS(AM$5:AM161,$F$5:$F161,$F161,$D$5:$D161,$D161)</f>
        <v>11325624.541777456</v>
      </c>
      <c r="I161" s="20">
        <f>SUMIFS(AN$5:AN161,$F$5:$F161,$F161,$D$5:$D161,$D161)</f>
        <v>13511435.703886792</v>
      </c>
      <c r="J161" s="73">
        <f t="shared" si="32"/>
        <v>13511435.703886792</v>
      </c>
      <c r="K161" s="73">
        <f t="shared" si="33"/>
        <v>15600792.534040621</v>
      </c>
      <c r="L161" s="73">
        <f t="shared" si="34"/>
        <v>26926417.075818077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8608055.2351367921</v>
      </c>
      <c r="Q161" s="73">
        <f>P161/SUMIFS(FinParameters!$H$8:$H$39,FinParameters!$B$8:$B$39,Financials!$E161,FinParameters!$C$8:$C$39,Financials!$F161)</f>
        <v>5108461.8112933571</v>
      </c>
      <c r="R161" s="73">
        <f t="shared" si="47"/>
        <v>-40105447.82862968</v>
      </c>
      <c r="S161" s="12">
        <f t="shared" si="36"/>
        <v>-0.82329221481221004</v>
      </c>
      <c r="T161" s="115">
        <f t="shared" si="37"/>
        <v>2089356.8301538285</v>
      </c>
      <c r="U161" s="73">
        <f>T161/SUMIFS(FinParameters!$L$8:$L$39,FinParameters!$B$8:$B$39,Financials!$E161,FinParameters!$C$8:$C$39,Financials!$F161)</f>
        <v>1846686.9926776912</v>
      </c>
      <c r="V161" s="73">
        <f t="shared" si="38"/>
        <v>1846686.9926776912</v>
      </c>
      <c r="W161" s="12"/>
      <c r="X161" s="73">
        <f t="shared" si="39"/>
        <v>10697412.065290621</v>
      </c>
      <c r="Y161" s="73">
        <f t="shared" si="40"/>
        <v>6955148.8039710484</v>
      </c>
      <c r="Z161" s="73">
        <f t="shared" si="40"/>
        <v>-38258760.835951991</v>
      </c>
      <c r="AA161" s="12">
        <f t="shared" si="41"/>
        <v>-0.78538307511719874</v>
      </c>
      <c r="AB161" s="115">
        <f t="shared" si="42"/>
        <v>11325624.541777456</v>
      </c>
      <c r="AC161" s="73">
        <f>AB161/SUMIFS(FinParameters!$L$8:$L$39,FinParameters!$B$8:$B$39,Financials!$E161,FinParameters!$C$8:$C$39,Financials!$F161)</f>
        <v>10010201.811105577</v>
      </c>
      <c r="AD161" s="73">
        <f t="shared" si="43"/>
        <v>10010201.811105577</v>
      </c>
      <c r="AE161" s="12"/>
      <c r="AF161" s="73">
        <f t="shared" si="44"/>
        <v>22023036.607068077</v>
      </c>
      <c r="AG161" s="73">
        <f t="shared" si="45"/>
        <v>16965350.615076624</v>
      </c>
      <c r="AH161" s="73">
        <f t="shared" si="45"/>
        <v>-28248559.024846412</v>
      </c>
      <c r="AI161" s="12">
        <f t="shared" si="46"/>
        <v>-0.57989175994731401</v>
      </c>
      <c r="AL161" s="73">
        <f>Summary!G161</f>
        <v>-6266918.8883838234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2957825.4819188118</v>
      </c>
      <c r="AN161" s="20">
        <f>Summary!I161</f>
        <v>3496986.8420901541</v>
      </c>
      <c r="AP161" s="12">
        <v>1</v>
      </c>
    </row>
    <row r="162" spans="1:42" x14ac:dyDescent="0.3">
      <c r="A162">
        <v>158</v>
      </c>
      <c r="B162" t="str">
        <f>Summary!B162</f>
        <v>Yallourn Snowy</v>
      </c>
      <c r="C162" t="str">
        <f>Summary!C162</f>
        <v>Wind</v>
      </c>
      <c r="D162" s="90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-12406456.277600959</v>
      </c>
      <c r="H162" s="73">
        <f>SUMIFS(AM$5:AM162,$F$5:$F162,$F162,$D$5:$D162,$D162)</f>
        <v>26301369.560373079</v>
      </c>
      <c r="I162" s="20">
        <f>SUMIFS(AN$5:AN162,$F$5:$F162,$F162,$D$5:$D162,$D162)</f>
        <v>10175085.71078302</v>
      </c>
      <c r="J162" s="73">
        <f t="shared" si="32"/>
        <v>10175085.71078302</v>
      </c>
      <c r="K162" s="73">
        <f t="shared" si="33"/>
        <v>-2231370.5668179393</v>
      </c>
      <c r="L162" s="73">
        <f t="shared" si="34"/>
        <v>24069998.99355514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5271705.2420330197</v>
      </c>
      <c r="Q162" s="73">
        <f>P162/SUMIFS(FinParameters!$H$8:$H$39,FinParameters!$B$8:$B$39,Financials!$E162,FinParameters!$C$8:$C$39,Financials!$F162)</f>
        <v>3128500.4770177607</v>
      </c>
      <c r="R162" s="73">
        <f t="shared" si="47"/>
        <v>-43441797.821733452</v>
      </c>
      <c r="S162" s="12">
        <f t="shared" si="36"/>
        <v>-0.89178143819523092</v>
      </c>
      <c r="T162" s="115">
        <f t="shared" si="37"/>
        <v>-12406456.277600959</v>
      </c>
      <c r="U162" s="73">
        <f>T162/SUMIFS(FinParameters!$L$8:$L$39,FinParameters!$B$8:$B$39,Financials!$E162,FinParameters!$C$8:$C$39,Financials!$F162)</f>
        <v>-10965499.574997617</v>
      </c>
      <c r="V162" s="73">
        <f t="shared" si="38"/>
        <v>-10965499.574997617</v>
      </c>
      <c r="W162" s="12"/>
      <c r="X162" s="73">
        <f t="shared" si="39"/>
        <v>-7134751.0355679393</v>
      </c>
      <c r="Y162" s="73">
        <f t="shared" si="40"/>
        <v>-7836999.0979798567</v>
      </c>
      <c r="Z162" s="73">
        <f t="shared" si="40"/>
        <v>-54407297.396731071</v>
      </c>
      <c r="AA162" s="12">
        <f t="shared" si="41"/>
        <v>-1.1168832864577891</v>
      </c>
      <c r="AB162" s="115">
        <f t="shared" si="42"/>
        <v>26301369.560373079</v>
      </c>
      <c r="AC162" s="73">
        <f>AB162/SUMIFS(FinParameters!$L$8:$L$39,FinParameters!$B$8:$B$39,Financials!$E162,FinParameters!$C$8:$C$39,Financials!$F162)</f>
        <v>23246578.255938187</v>
      </c>
      <c r="AD162" s="73">
        <f t="shared" si="43"/>
        <v>23246578.255938187</v>
      </c>
      <c r="AE162" s="12"/>
      <c r="AF162" s="73">
        <f t="shared" si="44"/>
        <v>19166618.52480514</v>
      </c>
      <c r="AG162" s="73">
        <f t="shared" si="45"/>
        <v>15409579.157958331</v>
      </c>
      <c r="AH162" s="73">
        <f t="shared" si="45"/>
        <v>-31160719.140792884</v>
      </c>
      <c r="AI162" s="12">
        <f t="shared" si="46"/>
        <v>-0.63967313334052744</v>
      </c>
      <c r="AL162" s="73">
        <f>Summary!G162</f>
        <v>-9713014.5360519662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7150979.9659862751</v>
      </c>
      <c r="AN162" s="20">
        <f>Summary!I162</f>
        <v>2626650.1397670945</v>
      </c>
      <c r="AP162" s="12">
        <v>1</v>
      </c>
    </row>
    <row r="163" spans="1:42" x14ac:dyDescent="0.3">
      <c r="A163">
        <v>159</v>
      </c>
      <c r="B163" t="str">
        <f>Summary!B163</f>
        <v>Yallourn Snowy</v>
      </c>
      <c r="C163" t="str">
        <f>Summary!C163</f>
        <v>Wind</v>
      </c>
      <c r="D163" s="90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-33229835.638182536</v>
      </c>
      <c r="H163" s="73">
        <f>SUMIFS(AM$5:AM163,$F$5:$F163,$F163,$D$5:$D163,$D163)</f>
        <v>56337614.240788676</v>
      </c>
      <c r="I163" s="20">
        <f>SUMIFS(AN$5:AN163,$F$5:$F163,$F163,$D$5:$D163,$D163)</f>
        <v>4898662.0519153448</v>
      </c>
      <c r="J163" s="73">
        <f t="shared" si="32"/>
        <v>4898662.0519153448</v>
      </c>
      <c r="K163" s="73">
        <f t="shared" si="33"/>
        <v>-28331173.586267192</v>
      </c>
      <c r="L163" s="73">
        <f t="shared" si="34"/>
        <v>28006440.654521484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-4718.4168346552178</v>
      </c>
      <c r="Q163" s="73">
        <f>P163/SUMIFS(FinParameters!$H$8:$H$39,FinParameters!$B$8:$B$39,Financials!$E163,FinParameters!$C$8:$C$39,Financials!$F163)</f>
        <v>-2800.1507368599996</v>
      </c>
      <c r="R163" s="73">
        <f t="shared" si="47"/>
        <v>-48718221.480601124</v>
      </c>
      <c r="S163" s="12">
        <f t="shared" si="36"/>
        <v>-1.0000968605527809</v>
      </c>
      <c r="T163" s="115">
        <f t="shared" si="37"/>
        <v>-33229835.638182536</v>
      </c>
      <c r="U163" s="73">
        <f>T163/SUMIFS(FinParameters!$L$8:$L$39,FinParameters!$B$8:$B$39,Financials!$E163,FinParameters!$C$8:$C$39,Financials!$F163)</f>
        <v>-29370332.70536717</v>
      </c>
      <c r="V163" s="73">
        <f t="shared" si="38"/>
        <v>-29370332.70536717</v>
      </c>
      <c r="W163" s="12"/>
      <c r="X163" s="73">
        <f t="shared" si="39"/>
        <v>-33234554.055017192</v>
      </c>
      <c r="Y163" s="73">
        <f t="shared" si="40"/>
        <v>-29373132.856104031</v>
      </c>
      <c r="Z163" s="73">
        <f t="shared" si="40"/>
        <v>-78088554.185968295</v>
      </c>
      <c r="AA163" s="12">
        <f t="shared" si="41"/>
        <v>-1.6030166026809769</v>
      </c>
      <c r="AB163" s="115">
        <f t="shared" si="42"/>
        <v>56337614.240788676</v>
      </c>
      <c r="AC163" s="73">
        <f>AB163/SUMIFS(FinParameters!$L$8:$L$39,FinParameters!$B$8:$B$39,Financials!$E163,FinParameters!$C$8:$C$39,Financials!$F163)</f>
        <v>49794241.900412068</v>
      </c>
      <c r="AD163" s="73">
        <f t="shared" si="43"/>
        <v>49794241.900412068</v>
      </c>
      <c r="AE163" s="12"/>
      <c r="AF163" s="73">
        <f t="shared" si="44"/>
        <v>23103060.185771484</v>
      </c>
      <c r="AG163" s="73">
        <f t="shared" si="45"/>
        <v>20421109.044308037</v>
      </c>
      <c r="AH163" s="73">
        <f t="shared" si="45"/>
        <v>-28294312.285556227</v>
      </c>
      <c r="AI163" s="12">
        <f t="shared" si="46"/>
        <v>-0.58083099153264928</v>
      </c>
      <c r="AL163" s="73">
        <f>Summary!G163</f>
        <v>-14119223.01328058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15217109.076776974</v>
      </c>
      <c r="AN163" s="20">
        <f>Summary!I163</f>
        <v>1218288.4838539469</v>
      </c>
      <c r="AP163" s="12">
        <v>1</v>
      </c>
    </row>
    <row r="164" spans="1:42" x14ac:dyDescent="0.3">
      <c r="A164">
        <v>160</v>
      </c>
      <c r="B164" t="str">
        <f>Summary!B164</f>
        <v>Yallourn Snowy</v>
      </c>
      <c r="C164" t="str">
        <f>Summary!C164</f>
        <v>Wind</v>
      </c>
      <c r="D164" s="90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17516252.321527679</v>
      </c>
      <c r="H164" s="73">
        <f>SUMIFS(AM$5:AM164,$F$5:$F164,$F164,$D$5:$D164,$D164)</f>
        <v>-734615.40354044538</v>
      </c>
      <c r="I164" s="20">
        <f>SUMIFS(AN$5:AN164,$F$5:$F164,$F164,$D$5:$D164,$D164)</f>
        <v>16660874.805737438</v>
      </c>
      <c r="J164" s="73">
        <f t="shared" si="32"/>
        <v>16660874.805737438</v>
      </c>
      <c r="K164" s="73">
        <f t="shared" si="33"/>
        <v>34177127.127265118</v>
      </c>
      <c r="L164" s="73">
        <f t="shared" si="34"/>
        <v>33442511.723724671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11757494.336987438</v>
      </c>
      <c r="Q164" s="73">
        <f>P164/SUMIFS(FinParameters!$H$8:$H$39,FinParameters!$B$8:$B$39,Financials!$E164,FinParameters!$C$8:$C$39,Financials!$F164)</f>
        <v>6977500.6289261775</v>
      </c>
      <c r="R164" s="73">
        <f t="shared" si="47"/>
        <v>-36956008.726779036</v>
      </c>
      <c r="S164" s="12">
        <f t="shared" si="36"/>
        <v>-0.75863993353964387</v>
      </c>
      <c r="T164" s="115">
        <f t="shared" si="37"/>
        <v>17516252.321527679</v>
      </c>
      <c r="U164" s="73">
        <f>T164/SUMIFS(FinParameters!$L$8:$L$39,FinParameters!$B$8:$B$39,Financials!$E164,FinParameters!$C$8:$C$39,Financials!$F164)</f>
        <v>15481814.717232397</v>
      </c>
      <c r="V164" s="73">
        <f t="shared" si="38"/>
        <v>15481814.717232397</v>
      </c>
      <c r="W164" s="12"/>
      <c r="X164" s="73">
        <f t="shared" si="39"/>
        <v>29273746.658515118</v>
      </c>
      <c r="Y164" s="73">
        <f t="shared" si="40"/>
        <v>22459315.346158575</v>
      </c>
      <c r="Z164" s="73">
        <f t="shared" si="40"/>
        <v>-21474194.009546638</v>
      </c>
      <c r="AA164" s="12">
        <f t="shared" si="41"/>
        <v>-0.4408263142446705</v>
      </c>
      <c r="AB164" s="115">
        <f t="shared" si="42"/>
        <v>-734615.40354044538</v>
      </c>
      <c r="AC164" s="73">
        <f>AB164/SUMIFS(FinParameters!$L$8:$L$39,FinParameters!$B$8:$B$39,Financials!$E164,FinParameters!$C$8:$C$39,Financials!$F164)</f>
        <v>-649292.97416321828</v>
      </c>
      <c r="AD164" s="73">
        <f t="shared" si="43"/>
        <v>-649292.97416321828</v>
      </c>
      <c r="AE164" s="12"/>
      <c r="AF164" s="73">
        <f t="shared" si="44"/>
        <v>28539131.254974674</v>
      </c>
      <c r="AG164" s="73">
        <f t="shared" si="45"/>
        <v>21810022.371995356</v>
      </c>
      <c r="AH164" s="73">
        <f t="shared" si="45"/>
        <v>-22123486.983709857</v>
      </c>
      <c r="AI164" s="12">
        <f t="shared" si="46"/>
        <v>-0.45415512316472062</v>
      </c>
      <c r="AL164" s="73">
        <f>Summary!G164</f>
        <v>-3348012.7250320832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-187166.27747946428</v>
      </c>
      <c r="AN164" s="20">
        <f>Summary!I164</f>
        <v>4294552.5266935024</v>
      </c>
      <c r="AP164" s="12">
        <v>1</v>
      </c>
    </row>
    <row r="165" spans="1:42" x14ac:dyDescent="0.3">
      <c r="A165">
        <v>161</v>
      </c>
      <c r="B165" t="str">
        <f>Summary!B165</f>
        <v>Yallourn Snowy</v>
      </c>
      <c r="C165" t="str">
        <f>Summary!C165</f>
        <v>Wind</v>
      </c>
      <c r="D165" s="90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117875730.65825087</v>
      </c>
      <c r="H165" s="73">
        <f>SUMIFS(AM$5:AM165,$F$5:$F165,$F165,$D$5:$D165,$D165)</f>
        <v>-98277346.973958045</v>
      </c>
      <c r="I165" s="20">
        <f>SUMIFS(AN$5:AN165,$F$5:$F165,$F165,$D$5:$D165,$D165)</f>
        <v>48626036.359687395</v>
      </c>
      <c r="J165" s="73">
        <f t="shared" si="32"/>
        <v>48626036.359687395</v>
      </c>
      <c r="K165" s="73">
        <f t="shared" si="33"/>
        <v>166501767.01793826</v>
      </c>
      <c r="L165" s="73">
        <f t="shared" si="34"/>
        <v>68224420.043980211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42736321.379218645</v>
      </c>
      <c r="Q165" s="73">
        <f>P165/SUMIFS(FinParameters!$H$8:$H$39,FinParameters!$B$8:$B$39,Financials!$E165,FinParameters!$C$8:$C$39,Financials!$F165)</f>
        <v>22848582.593544751</v>
      </c>
      <c r="R165" s="73">
        <f t="shared" si="47"/>
        <v>-10849929.845178545</v>
      </c>
      <c r="S165" s="12">
        <f t="shared" si="36"/>
        <v>-0.20247600078877506</v>
      </c>
      <c r="T165" s="115">
        <f t="shared" si="37"/>
        <v>117875730.65825087</v>
      </c>
      <c r="U165" s="73">
        <f>T165/SUMIFS(FinParameters!$L$8:$L$39,FinParameters!$B$8:$B$39,Financials!$E165,FinParameters!$C$8:$C$39,Financials!$F165)</f>
        <v>101643873.1194143</v>
      </c>
      <c r="V165" s="73">
        <f t="shared" si="38"/>
        <v>101643873.1194143</v>
      </c>
      <c r="W165" s="12"/>
      <c r="X165" s="73">
        <f t="shared" si="39"/>
        <v>160612052.03746951</v>
      </c>
      <c r="Y165" s="73">
        <f t="shared" si="40"/>
        <v>124492455.71295905</v>
      </c>
      <c r="Z165" s="73">
        <f t="shared" si="40"/>
        <v>90793943.274235755</v>
      </c>
      <c r="AA165" s="12">
        <f t="shared" si="41"/>
        <v>1.69435146515527</v>
      </c>
      <c r="AB165" s="115">
        <f t="shared" si="42"/>
        <v>-98277346.973958045</v>
      </c>
      <c r="AC165" s="73">
        <f>AB165/SUMIFS(FinParameters!$L$8:$L$39,FinParameters!$B$8:$B$39,Financials!$E165,FinParameters!$C$8:$C$39,Financials!$F165)</f>
        <v>-84744248.290557101</v>
      </c>
      <c r="AD165" s="73">
        <f t="shared" si="43"/>
        <v>-84744248.290557101</v>
      </c>
      <c r="AE165" s="12"/>
      <c r="AF165" s="73">
        <f t="shared" si="44"/>
        <v>62334705.063511461</v>
      </c>
      <c r="AG165" s="73">
        <f t="shared" si="45"/>
        <v>39748207.42240195</v>
      </c>
      <c r="AH165" s="73">
        <f t="shared" si="45"/>
        <v>6049694.9836786538</v>
      </c>
      <c r="AI165" s="12">
        <f t="shared" si="46"/>
        <v>0.11289640244369807</v>
      </c>
      <c r="AL165" s="73">
        <f>Summary!G165</f>
        <v>17860497.031073336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-23638054.409860451</v>
      </c>
      <c r="AN165" s="20">
        <f>Summary!I165</f>
        <v>11105800.414434144</v>
      </c>
      <c r="AP165" s="12">
        <v>1</v>
      </c>
    </row>
    <row r="166" spans="1:42" x14ac:dyDescent="0.3">
      <c r="A166">
        <v>162</v>
      </c>
      <c r="B166" t="str">
        <f>Summary!B166</f>
        <v>Yallourn Snowy</v>
      </c>
      <c r="C166" t="str">
        <f>Summary!C166</f>
        <v>Wind</v>
      </c>
      <c r="D166" s="90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63305882.897459783</v>
      </c>
      <c r="H166" s="73">
        <f>SUMIFS(AM$5:AM166,$F$5:$F166,$F166,$D$5:$D166,$D166)</f>
        <v>-39278396.748651154</v>
      </c>
      <c r="I166" s="20">
        <f>SUMIFS(AN$5:AN166,$F$5:$F166,$F166,$D$5:$D166,$D166)</f>
        <v>32253464.756672829</v>
      </c>
      <c r="J166" s="73">
        <f t="shared" si="32"/>
        <v>32253464.756672829</v>
      </c>
      <c r="K166" s="73">
        <f t="shared" si="33"/>
        <v>95559347.654132605</v>
      </c>
      <c r="L166" s="73">
        <f t="shared" si="34"/>
        <v>56280950.905481458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26363749.776204079</v>
      </c>
      <c r="Q166" s="73">
        <f>P166/SUMIFS(FinParameters!$H$8:$H$39,FinParameters!$B$8:$B$39,Financials!$E166,FinParameters!$C$8:$C$39,Financials!$F166)</f>
        <v>14095137.222785439</v>
      </c>
      <c r="R166" s="73">
        <f t="shared" si="47"/>
        <v>-27222501.448193111</v>
      </c>
      <c r="S166" s="12">
        <f t="shared" si="36"/>
        <v>-0.50801279854783021</v>
      </c>
      <c r="T166" s="115">
        <f t="shared" si="37"/>
        <v>63305882.897459783</v>
      </c>
      <c r="U166" s="73">
        <f>T166/SUMIFS(FinParameters!$L$8:$L$39,FinParameters!$B$8:$B$39,Financials!$E166,FinParameters!$C$8:$C$39,Financials!$F166)</f>
        <v>54588464.419342279</v>
      </c>
      <c r="V166" s="73">
        <f t="shared" si="38"/>
        <v>54588464.419342279</v>
      </c>
      <c r="W166" s="12"/>
      <c r="X166" s="73">
        <f t="shared" si="39"/>
        <v>89669632.673663855</v>
      </c>
      <c r="Y166" s="73">
        <f t="shared" si="40"/>
        <v>68683601.642127723</v>
      </c>
      <c r="Z166" s="73">
        <f t="shared" si="40"/>
        <v>27365962.971149169</v>
      </c>
      <c r="AA166" s="12">
        <f t="shared" si="41"/>
        <v>0.51069000622103167</v>
      </c>
      <c r="AB166" s="115">
        <f t="shared" si="42"/>
        <v>-39278396.748651154</v>
      </c>
      <c r="AC166" s="73">
        <f>AB166/SUMIFS(FinParameters!$L$8:$L$39,FinParameters!$B$8:$B$39,Financials!$E166,FinParameters!$C$8:$C$39,Financials!$F166)</f>
        <v>-33869638.416315168</v>
      </c>
      <c r="AD166" s="73">
        <f t="shared" si="43"/>
        <v>-33869638.416315168</v>
      </c>
      <c r="AE166" s="12"/>
      <c r="AF166" s="73">
        <f t="shared" si="44"/>
        <v>50391235.9250127</v>
      </c>
      <c r="AG166" s="73">
        <f t="shared" si="45"/>
        <v>34813963.225812554</v>
      </c>
      <c r="AH166" s="73">
        <f t="shared" si="45"/>
        <v>-6503675.4451659992</v>
      </c>
      <c r="AI166" s="12">
        <f t="shared" si="46"/>
        <v>-0.12136836028949441</v>
      </c>
      <c r="AL166" s="73">
        <f>Summary!G166</f>
        <v>6417285.7733485429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-8885581.3205179032</v>
      </c>
      <c r="AN166" s="20">
        <f>Summary!I166</f>
        <v>7550199.5876994841</v>
      </c>
      <c r="AP166" s="12">
        <v>1</v>
      </c>
    </row>
    <row r="167" spans="1:42" x14ac:dyDescent="0.3">
      <c r="A167">
        <v>163</v>
      </c>
      <c r="B167" t="str">
        <f>Summary!B167</f>
        <v>Yallourn Snowy</v>
      </c>
      <c r="C167" t="str">
        <f>Summary!C167</f>
        <v>Wind</v>
      </c>
      <c r="D167" s="90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32571611.90247304</v>
      </c>
      <c r="H167" s="73">
        <f>SUMIFS(AM$5:AM167,$F$5:$F167,$F167,$D$5:$D167,$D167)</f>
        <v>-15581832.087458126</v>
      </c>
      <c r="I167" s="20">
        <f>SUMIFS(AN$5:AN167,$F$5:$F167,$F167,$D$5:$D167,$D167)</f>
        <v>25554874.965846054</v>
      </c>
      <c r="J167" s="73">
        <f t="shared" si="32"/>
        <v>25554874.965846054</v>
      </c>
      <c r="K167" s="73">
        <f t="shared" si="33"/>
        <v>58126486.868319094</v>
      </c>
      <c r="L167" s="73">
        <f t="shared" si="34"/>
        <v>42544654.780860968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19665159.985377304</v>
      </c>
      <c r="Q167" s="73">
        <f>P167/SUMIFS(FinParameters!$H$8:$H$39,FinParameters!$B$8:$B$39,Financials!$E167,FinParameters!$C$8:$C$39,Financials!$F167)</f>
        <v>10513797.576401969</v>
      </c>
      <c r="R167" s="73">
        <f t="shared" si="47"/>
        <v>-33921091.239019886</v>
      </c>
      <c r="S167" s="12">
        <f t="shared" si="36"/>
        <v>-0.63301855352732739</v>
      </c>
      <c r="T167" s="115">
        <f t="shared" si="37"/>
        <v>32571611.90247304</v>
      </c>
      <c r="U167" s="73">
        <f>T167/SUMIFS(FinParameters!$L$8:$L$39,FinParameters!$B$8:$B$39,Financials!$E167,FinParameters!$C$8:$C$39,Financials!$F167)</f>
        <v>28086398.862784371</v>
      </c>
      <c r="V167" s="73">
        <f t="shared" si="38"/>
        <v>28086398.862784371</v>
      </c>
      <c r="W167" s="12"/>
      <c r="X167" s="73">
        <f t="shared" si="39"/>
        <v>52236771.887850344</v>
      </c>
      <c r="Y167" s="73">
        <f t="shared" si="40"/>
        <v>38600196.439186342</v>
      </c>
      <c r="Z167" s="73">
        <f t="shared" si="40"/>
        <v>-5834692.3762355149</v>
      </c>
      <c r="AA167" s="12">
        <f t="shared" si="41"/>
        <v>-0.10888413059167401</v>
      </c>
      <c r="AB167" s="115">
        <f t="shared" si="42"/>
        <v>-15581832.087458126</v>
      </c>
      <c r="AC167" s="73">
        <f>AB167/SUMIFS(FinParameters!$L$8:$L$39,FinParameters!$B$8:$B$39,Financials!$E167,FinParameters!$C$8:$C$39,Financials!$F167)</f>
        <v>-13436164.97493797</v>
      </c>
      <c r="AD167" s="73">
        <f t="shared" si="43"/>
        <v>-13436164.97493797</v>
      </c>
      <c r="AE167" s="12"/>
      <c r="AF167" s="73">
        <f t="shared" si="44"/>
        <v>36654939.800392218</v>
      </c>
      <c r="AG167" s="73">
        <f t="shared" si="45"/>
        <v>25164031.464248374</v>
      </c>
      <c r="AH167" s="73">
        <f t="shared" si="45"/>
        <v>-19270857.351173483</v>
      </c>
      <c r="AI167" s="12">
        <f t="shared" si="46"/>
        <v>-0.35962316659314447</v>
      </c>
      <c r="AL167" s="73">
        <f>Summary!G167</f>
        <v>1140654.1441268765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-3529157.4613403575</v>
      </c>
      <c r="AN167" s="20">
        <f>Summary!I167</f>
        <v>6066787.0879940121</v>
      </c>
      <c r="AP167" s="12">
        <v>1</v>
      </c>
    </row>
    <row r="168" spans="1:42" x14ac:dyDescent="0.3">
      <c r="A168">
        <v>164</v>
      </c>
      <c r="B168" t="str">
        <f>Summary!B168</f>
        <v>Yallourn Snowy</v>
      </c>
      <c r="C168" t="str">
        <f>Summary!C168</f>
        <v>Wind</v>
      </c>
      <c r="D168" s="90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11019531.325863644</v>
      </c>
      <c r="H168" s="73">
        <f>SUMIFS(AM$5:AM168,$F$5:$F168,$F168,$D$5:$D168,$D168)</f>
        <v>113962.06209314724</v>
      </c>
      <c r="I168" s="20">
        <f>SUMIFS(AN$5:AN168,$F$5:$F168,$F168,$D$5:$D168,$D168)</f>
        <v>21424398.857423797</v>
      </c>
      <c r="J168" s="73">
        <f t="shared" si="32"/>
        <v>21424398.857423797</v>
      </c>
      <c r="K168" s="73">
        <f t="shared" si="33"/>
        <v>32443930.183287442</v>
      </c>
      <c r="L168" s="73">
        <f t="shared" si="34"/>
        <v>32557892.245380588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15534683.876955047</v>
      </c>
      <c r="Q168" s="73">
        <f>P168/SUMIFS(FinParameters!$H$8:$H$39,FinParameters!$B$8:$B$39,Financials!$E168,FinParameters!$C$8:$C$39,Financials!$F168)</f>
        <v>8305476.3763503162</v>
      </c>
      <c r="R168" s="73">
        <f t="shared" si="47"/>
        <v>-38051567.347442143</v>
      </c>
      <c r="S168" s="12">
        <f t="shared" si="36"/>
        <v>-0.71009944674237091</v>
      </c>
      <c r="T168" s="115">
        <f t="shared" si="37"/>
        <v>11019531.325863644</v>
      </c>
      <c r="U168" s="73">
        <f>T168/SUMIFS(FinParameters!$L$8:$L$39,FinParameters!$B$8:$B$39,Financials!$E168,FinParameters!$C$8:$C$39,Financials!$F168)</f>
        <v>9502107.3266458251</v>
      </c>
      <c r="V168" s="73">
        <f t="shared" si="38"/>
        <v>9502107.3266458251</v>
      </c>
      <c r="W168" s="12"/>
      <c r="X168" s="73">
        <f t="shared" si="39"/>
        <v>26554215.202818692</v>
      </c>
      <c r="Y168" s="73">
        <f t="shared" si="40"/>
        <v>17807583.702996142</v>
      </c>
      <c r="Z168" s="73">
        <f t="shared" si="40"/>
        <v>-28549460.020796318</v>
      </c>
      <c r="AA168" s="12">
        <f t="shared" si="41"/>
        <v>-0.5327758402289221</v>
      </c>
      <c r="AB168" s="115">
        <f t="shared" si="42"/>
        <v>113962.06209314724</v>
      </c>
      <c r="AC168" s="73">
        <f>AB168/SUMIFS(FinParameters!$L$8:$L$39,FinParameters!$B$8:$B$39,Financials!$E168,FinParameters!$C$8:$C$39,Financials!$F168)</f>
        <v>98269.128981317292</v>
      </c>
      <c r="AD168" s="73">
        <f t="shared" si="43"/>
        <v>98269.128981317292</v>
      </c>
      <c r="AE168" s="12"/>
      <c r="AF168" s="73">
        <f t="shared" si="44"/>
        <v>26668177.264911838</v>
      </c>
      <c r="AG168" s="73">
        <f t="shared" si="45"/>
        <v>17905852.831977461</v>
      </c>
      <c r="AH168" s="73">
        <f t="shared" si="45"/>
        <v>-28451190.891814999</v>
      </c>
      <c r="AI168" s="12">
        <f t="shared" si="46"/>
        <v>-0.53094199056159219</v>
      </c>
      <c r="AL168" s="73">
        <f>Summary!G168</f>
        <v>-2195834.406320299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33041.294507513245</v>
      </c>
      <c r="AN168" s="20">
        <f>Summary!I168</f>
        <v>5098863.9923250647</v>
      </c>
      <c r="AP168" s="12">
        <v>1</v>
      </c>
    </row>
    <row r="169" spans="1:42" x14ac:dyDescent="0.3">
      <c r="A169">
        <v>165</v>
      </c>
      <c r="B169" t="str">
        <f>Summary!B169</f>
        <v>Yallourn Snowy</v>
      </c>
      <c r="C169" t="str">
        <f>Summary!C169</f>
        <v>Wind</v>
      </c>
      <c r="D169" s="90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-2911459.2181817982</v>
      </c>
      <c r="H169" s="73">
        <f>SUMIFS(AM$5:AM169,$F$5:$F169,$F169,$D$5:$D169,$D169)</f>
        <v>14828594.344460117</v>
      </c>
      <c r="I169" s="20">
        <f>SUMIFS(AN$5:AN169,$F$5:$F169,$F169,$D$5:$D169,$D169)</f>
        <v>17693125.843047462</v>
      </c>
      <c r="J169" s="73">
        <f t="shared" si="32"/>
        <v>17693125.843047462</v>
      </c>
      <c r="K169" s="73">
        <f t="shared" si="33"/>
        <v>14781666.624865664</v>
      </c>
      <c r="L169" s="73">
        <f t="shared" si="34"/>
        <v>29610260.969325781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11803410.862578712</v>
      </c>
      <c r="Q169" s="73">
        <f>P169/SUMIFS(FinParameters!$H$8:$H$39,FinParameters!$B$8:$B$39,Financials!$E169,FinParameters!$C$8:$C$39,Financials!$F169)</f>
        <v>6310585.452268607</v>
      </c>
      <c r="R169" s="73">
        <f t="shared" si="47"/>
        <v>-41782840.361818478</v>
      </c>
      <c r="S169" s="12">
        <f t="shared" si="36"/>
        <v>-0.77973061013074263</v>
      </c>
      <c r="T169" s="115">
        <f t="shared" si="37"/>
        <v>-2911459.2181817982</v>
      </c>
      <c r="U169" s="73">
        <f>T169/SUMIFS(FinParameters!$L$8:$L$39,FinParameters!$B$8:$B$39,Financials!$E169,FinParameters!$C$8:$C$39,Financials!$F169)</f>
        <v>-2510542.1592099858</v>
      </c>
      <c r="V169" s="73">
        <f t="shared" si="38"/>
        <v>-2510542.1592099858</v>
      </c>
      <c r="W169" s="12"/>
      <c r="X169" s="73">
        <f t="shared" si="39"/>
        <v>8891951.6443969142</v>
      </c>
      <c r="Y169" s="73">
        <f t="shared" si="40"/>
        <v>3800043.2930586212</v>
      </c>
      <c r="Z169" s="73">
        <f t="shared" si="40"/>
        <v>-44293382.521028467</v>
      </c>
      <c r="AA169" s="12">
        <f t="shared" si="41"/>
        <v>-0.8265811007294761</v>
      </c>
      <c r="AB169" s="115">
        <f t="shared" si="42"/>
        <v>14828594.344460117</v>
      </c>
      <c r="AC169" s="73">
        <f>AB169/SUMIFS(FinParameters!$L$8:$L$39,FinParameters!$B$8:$B$39,Financials!$E169,FinParameters!$C$8:$C$39,Financials!$F169)</f>
        <v>12786650.429827623</v>
      </c>
      <c r="AD169" s="73">
        <f t="shared" si="43"/>
        <v>12786650.429827623</v>
      </c>
      <c r="AE169" s="12"/>
      <c r="AF169" s="73">
        <f t="shared" si="44"/>
        <v>23720545.988857031</v>
      </c>
      <c r="AG169" s="73">
        <f t="shared" si="45"/>
        <v>16586693.722886244</v>
      </c>
      <c r="AH169" s="73">
        <f t="shared" si="45"/>
        <v>-31506732.091200843</v>
      </c>
      <c r="AI169" s="12">
        <f t="shared" si="46"/>
        <v>-0.58796298250578494</v>
      </c>
      <c r="AL169" s="73">
        <f>Summary!G169</f>
        <v>-5000816.0483356267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3502969.8026826601</v>
      </c>
      <c r="AN169" s="20">
        <f>Summary!I169</f>
        <v>4181690.1391606722</v>
      </c>
      <c r="AP169" s="12">
        <v>1</v>
      </c>
    </row>
    <row r="170" spans="1:42" x14ac:dyDescent="0.3">
      <c r="A170">
        <v>166</v>
      </c>
      <c r="B170" t="str">
        <f>Summary!B170</f>
        <v>Yallourn Snowy</v>
      </c>
      <c r="C170" t="str">
        <f>Summary!C170</f>
        <v>Wind</v>
      </c>
      <c r="D170" s="90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-19302813.333822329</v>
      </c>
      <c r="H170" s="73">
        <f>SUMIFS(AM$5:AM170,$F$5:$F170,$F170,$D$5:$D170,$D170)</f>
        <v>34349887.762511417</v>
      </c>
      <c r="I170" s="20">
        <f>SUMIFS(AN$5:AN170,$F$5:$F170,$F170,$D$5:$D170,$D170)</f>
        <v>13316985.404596142</v>
      </c>
      <c r="J170" s="73">
        <f t="shared" si="32"/>
        <v>13316985.404596142</v>
      </c>
      <c r="K170" s="73">
        <f t="shared" si="33"/>
        <v>-5985827.9292261861</v>
      </c>
      <c r="L170" s="73">
        <f t="shared" si="34"/>
        <v>28364059.833285231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7427270.4241273925</v>
      </c>
      <c r="Q170" s="73">
        <f>P170/SUMIFS(FinParameters!$H$8:$H$39,FinParameters!$B$8:$B$39,Financials!$E170,FinParameters!$C$8:$C$39,Financials!$F170)</f>
        <v>3970922.0694130226</v>
      </c>
      <c r="R170" s="73">
        <f t="shared" si="47"/>
        <v>-46158980.800269797</v>
      </c>
      <c r="S170" s="12">
        <f t="shared" si="36"/>
        <v>-0.86139596903270887</v>
      </c>
      <c r="T170" s="115">
        <f t="shared" si="37"/>
        <v>-19302813.333822329</v>
      </c>
      <c r="U170" s="73">
        <f>T170/SUMIFS(FinParameters!$L$8:$L$39,FinParameters!$B$8:$B$39,Financials!$E170,FinParameters!$C$8:$C$39,Financials!$F170)</f>
        <v>-16644755.441975635</v>
      </c>
      <c r="V170" s="73">
        <f t="shared" si="38"/>
        <v>-16644755.441975635</v>
      </c>
      <c r="W170" s="12"/>
      <c r="X170" s="73">
        <f t="shared" si="39"/>
        <v>-11875542.909694936</v>
      </c>
      <c r="Y170" s="73">
        <f t="shared" si="40"/>
        <v>-12673833.372562611</v>
      </c>
      <c r="Z170" s="73">
        <f t="shared" si="40"/>
        <v>-62803736.242245436</v>
      </c>
      <c r="AA170" s="12">
        <f t="shared" si="41"/>
        <v>-1.1720121263801271</v>
      </c>
      <c r="AB170" s="115">
        <f t="shared" si="42"/>
        <v>34349887.762511417</v>
      </c>
      <c r="AC170" s="73">
        <f>AB170/SUMIFS(FinParameters!$L$8:$L$39,FinParameters!$B$8:$B$39,Financials!$E170,FinParameters!$C$8:$C$39,Financials!$F170)</f>
        <v>29619800.563708685</v>
      </c>
      <c r="AD170" s="73">
        <f t="shared" si="43"/>
        <v>29619800.563708685</v>
      </c>
      <c r="AE170" s="12"/>
      <c r="AF170" s="73">
        <f t="shared" si="44"/>
        <v>22474344.852816481</v>
      </c>
      <c r="AG170" s="73">
        <f t="shared" si="45"/>
        <v>16945967.191146076</v>
      </c>
      <c r="AH170" s="73">
        <f t="shared" si="45"/>
        <v>-33183935.67853675</v>
      </c>
      <c r="AI170" s="12">
        <f t="shared" si="46"/>
        <v>-0.61926212265859149</v>
      </c>
      <c r="AL170" s="73">
        <f>Summary!G170</f>
        <v>-6896357.0562213697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8048518.2021383345</v>
      </c>
      <c r="AN170" s="20">
        <f>Summary!I170</f>
        <v>3141899.6938131228</v>
      </c>
      <c r="AP170" s="12">
        <v>1</v>
      </c>
    </row>
    <row r="171" spans="1:42" x14ac:dyDescent="0.3">
      <c r="A171">
        <v>167</v>
      </c>
      <c r="B171" t="str">
        <f>Summary!B171</f>
        <v>Yallourn Snowy</v>
      </c>
      <c r="C171" t="str">
        <f>Summary!C171</f>
        <v>Wind</v>
      </c>
      <c r="D171" s="90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-46426468.740560837</v>
      </c>
      <c r="H171" s="73">
        <f>SUMIFS(AM$5:AM171,$F$5:$F171,$F171,$D$5:$D171,$D171)</f>
        <v>72922234.039873585</v>
      </c>
      <c r="I171" s="20">
        <f>SUMIFS(AN$5:AN171,$F$5:$F171,$F171,$D$5:$D171,$D171)</f>
        <v>6128045.0904441541</v>
      </c>
      <c r="J171" s="73">
        <f t="shared" si="32"/>
        <v>6128045.0904441541</v>
      </c>
      <c r="K171" s="73">
        <f t="shared" si="33"/>
        <v>-40298423.650116682</v>
      </c>
      <c r="L171" s="73">
        <f t="shared" si="34"/>
        <v>32623810.389756903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238330.10997540411</v>
      </c>
      <c r="Q171" s="73">
        <f>P171/SUMIFS(FinParameters!$H$8:$H$39,FinParameters!$B$8:$B$39,Financials!$E171,FinParameters!$C$8:$C$39,Financials!$F171)</f>
        <v>127421.00926238368</v>
      </c>
      <c r="R171" s="73">
        <f t="shared" si="47"/>
        <v>-53347921.114421792</v>
      </c>
      <c r="S171" s="12">
        <f t="shared" si="36"/>
        <v>-0.99555240188425631</v>
      </c>
      <c r="T171" s="115">
        <f t="shared" si="37"/>
        <v>-46426468.740560837</v>
      </c>
      <c r="U171" s="73">
        <f>T171/SUMIFS(FinParameters!$L$8:$L$39,FinParameters!$B$8:$B$39,Financials!$E171,FinParameters!$C$8:$C$39,Financials!$F171)</f>
        <v>-40033398.492598943</v>
      </c>
      <c r="V171" s="73">
        <f t="shared" si="38"/>
        <v>-40033398.492598943</v>
      </c>
      <c r="W171" s="12"/>
      <c r="X171" s="73">
        <f t="shared" si="39"/>
        <v>-46188138.630585432</v>
      </c>
      <c r="Y171" s="73">
        <f t="shared" si="40"/>
        <v>-39905977.48333656</v>
      </c>
      <c r="Z171" s="73">
        <f t="shared" si="40"/>
        <v>-93381319.607020736</v>
      </c>
      <c r="AA171" s="12">
        <f t="shared" si="41"/>
        <v>-1.7426357969319062</v>
      </c>
      <c r="AB171" s="115">
        <f t="shared" si="42"/>
        <v>72922234.039873585</v>
      </c>
      <c r="AC171" s="73">
        <f>AB171/SUMIFS(FinParameters!$L$8:$L$39,FinParameters!$B$8:$B$39,Financials!$E171,FinParameters!$C$8:$C$39,Financials!$F171)</f>
        <v>62880613.871421419</v>
      </c>
      <c r="AD171" s="73">
        <f t="shared" si="43"/>
        <v>62880613.871421419</v>
      </c>
      <c r="AE171" s="12"/>
      <c r="AF171" s="73">
        <f t="shared" si="44"/>
        <v>26734095.409288153</v>
      </c>
      <c r="AG171" s="73">
        <f t="shared" si="45"/>
        <v>22974636.388084859</v>
      </c>
      <c r="AH171" s="73">
        <f t="shared" si="45"/>
        <v>-30500705.735599317</v>
      </c>
      <c r="AI171" s="12">
        <f t="shared" si="46"/>
        <v>-0.56918901842703828</v>
      </c>
      <c r="AL171" s="73">
        <f>Summary!G171</f>
        <v>-13196633.102378299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16584619.799084904</v>
      </c>
      <c r="AN171" s="20">
        <f>Summary!I171</f>
        <v>1229383.0385288091</v>
      </c>
      <c r="AP171" s="12">
        <v>1</v>
      </c>
    </row>
    <row r="172" spans="1:42" x14ac:dyDescent="0.3">
      <c r="A172">
        <v>168</v>
      </c>
      <c r="B172" t="str">
        <f>Summary!B172</f>
        <v>Yallourn Snowy</v>
      </c>
      <c r="C172" t="str">
        <f>Summary!C172</f>
        <v>Wind</v>
      </c>
      <c r="D172" s="90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15913171.209961403</v>
      </c>
      <c r="H172" s="73">
        <f>SUMIFS(AM$5:AM172,$F$5:$F172,$F172,$D$5:$D172,$D172)</f>
        <v>-865372.59965233051</v>
      </c>
      <c r="I172" s="20">
        <f>SUMIFS(AN$5:AN172,$F$5:$F172,$F172,$D$5:$D172,$D172)</f>
        <v>21829644.907847174</v>
      </c>
      <c r="J172" s="73">
        <f t="shared" si="32"/>
        <v>21829644.907847174</v>
      </c>
      <c r="K172" s="73">
        <f t="shared" si="33"/>
        <v>37742816.11780858</v>
      </c>
      <c r="L172" s="73">
        <f t="shared" si="34"/>
        <v>36877443.518156245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15939929.927378424</v>
      </c>
      <c r="Q172" s="73">
        <f>P172/SUMIFS(FinParameters!$H$8:$H$39,FinParameters!$B$8:$B$39,Financials!$E172,FinParameters!$C$8:$C$39,Financials!$F172)</f>
        <v>8522137.4635703508</v>
      </c>
      <c r="R172" s="73">
        <f t="shared" si="47"/>
        <v>-37646321.297018766</v>
      </c>
      <c r="S172" s="12">
        <f t="shared" si="36"/>
        <v>-0.70253694626577723</v>
      </c>
      <c r="T172" s="115">
        <f t="shared" si="37"/>
        <v>15913171.209961403</v>
      </c>
      <c r="U172" s="73">
        <f>T172/SUMIFS(FinParameters!$L$8:$L$39,FinParameters!$B$8:$B$39,Financials!$E172,FinParameters!$C$8:$C$39,Financials!$F172)</f>
        <v>13721877.66184265</v>
      </c>
      <c r="V172" s="73">
        <f t="shared" si="38"/>
        <v>13721877.66184265</v>
      </c>
      <c r="W172" s="12"/>
      <c r="X172" s="73">
        <f t="shared" si="39"/>
        <v>31853101.13733983</v>
      </c>
      <c r="Y172" s="73">
        <f t="shared" si="40"/>
        <v>22244015.125413001</v>
      </c>
      <c r="Z172" s="73">
        <f t="shared" si="40"/>
        <v>-23924443.635176115</v>
      </c>
      <c r="AA172" s="12">
        <f t="shared" si="41"/>
        <v>-0.44646608203642352</v>
      </c>
      <c r="AB172" s="115">
        <f t="shared" si="42"/>
        <v>-865372.59965233051</v>
      </c>
      <c r="AC172" s="73">
        <f>AB172/SUMIFS(FinParameters!$L$8:$L$39,FinParameters!$B$8:$B$39,Financials!$E172,FinParameters!$C$8:$C$39,Financials!$F172)</f>
        <v>-746208.08056829905</v>
      </c>
      <c r="AD172" s="73">
        <f t="shared" si="43"/>
        <v>-746208.08056829905</v>
      </c>
      <c r="AE172" s="12"/>
      <c r="AF172" s="73">
        <f t="shared" si="44"/>
        <v>30987728.537687499</v>
      </c>
      <c r="AG172" s="73">
        <f t="shared" si="45"/>
        <v>21497807.044844702</v>
      </c>
      <c r="AH172" s="73">
        <f t="shared" si="45"/>
        <v>-24670651.715744413</v>
      </c>
      <c r="AI172" s="12">
        <f t="shared" si="46"/>
        <v>-0.46039144653791636</v>
      </c>
      <c r="AL172" s="73">
        <f>Summary!G172</f>
        <v>-1603081.1115662763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-130757.19611188515</v>
      </c>
      <c r="AN172" s="20">
        <f>Summary!I172</f>
        <v>5168770.102109734</v>
      </c>
      <c r="AP172" s="12">
        <v>1</v>
      </c>
    </row>
    <row r="173" spans="1:42" x14ac:dyDescent="0.3">
      <c r="A173">
        <v>169</v>
      </c>
      <c r="B173" t="str">
        <f>Summary!B173</f>
        <v>Yallourn Snowy</v>
      </c>
      <c r="C173" t="str">
        <f>Summary!C173</f>
        <v>Wind</v>
      </c>
      <c r="D173" s="90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140479297.70365942</v>
      </c>
      <c r="H173" s="73">
        <f>SUMIFS(AM$5:AM173,$F$5:$F173,$F173,$D$5:$D173,$D173)</f>
        <v>-122104536.25646099</v>
      </c>
      <c r="I173" s="20">
        <f>SUMIFS(AN$5:AN173,$F$5:$F173,$F173,$D$5:$D173,$D173)</f>
        <v>62186227.293404356</v>
      </c>
      <c r="J173" s="73">
        <f t="shared" si="32"/>
        <v>62186227.293404356</v>
      </c>
      <c r="K173" s="73">
        <f t="shared" si="33"/>
        <v>202665524.99706376</v>
      </c>
      <c r="L173" s="73">
        <f t="shared" si="34"/>
        <v>80560988.740602776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55300519.438423887</v>
      </c>
      <c r="Q173" s="73">
        <f>P173/SUMIFS(FinParameters!$H$8:$H$39,FinParameters!$B$8:$B$39,Financials!$E173,FinParameters!$C$8:$C$39,Financials!$F173)</f>
        <v>26635960.314147219</v>
      </c>
      <c r="R173" s="73">
        <f t="shared" si="47"/>
        <v>-2073515.9321950004</v>
      </c>
      <c r="S173" s="12">
        <f t="shared" si="36"/>
        <v>-3.6140318853305604E-2</v>
      </c>
      <c r="T173" s="115">
        <f t="shared" si="37"/>
        <v>140479297.70365942</v>
      </c>
      <c r="U173" s="73">
        <f>T173/SUMIFS(FinParameters!$L$8:$L$39,FinParameters!$B$8:$B$39,Financials!$E173,FinParameters!$C$8:$C$39,Financials!$F173)</f>
        <v>118180349.40702268</v>
      </c>
      <c r="V173" s="73">
        <f t="shared" si="38"/>
        <v>118180349.40702268</v>
      </c>
      <c r="W173" s="12"/>
      <c r="X173" s="73">
        <f t="shared" si="39"/>
        <v>195779817.14208329</v>
      </c>
      <c r="Y173" s="73">
        <f t="shared" si="40"/>
        <v>144816309.72116989</v>
      </c>
      <c r="Z173" s="73">
        <f t="shared" si="40"/>
        <v>116106833.47482768</v>
      </c>
      <c r="AA173" s="12">
        <f t="shared" si="41"/>
        <v>2.0236825373152283</v>
      </c>
      <c r="AB173" s="115">
        <f t="shared" si="42"/>
        <v>-122104536.25646099</v>
      </c>
      <c r="AC173" s="73">
        <f>AB173/SUMIFS(FinParameters!$L$8:$L$39,FinParameters!$B$8:$B$39,Financials!$E173,FinParameters!$C$8:$C$39,Financials!$F173)</f>
        <v>-102722301.39854355</v>
      </c>
      <c r="AD173" s="73">
        <f t="shared" si="43"/>
        <v>-102722301.39854355</v>
      </c>
      <c r="AE173" s="12"/>
      <c r="AF173" s="73">
        <f t="shared" si="44"/>
        <v>73675280.885622293</v>
      </c>
      <c r="AG173" s="73">
        <f t="shared" si="45"/>
        <v>42094008.322626337</v>
      </c>
      <c r="AH173" s="73">
        <f t="shared" si="45"/>
        <v>13384532.076284125</v>
      </c>
      <c r="AI173" s="12">
        <f t="shared" si="46"/>
        <v>0.23328552697791088</v>
      </c>
      <c r="AL173" s="73">
        <f>Summary!G173</f>
        <v>22603567.045408539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-23827189.282502953</v>
      </c>
      <c r="AN173" s="20">
        <f>Summary!I173</f>
        <v>13560190.933716962</v>
      </c>
      <c r="AP173" s="12">
        <v>1</v>
      </c>
    </row>
    <row r="174" spans="1:42" x14ac:dyDescent="0.3">
      <c r="A174">
        <v>170</v>
      </c>
      <c r="B174" t="str">
        <f>Summary!B174</f>
        <v>Yallourn Snowy</v>
      </c>
      <c r="C174" t="str">
        <f>Summary!C174</f>
        <v>Wind</v>
      </c>
      <c r="D174" s="90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73569598.157559484</v>
      </c>
      <c r="H174" s="73">
        <f>SUMIFS(AM$5:AM174,$F$5:$F174,$F174,$D$5:$D174,$D174)</f>
        <v>-50130666.34907829</v>
      </c>
      <c r="I174" s="20">
        <f>SUMIFS(AN$5:AN174,$F$5:$F174,$F174,$D$5:$D174,$D174)</f>
        <v>41359500.569129333</v>
      </c>
      <c r="J174" s="73">
        <f t="shared" si="32"/>
        <v>41359500.569129333</v>
      </c>
      <c r="K174" s="73">
        <f t="shared" si="33"/>
        <v>114929098.72668882</v>
      </c>
      <c r="L174" s="73">
        <f t="shared" si="34"/>
        <v>64798432.377610527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34473792.714148864</v>
      </c>
      <c r="Q174" s="73">
        <f>P174/SUMIFS(FinParameters!$H$8:$H$39,FinParameters!$B$8:$B$39,Financials!$E174,FinParameters!$C$8:$C$39,Financials!$F174)</f>
        <v>16604592.21607589</v>
      </c>
      <c r="R174" s="73">
        <f t="shared" si="47"/>
        <v>-22900242.656470023</v>
      </c>
      <c r="S174" s="12">
        <f t="shared" si="36"/>
        <v>-0.39913948022901635</v>
      </c>
      <c r="T174" s="115">
        <f t="shared" si="37"/>
        <v>73569598.157559484</v>
      </c>
      <c r="U174" s="73">
        <f>T174/SUMIFS(FinParameters!$L$8:$L$39,FinParameters!$B$8:$B$39,Financials!$E174,FinParameters!$C$8:$C$39,Financials!$F174)</f>
        <v>61891545.28901197</v>
      </c>
      <c r="V174" s="73">
        <f t="shared" si="38"/>
        <v>61891545.28901197</v>
      </c>
      <c r="W174" s="12"/>
      <c r="X174" s="73">
        <f t="shared" si="39"/>
        <v>108043390.87170835</v>
      </c>
      <c r="Y174" s="73">
        <f t="shared" si="40"/>
        <v>78496137.505087852</v>
      </c>
      <c r="Z174" s="73">
        <f t="shared" si="40"/>
        <v>38991302.632541947</v>
      </c>
      <c r="AA174" s="12">
        <f t="shared" si="41"/>
        <v>0.67959839988018877</v>
      </c>
      <c r="AB174" s="115">
        <f t="shared" si="42"/>
        <v>-50130666.34907829</v>
      </c>
      <c r="AC174" s="73">
        <f>AB174/SUMIFS(FinParameters!$L$8:$L$39,FinParameters!$B$8:$B$39,Financials!$E174,FinParameters!$C$8:$C$39,Financials!$F174)</f>
        <v>-42173186.811045803</v>
      </c>
      <c r="AD174" s="73">
        <f t="shared" si="43"/>
        <v>-42173186.811045803</v>
      </c>
      <c r="AE174" s="12"/>
      <c r="AF174" s="73">
        <f t="shared" si="44"/>
        <v>57912724.522630058</v>
      </c>
      <c r="AG174" s="73">
        <f t="shared" si="45"/>
        <v>36322950.694042049</v>
      </c>
      <c r="AH174" s="73">
        <f t="shared" si="45"/>
        <v>-3181884.1785038561</v>
      </c>
      <c r="AI174" s="12">
        <f t="shared" si="46"/>
        <v>-5.5458608723438191E-2</v>
      </c>
      <c r="AL174" s="73">
        <f>Summary!G174</f>
        <v>10263715.260099705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-10852269.600427136</v>
      </c>
      <c r="AN174" s="20">
        <f>Summary!I174</f>
        <v>9106035.8124565072</v>
      </c>
      <c r="AP174" s="12">
        <v>1</v>
      </c>
    </row>
    <row r="175" spans="1:42" x14ac:dyDescent="0.3">
      <c r="A175">
        <v>171</v>
      </c>
      <c r="B175" t="str">
        <f>Summary!B175</f>
        <v>Yallourn Snowy</v>
      </c>
      <c r="C175" t="str">
        <f>Summary!C175</f>
        <v>Wind</v>
      </c>
      <c r="D175" s="90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36497085.072263926</v>
      </c>
      <c r="H175" s="73">
        <f>SUMIFS(AM$5:AM175,$F$5:$F175,$F175,$D$5:$D175,$D175)</f>
        <v>-19878459.199955624</v>
      </c>
      <c r="I175" s="20">
        <f>SUMIFS(AN$5:AN175,$F$5:$F175,$F175,$D$5:$D175,$D175)</f>
        <v>32836052.606048204</v>
      </c>
      <c r="J175" s="73">
        <f t="shared" si="32"/>
        <v>32836052.606048204</v>
      </c>
      <c r="K175" s="73">
        <f t="shared" si="33"/>
        <v>69333137.678312123</v>
      </c>
      <c r="L175" s="73">
        <f t="shared" si="34"/>
        <v>49454678.47835651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25950344.751067735</v>
      </c>
      <c r="Q175" s="73">
        <f>P175/SUMIFS(FinParameters!$H$8:$H$39,FinParameters!$B$8:$B$39,Financials!$E175,FinParameters!$C$8:$C$39,Financials!$F175)</f>
        <v>12499201.814867781</v>
      </c>
      <c r="R175" s="73">
        <f t="shared" si="47"/>
        <v>-31423690.619551152</v>
      </c>
      <c r="S175" s="12">
        <f t="shared" si="36"/>
        <v>-0.54769880515748337</v>
      </c>
      <c r="T175" s="115">
        <f t="shared" si="37"/>
        <v>36497085.072263926</v>
      </c>
      <c r="U175" s="73">
        <f>T175/SUMIFS(FinParameters!$L$8:$L$39,FinParameters!$B$8:$B$39,Financials!$E175,FinParameters!$C$8:$C$39,Financials!$F175)</f>
        <v>30703728.853177663</v>
      </c>
      <c r="V175" s="73">
        <f t="shared" si="38"/>
        <v>30703728.853177663</v>
      </c>
      <c r="W175" s="12"/>
      <c r="X175" s="73">
        <f t="shared" si="39"/>
        <v>62447429.823331654</v>
      </c>
      <c r="Y175" s="73">
        <f t="shared" si="40"/>
        <v>43202930.668045446</v>
      </c>
      <c r="Z175" s="73">
        <f t="shared" si="40"/>
        <v>-719961.76637348905</v>
      </c>
      <c r="AA175" s="12">
        <f t="shared" si="41"/>
        <v>-1.2548564201955712E-2</v>
      </c>
      <c r="AB175" s="115">
        <f t="shared" si="42"/>
        <v>-19878459.199955624</v>
      </c>
      <c r="AC175" s="73">
        <f>AB175/SUMIFS(FinParameters!$L$8:$L$39,FinParameters!$B$8:$B$39,Financials!$E175,FinParameters!$C$8:$C$39,Financials!$F175)</f>
        <v>-16723056.651946826</v>
      </c>
      <c r="AD175" s="73">
        <f t="shared" si="43"/>
        <v>-16723056.651946826</v>
      </c>
      <c r="AE175" s="12"/>
      <c r="AF175" s="73">
        <f t="shared" si="44"/>
        <v>42568970.623376027</v>
      </c>
      <c r="AG175" s="73">
        <f t="shared" si="45"/>
        <v>26479874.016098619</v>
      </c>
      <c r="AH175" s="73">
        <f t="shared" si="45"/>
        <v>-17443018.418320313</v>
      </c>
      <c r="AI175" s="12">
        <f t="shared" si="46"/>
        <v>-0.30402286165934989</v>
      </c>
      <c r="AL175" s="73">
        <f>Summary!G175</f>
        <v>3925473.1697908835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-4296627.1124974973</v>
      </c>
      <c r="AN175" s="20">
        <f>Summary!I175</f>
        <v>7281177.6402021488</v>
      </c>
      <c r="AP175" s="12">
        <v>1</v>
      </c>
    </row>
    <row r="176" spans="1:42" x14ac:dyDescent="0.3">
      <c r="A176">
        <v>172</v>
      </c>
      <c r="B176" t="str">
        <f>Summary!B176</f>
        <v>Yallourn Snowy</v>
      </c>
      <c r="C176" t="str">
        <f>Summary!C176</f>
        <v>Wind</v>
      </c>
      <c r="D176" s="90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11297420.821485361</v>
      </c>
      <c r="H176" s="73">
        <f>SUMIFS(AM$5:AM176,$F$5:$F176,$F176,$D$5:$D176,$D176)</f>
        <v>240022.93130005262</v>
      </c>
      <c r="I176" s="20">
        <f>SUMIFS(AN$5:AN176,$F$5:$F176,$F176,$D$5:$D176,$D176)</f>
        <v>27567027.103991143</v>
      </c>
      <c r="J176" s="73">
        <f t="shared" si="32"/>
        <v>27567027.103991143</v>
      </c>
      <c r="K176" s="73">
        <f t="shared" si="33"/>
        <v>38864447.925476506</v>
      </c>
      <c r="L176" s="73">
        <f t="shared" si="34"/>
        <v>39104470.856776558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20681319.249010675</v>
      </c>
      <c r="Q176" s="73">
        <f>P176/SUMIFS(FinParameters!$H$8:$H$39,FinParameters!$B$8:$B$39,Financials!$E176,FinParameters!$C$8:$C$39,Financials!$F176)</f>
        <v>9961331.3646038603</v>
      </c>
      <c r="R176" s="73">
        <f t="shared" si="47"/>
        <v>-36692716.121608213</v>
      </c>
      <c r="S176" s="12">
        <f t="shared" si="36"/>
        <v>-0.63953521631491284</v>
      </c>
      <c r="T176" s="115">
        <f t="shared" si="37"/>
        <v>11297420.821485361</v>
      </c>
      <c r="U176" s="73">
        <f>T176/SUMIFS(FinParameters!$L$8:$L$39,FinParameters!$B$8:$B$39,Financials!$E176,FinParameters!$C$8:$C$39,Financials!$F176)</f>
        <v>9504127.3832231984</v>
      </c>
      <c r="V176" s="73">
        <f t="shared" si="38"/>
        <v>9504127.3832231984</v>
      </c>
      <c r="W176" s="12"/>
      <c r="X176" s="73">
        <f t="shared" si="39"/>
        <v>31978740.070496038</v>
      </c>
      <c r="Y176" s="73">
        <f t="shared" si="40"/>
        <v>19465458.747827061</v>
      </c>
      <c r="Z176" s="73">
        <f t="shared" si="40"/>
        <v>-27188588.738385014</v>
      </c>
      <c r="AA176" s="12">
        <f t="shared" si="41"/>
        <v>-0.47388315224395439</v>
      </c>
      <c r="AB176" s="115">
        <f t="shared" si="42"/>
        <v>240022.93130005262</v>
      </c>
      <c r="AC176" s="73">
        <f>AB176/SUMIFS(FinParameters!$L$8:$L$39,FinParameters!$B$8:$B$39,Financials!$E176,FinParameters!$C$8:$C$39,Financials!$F176)</f>
        <v>201922.94772555016</v>
      </c>
      <c r="AD176" s="73">
        <f t="shared" si="43"/>
        <v>201922.94772555016</v>
      </c>
      <c r="AE176" s="12"/>
      <c r="AF176" s="73">
        <f t="shared" si="44"/>
        <v>32218763.001796089</v>
      </c>
      <c r="AG176" s="73">
        <f t="shared" si="45"/>
        <v>19667381.69555261</v>
      </c>
      <c r="AH176" s="73">
        <f t="shared" si="45"/>
        <v>-26986665.790659465</v>
      </c>
      <c r="AI176" s="12">
        <f t="shared" si="46"/>
        <v>-0.47036373886434479</v>
      </c>
      <c r="AL176" s="73">
        <f>Summary!G176</f>
        <v>277889.49562171643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126060.86920690539</v>
      </c>
      <c r="AN176" s="20">
        <f>Summary!I176</f>
        <v>6142628.2465673462</v>
      </c>
      <c r="AP176" s="12">
        <v>1</v>
      </c>
    </row>
    <row r="177" spans="1:42" x14ac:dyDescent="0.3">
      <c r="A177">
        <v>173</v>
      </c>
      <c r="B177" t="str">
        <f>Summary!B177</f>
        <v>Yallourn Snowy</v>
      </c>
      <c r="C177" t="str">
        <f>Summary!C177</f>
        <v>Wind</v>
      </c>
      <c r="D177" s="90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-5408548.8968594195</v>
      </c>
      <c r="H177" s="73">
        <f>SUMIFS(AM$5:AM177,$F$5:$F177,$F177,$D$5:$D177,$D177)</f>
        <v>18792032.652055465</v>
      </c>
      <c r="I177" s="20">
        <f>SUMIFS(AN$5:AN177,$F$5:$F177,$F177,$D$5:$D177,$D177)</f>
        <v>22729990.943931919</v>
      </c>
      <c r="J177" s="73">
        <f t="shared" si="32"/>
        <v>22729990.943931919</v>
      </c>
      <c r="K177" s="73">
        <f t="shared" si="33"/>
        <v>17321442.0470725</v>
      </c>
      <c r="L177" s="73">
        <f t="shared" si="34"/>
        <v>36113474.699127965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15844283.08895145</v>
      </c>
      <c r="Q177" s="73">
        <f>P177/SUMIFS(FinParameters!$H$8:$H$39,FinParameters!$B$8:$B$39,Financials!$E177,FinParameters!$C$8:$C$39,Financials!$F177)</f>
        <v>7631532.2143283812</v>
      </c>
      <c r="R177" s="73">
        <f t="shared" si="47"/>
        <v>-41529752.281667434</v>
      </c>
      <c r="S177" s="12">
        <f t="shared" si="36"/>
        <v>-0.72384227487918207</v>
      </c>
      <c r="T177" s="115">
        <f t="shared" si="37"/>
        <v>-5408548.8968594195</v>
      </c>
      <c r="U177" s="73">
        <f>T177/SUMIFS(FinParameters!$L$8:$L$39,FinParameters!$B$8:$B$39,Financials!$E177,FinParameters!$C$8:$C$39,Financials!$F177)</f>
        <v>-4550024.1591766076</v>
      </c>
      <c r="V177" s="73">
        <f t="shared" si="38"/>
        <v>-4550024.1591766076</v>
      </c>
      <c r="W177" s="12"/>
      <c r="X177" s="73">
        <f t="shared" si="39"/>
        <v>10435734.192092031</v>
      </c>
      <c r="Y177" s="73">
        <f t="shared" si="40"/>
        <v>3081508.0551517736</v>
      </c>
      <c r="Z177" s="73">
        <f t="shared" si="40"/>
        <v>-46079776.440844044</v>
      </c>
      <c r="AA177" s="12">
        <f t="shared" si="41"/>
        <v>-0.80314686152338155</v>
      </c>
      <c r="AB177" s="115">
        <f t="shared" si="42"/>
        <v>18792032.652055465</v>
      </c>
      <c r="AC177" s="73">
        <f>AB177/SUMIFS(FinParameters!$L$8:$L$39,FinParameters!$B$8:$B$39,Financials!$E177,FinParameters!$C$8:$C$39,Financials!$F177)</f>
        <v>15809083.76672673</v>
      </c>
      <c r="AD177" s="73">
        <f t="shared" si="43"/>
        <v>15809083.76672673</v>
      </c>
      <c r="AE177" s="12"/>
      <c r="AF177" s="73">
        <f t="shared" si="44"/>
        <v>29227766.844147496</v>
      </c>
      <c r="AG177" s="73">
        <f t="shared" si="45"/>
        <v>18890591.821878504</v>
      </c>
      <c r="AH177" s="73">
        <f t="shared" si="45"/>
        <v>-30270692.674117312</v>
      </c>
      <c r="AI177" s="12">
        <f t="shared" si="46"/>
        <v>-0.52760264252946143</v>
      </c>
      <c r="AL177" s="73">
        <f>Summary!G177</f>
        <v>-2497089.6786776213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3963438.3075953485</v>
      </c>
      <c r="AN177" s="20">
        <f>Summary!I177</f>
        <v>5036865.1008844562</v>
      </c>
      <c r="AP177" s="12">
        <v>1</v>
      </c>
    </row>
    <row r="178" spans="1:42" x14ac:dyDescent="0.3">
      <c r="A178">
        <v>174</v>
      </c>
      <c r="B178" t="str">
        <f>Summary!B178</f>
        <v>Yallourn Snowy</v>
      </c>
      <c r="C178" t="str">
        <f>Summary!C178</f>
        <v>Wind</v>
      </c>
      <c r="D178" s="90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-24903746.699333083</v>
      </c>
      <c r="H178" s="73">
        <f>SUMIFS(AM$5:AM178,$F$5:$F178,$F178,$D$5:$D178,$D178)</f>
        <v>43446663.730958767</v>
      </c>
      <c r="I178" s="20">
        <f>SUMIFS(AN$5:AN178,$F$5:$F178,$F178,$D$5:$D178,$D178)</f>
        <v>17041338.986006707</v>
      </c>
      <c r="J178" s="73">
        <f t="shared" si="32"/>
        <v>17041338.986006707</v>
      </c>
      <c r="K178" s="73">
        <f t="shared" si="33"/>
        <v>-7862407.7133263759</v>
      </c>
      <c r="L178" s="73">
        <f t="shared" si="34"/>
        <v>35584256.017632395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10155631.131026238</v>
      </c>
      <c r="Q178" s="73">
        <f>P178/SUMIFS(FinParameters!$H$8:$H$39,FinParameters!$B$8:$B$39,Financials!$E178,FinParameters!$C$8:$C$39,Financials!$F178)</f>
        <v>4891545.1521632681</v>
      </c>
      <c r="R178" s="73">
        <f t="shared" si="47"/>
        <v>-47218404.239592649</v>
      </c>
      <c r="S178" s="12">
        <f t="shared" si="36"/>
        <v>-0.82299255986747422</v>
      </c>
      <c r="T178" s="115">
        <f t="shared" si="37"/>
        <v>-24903746.699333083</v>
      </c>
      <c r="U178" s="73">
        <f>T178/SUMIFS(FinParameters!$L$8:$L$39,FinParameters!$B$8:$B$39,Financials!$E178,FinParameters!$C$8:$C$39,Financials!$F178)</f>
        <v>-20950656.321472373</v>
      </c>
      <c r="V178" s="73">
        <f t="shared" si="38"/>
        <v>-20950656.321472373</v>
      </c>
      <c r="W178" s="12"/>
      <c r="X178" s="73">
        <f t="shared" si="39"/>
        <v>-14748115.568306845</v>
      </c>
      <c r="Y178" s="73">
        <f t="shared" si="40"/>
        <v>-16059111.169309106</v>
      </c>
      <c r="Z178" s="73">
        <f t="shared" si="40"/>
        <v>-68169060.561065018</v>
      </c>
      <c r="AA178" s="12">
        <f t="shared" si="41"/>
        <v>-1.188151750538611</v>
      </c>
      <c r="AB178" s="115">
        <f t="shared" si="42"/>
        <v>43446663.730958767</v>
      </c>
      <c r="AC178" s="73">
        <f>AB178/SUMIFS(FinParameters!$L$8:$L$39,FinParameters!$B$8:$B$39,Financials!$E178,FinParameters!$C$8:$C$39,Financials!$F178)</f>
        <v>36550167.777215295</v>
      </c>
      <c r="AD178" s="73">
        <f t="shared" si="43"/>
        <v>36550167.777215295</v>
      </c>
      <c r="AE178" s="12"/>
      <c r="AF178" s="73">
        <f t="shared" si="44"/>
        <v>28698548.162651923</v>
      </c>
      <c r="AG178" s="73">
        <f t="shared" si="45"/>
        <v>20491056.607906189</v>
      </c>
      <c r="AH178" s="73">
        <f t="shared" si="45"/>
        <v>-31618892.783849724</v>
      </c>
      <c r="AI178" s="12">
        <f t="shared" si="46"/>
        <v>-0.5511010787301478</v>
      </c>
      <c r="AL178" s="73">
        <f>Summary!G178</f>
        <v>-5600933.3655107552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9096775.9684473518</v>
      </c>
      <c r="AN178" s="20">
        <f>Summary!I178</f>
        <v>3724353.5814105631</v>
      </c>
      <c r="AP178" s="12">
        <v>1</v>
      </c>
    </row>
    <row r="179" spans="1:42" x14ac:dyDescent="0.3">
      <c r="A179">
        <v>175</v>
      </c>
      <c r="B179" t="str">
        <f>Summary!B179</f>
        <v>Yallourn Snowy</v>
      </c>
      <c r="C179" t="str">
        <f>Summary!C179</f>
        <v>Wind</v>
      </c>
      <c r="D179" s="90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-57514906.994943067</v>
      </c>
      <c r="H179" s="73">
        <f>SUMIFS(AM$5:AM179,$F$5:$F179,$F179,$D$5:$D179,$D179)</f>
        <v>96164489.619574398</v>
      </c>
      <c r="I179" s="20">
        <f>SUMIFS(AN$5:AN179,$F$5:$F179,$F179,$D$5:$D179,$D179)</f>
        <v>8100525.9200914092</v>
      </c>
      <c r="J179" s="73">
        <f t="shared" si="32"/>
        <v>8100525.9200914092</v>
      </c>
      <c r="K179" s="73">
        <f t="shared" si="33"/>
        <v>-49414381.074851662</v>
      </c>
      <c r="L179" s="73">
        <f t="shared" si="34"/>
        <v>46750108.544722736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1214818.0651109405</v>
      </c>
      <c r="Q179" s="73">
        <f>P179/SUMIFS(FinParameters!$H$8:$H$39,FinParameters!$B$8:$B$39,Financials!$E179,FinParameters!$C$8:$C$39,Financials!$F179)</f>
        <v>585127.33876277588</v>
      </c>
      <c r="R179" s="73">
        <f t="shared" si="47"/>
        <v>-56159217.30550795</v>
      </c>
      <c r="S179" s="12">
        <f t="shared" si="36"/>
        <v>-0.97882634440363869</v>
      </c>
      <c r="T179" s="115">
        <f t="shared" si="37"/>
        <v>-57514906.994943067</v>
      </c>
      <c r="U179" s="73">
        <f>T179/SUMIFS(FinParameters!$L$8:$L$39,FinParameters!$B$8:$B$39,Financials!$E179,FinParameters!$C$8:$C$39,Financials!$F179)</f>
        <v>-48385291.753901772</v>
      </c>
      <c r="V179" s="73">
        <f t="shared" si="38"/>
        <v>-48385291.753901772</v>
      </c>
      <c r="W179" s="12"/>
      <c r="X179" s="73">
        <f t="shared" si="39"/>
        <v>-56300088.929832131</v>
      </c>
      <c r="Y179" s="73">
        <f t="shared" si="40"/>
        <v>-47800164.415138997</v>
      </c>
      <c r="Z179" s="73">
        <f t="shared" si="40"/>
        <v>-104544509.05940972</v>
      </c>
      <c r="AA179" s="12">
        <f t="shared" si="41"/>
        <v>-1.8221571549584035</v>
      </c>
      <c r="AB179" s="115">
        <f t="shared" si="42"/>
        <v>96164489.619574398</v>
      </c>
      <c r="AC179" s="73">
        <f>AB179/SUMIFS(FinParameters!$L$8:$L$39,FinParameters!$B$8:$B$39,Financials!$E179,FinParameters!$C$8:$C$39,Financials!$F179)</f>
        <v>80899841.966488287</v>
      </c>
      <c r="AD179" s="73">
        <f t="shared" si="43"/>
        <v>80899841.966488287</v>
      </c>
      <c r="AE179" s="12"/>
      <c r="AF179" s="73">
        <f t="shared" si="44"/>
        <v>39864400.689742267</v>
      </c>
      <c r="AG179" s="73">
        <f t="shared" si="45"/>
        <v>33099677.55134929</v>
      </c>
      <c r="AH179" s="73">
        <f t="shared" si="45"/>
        <v>-23644667.092921436</v>
      </c>
      <c r="AI179" s="12">
        <f t="shared" si="46"/>
        <v>-0.41211441621953293</v>
      </c>
      <c r="AL179" s="73">
        <f>Summary!G179</f>
        <v>-11088438.254382227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23242255.57970082</v>
      </c>
      <c r="AN179" s="20">
        <f>Summary!I179</f>
        <v>1972480.8296472551</v>
      </c>
      <c r="AP179" s="12">
        <v>1</v>
      </c>
    </row>
    <row r="180" spans="1:42" x14ac:dyDescent="0.3">
      <c r="A180">
        <v>176</v>
      </c>
      <c r="B180" t="str">
        <f>Summary!B180</f>
        <v>Yallourn Snowy</v>
      </c>
      <c r="C180" t="str">
        <f>Summary!C180</f>
        <v>Wind</v>
      </c>
      <c r="D180" s="90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16924360.344369467</v>
      </c>
      <c r="H180" s="73">
        <f>SUMIFS(AM$5:AM180,$F$5:$F180,$F180,$D$5:$D180,$D180)</f>
        <v>-1149227.8061325706</v>
      </c>
      <c r="I180" s="20">
        <f>SUMIFS(AN$5:AN180,$F$5:$F180,$F180,$D$5:$D180,$D180)</f>
        <v>28037387.756636903</v>
      </c>
      <c r="J180" s="73">
        <f t="shared" si="32"/>
        <v>28037387.756636903</v>
      </c>
      <c r="K180" s="73">
        <f t="shared" si="33"/>
        <v>44961748.101006374</v>
      </c>
      <c r="L180" s="73">
        <f t="shared" si="34"/>
        <v>43812520.294873804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21151679.901656434</v>
      </c>
      <c r="Q180" s="73">
        <f>P180/SUMIFS(FinParameters!$H$8:$H$39,FinParameters!$B$8:$B$39,Financials!$E180,FinParameters!$C$8:$C$39,Financials!$F180)</f>
        <v>10187884.529102778</v>
      </c>
      <c r="R180" s="73">
        <f t="shared" si="47"/>
        <v>-36222355.468962453</v>
      </c>
      <c r="S180" s="12">
        <f t="shared" si="36"/>
        <v>-0.63133707146406925</v>
      </c>
      <c r="T180" s="115">
        <f t="shared" si="37"/>
        <v>16924360.344369467</v>
      </c>
      <c r="U180" s="73">
        <f>T180/SUMIFS(FinParameters!$L$8:$L$39,FinParameters!$B$8:$B$39,Financials!$E180,FinParameters!$C$8:$C$39,Financials!$F180)</f>
        <v>14237875.983742479</v>
      </c>
      <c r="V180" s="73">
        <f t="shared" si="38"/>
        <v>14237875.983742479</v>
      </c>
      <c r="W180" s="12"/>
      <c r="X180" s="73">
        <f t="shared" si="39"/>
        <v>38076040.246025905</v>
      </c>
      <c r="Y180" s="73">
        <f t="shared" si="40"/>
        <v>24425760.512845255</v>
      </c>
      <c r="Z180" s="73">
        <f t="shared" si="40"/>
        <v>-21984479.485219974</v>
      </c>
      <c r="AA180" s="12">
        <f t="shared" si="41"/>
        <v>-0.38317819799857022</v>
      </c>
      <c r="AB180" s="115">
        <f t="shared" si="42"/>
        <v>-1149227.8061325706</v>
      </c>
      <c r="AC180" s="73">
        <f>AB180/SUMIFS(FinParameters!$L$8:$L$39,FinParameters!$B$8:$B$39,Financials!$E180,FinParameters!$C$8:$C$39,Financials!$F180)</f>
        <v>-966805.40049051924</v>
      </c>
      <c r="AD180" s="73">
        <f t="shared" si="43"/>
        <v>-966805.40049051924</v>
      </c>
      <c r="AE180" s="12"/>
      <c r="AF180" s="73">
        <f t="shared" si="44"/>
        <v>36926812.439893335</v>
      </c>
      <c r="AG180" s="73">
        <f t="shared" si="45"/>
        <v>23458955.112354737</v>
      </c>
      <c r="AH180" s="73">
        <f t="shared" si="45"/>
        <v>-22951284.885710493</v>
      </c>
      <c r="AI180" s="12">
        <f t="shared" si="46"/>
        <v>-0.40002912009678498</v>
      </c>
      <c r="AL180" s="73">
        <f>Summary!G180</f>
        <v>1011189.134408065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-283855.20648024004</v>
      </c>
      <c r="AN180" s="20">
        <f>Summary!I180</f>
        <v>6207742.8487897292</v>
      </c>
      <c r="AP180" s="12">
        <v>1</v>
      </c>
    </row>
    <row r="181" spans="1:42" x14ac:dyDescent="0.3">
      <c r="A181">
        <v>177</v>
      </c>
      <c r="B181" t="str">
        <f>Summary!B181</f>
        <v>Yallourn Snowy</v>
      </c>
      <c r="C181" t="str">
        <f>Summary!C181</f>
        <v>Wind</v>
      </c>
      <c r="D181" s="90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170402941.71158138</v>
      </c>
      <c r="H181" s="73">
        <f>SUMIFS(AM$5:AM181,$F$5:$F181,$F181,$D$5:$D181,$D181)</f>
        <v>-161275655.8916986</v>
      </c>
      <c r="I181" s="20">
        <f>SUMIFS(AN$5:AN181,$F$5:$F181,$F181,$D$5:$D181,$D181)</f>
        <v>78308890.962416247</v>
      </c>
      <c r="J181" s="73">
        <f t="shared" si="32"/>
        <v>78308890.962416247</v>
      </c>
      <c r="K181" s="73">
        <f t="shared" si="33"/>
        <v>248711832.67399764</v>
      </c>
      <c r="L181" s="73">
        <f t="shared" si="34"/>
        <v>87436176.782299027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70417290.411061272</v>
      </c>
      <c r="Q181" s="73">
        <f>P181/SUMIFS(FinParameters!$H$8:$H$39,FinParameters!$B$8:$B$39,Financials!$E181,FinParameters!$C$8:$C$39,Financials!$F181)</f>
        <v>30555928.106872041</v>
      </c>
      <c r="R181" s="73">
        <f t="shared" si="47"/>
        <v>10062262.688207567</v>
      </c>
      <c r="S181" s="12">
        <f t="shared" si="36"/>
        <v>0.16671788694079989</v>
      </c>
      <c r="T181" s="115">
        <f t="shared" si="37"/>
        <v>170402941.71158138</v>
      </c>
      <c r="U181" s="73">
        <f>T181/SUMIFS(FinParameters!$L$8:$L$39,FinParameters!$B$8:$B$39,Financials!$E181,FinParameters!$C$8:$C$39,Financials!$F181)</f>
        <v>139857630.06624362</v>
      </c>
      <c r="V181" s="73">
        <f t="shared" si="38"/>
        <v>139857630.06624362</v>
      </c>
      <c r="W181" s="12"/>
      <c r="X181" s="73">
        <f t="shared" si="39"/>
        <v>240820232.12264267</v>
      </c>
      <c r="Y181" s="73">
        <f t="shared" si="40"/>
        <v>170413558.17311567</v>
      </c>
      <c r="Z181" s="73">
        <f t="shared" si="40"/>
        <v>149919892.75445119</v>
      </c>
      <c r="AA181" s="12">
        <f t="shared" si="41"/>
        <v>2.4839669272106613</v>
      </c>
      <c r="AB181" s="115">
        <f t="shared" si="42"/>
        <v>-161275655.8916986</v>
      </c>
      <c r="AC181" s="73">
        <f>AB181/SUMIFS(FinParameters!$L$8:$L$39,FinParameters!$B$8:$B$39,Financials!$E181,FinParameters!$C$8:$C$39,Financials!$F181)</f>
        <v>-132366441.52874386</v>
      </c>
      <c r="AD181" s="73">
        <f t="shared" si="43"/>
        <v>-132366441.52874386</v>
      </c>
      <c r="AE181" s="12"/>
      <c r="AF181" s="73">
        <f t="shared" si="44"/>
        <v>79544576.230944067</v>
      </c>
      <c r="AG181" s="73">
        <f t="shared" si="45"/>
        <v>38047116.644371808</v>
      </c>
      <c r="AH181" s="73">
        <f t="shared" si="45"/>
        <v>17553451.225707322</v>
      </c>
      <c r="AI181" s="12">
        <f t="shared" si="46"/>
        <v>0.29083660281479135</v>
      </c>
      <c r="AL181" s="73">
        <f>Summary!G181</f>
        <v>29923644.00792196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-39171119.635237612</v>
      </c>
      <c r="AN181" s="20">
        <f>Summary!I181</f>
        <v>16122663.669011889</v>
      </c>
      <c r="AP181" s="12">
        <v>1</v>
      </c>
    </row>
    <row r="182" spans="1:42" x14ac:dyDescent="0.3">
      <c r="A182">
        <v>178</v>
      </c>
      <c r="B182" t="str">
        <f>Summary!B182</f>
        <v>Yallourn Snowy</v>
      </c>
      <c r="C182" t="str">
        <f>Summary!C182</f>
        <v>Wind</v>
      </c>
      <c r="D182" s="90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87219937.763966247</v>
      </c>
      <c r="H182" s="73">
        <f>SUMIFS(AM$5:AM182,$F$5:$F182,$F182,$D$5:$D182,$D182)</f>
        <v>-65610778.401890628</v>
      </c>
      <c r="I182" s="20">
        <f>SUMIFS(AN$5:AN182,$F$5:$F182,$F182,$D$5:$D182,$D182)</f>
        <v>51770225.967620447</v>
      </c>
      <c r="J182" s="73">
        <f t="shared" si="32"/>
        <v>51770225.967620447</v>
      </c>
      <c r="K182" s="73">
        <f t="shared" si="33"/>
        <v>138990163.73158669</v>
      </c>
      <c r="L182" s="73">
        <f t="shared" si="34"/>
        <v>73379385.329696059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43878625.416265465</v>
      </c>
      <c r="Q182" s="73">
        <f>P182/SUMIFS(FinParameters!$H$8:$H$39,FinParameters!$B$8:$B$39,Financials!$E182,FinParameters!$C$8:$C$39,Financials!$F182)</f>
        <v>19040098.18925336</v>
      </c>
      <c r="R182" s="73">
        <f t="shared" si="47"/>
        <v>-16476402.30658824</v>
      </c>
      <c r="S182" s="12">
        <f t="shared" si="36"/>
        <v>-0.27299137997660755</v>
      </c>
      <c r="T182" s="115">
        <f t="shared" si="37"/>
        <v>87219937.763966247</v>
      </c>
      <c r="U182" s="73">
        <f>T182/SUMIFS(FinParameters!$L$8:$L$39,FinParameters!$B$8:$B$39,Financials!$E182,FinParameters!$C$8:$C$39,Financials!$F182)</f>
        <v>71585464.826306596</v>
      </c>
      <c r="V182" s="73">
        <f t="shared" si="38"/>
        <v>71585464.826306596</v>
      </c>
      <c r="W182" s="12"/>
      <c r="X182" s="73">
        <f t="shared" si="39"/>
        <v>131098563.18023172</v>
      </c>
      <c r="Y182" s="73">
        <f t="shared" si="40"/>
        <v>90625563.015559956</v>
      </c>
      <c r="Z182" s="73">
        <f t="shared" si="40"/>
        <v>55109062.519718356</v>
      </c>
      <c r="AA182" s="12">
        <f t="shared" si="41"/>
        <v>0.91308155424558046</v>
      </c>
      <c r="AB182" s="115">
        <f t="shared" si="42"/>
        <v>-65610778.401890628</v>
      </c>
      <c r="AC182" s="73">
        <f>AB182/SUMIFS(FinParameters!$L$8:$L$39,FinParameters!$B$8:$B$39,Financials!$E182,FinParameters!$C$8:$C$39,Financials!$F182)</f>
        <v>-53849821.381729417</v>
      </c>
      <c r="AD182" s="73">
        <f t="shared" si="43"/>
        <v>-53849821.381729417</v>
      </c>
      <c r="AE182" s="12"/>
      <c r="AF182" s="73">
        <f t="shared" si="44"/>
        <v>65487784.778341092</v>
      </c>
      <c r="AG182" s="73">
        <f t="shared" si="45"/>
        <v>36775741.63383054</v>
      </c>
      <c r="AH182" s="73">
        <f t="shared" si="45"/>
        <v>1259241.1379889399</v>
      </c>
      <c r="AI182" s="12">
        <f t="shared" si="46"/>
        <v>2.0863897930281664E-2</v>
      </c>
      <c r="AL182" s="73">
        <f>Summary!G182</f>
        <v>13650339.606406761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-15480112.052812336</v>
      </c>
      <c r="AN182" s="20">
        <f>Summary!I182</f>
        <v>10410725.398491114</v>
      </c>
      <c r="AP182" s="12">
        <v>1</v>
      </c>
    </row>
    <row r="183" spans="1:42" x14ac:dyDescent="0.3">
      <c r="A183">
        <v>179</v>
      </c>
      <c r="B183" t="str">
        <f>Summary!B183</f>
        <v>Yallourn Snowy</v>
      </c>
      <c r="C183" t="str">
        <f>Summary!C183</f>
        <v>Wind</v>
      </c>
      <c r="D183" s="90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42111864.465161867</v>
      </c>
      <c r="H183" s="73">
        <f>SUMIFS(AM$5:AM183,$F$5:$F183,$F183,$D$5:$D183,$D183)</f>
        <v>-25824361.252486035</v>
      </c>
      <c r="I183" s="20">
        <f>SUMIFS(AN$5:AN183,$F$5:$F183,$F183,$D$5:$D183,$D183)</f>
        <v>40970711.570551887</v>
      </c>
      <c r="J183" s="73">
        <f t="shared" si="32"/>
        <v>40970711.570551887</v>
      </c>
      <c r="K183" s="73">
        <f t="shared" si="33"/>
        <v>83082576.035713762</v>
      </c>
      <c r="L183" s="73">
        <f t="shared" si="34"/>
        <v>57258214.783227719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33079111.019196905</v>
      </c>
      <c r="Q183" s="73">
        <f>P183/SUMIFS(FinParameters!$H$8:$H$39,FinParameters!$B$8:$B$39,Financials!$E183,FinParameters!$C$8:$C$39,Financials!$F183)</f>
        <v>14353902.745213367</v>
      </c>
      <c r="R183" s="73">
        <f t="shared" si="47"/>
        <v>-27275916.7036568</v>
      </c>
      <c r="S183" s="12">
        <f t="shared" si="36"/>
        <v>-0.45192451619616519</v>
      </c>
      <c r="T183" s="115">
        <f t="shared" si="37"/>
        <v>42111864.465161867</v>
      </c>
      <c r="U183" s="73">
        <f>T183/SUMIFS(FinParameters!$L$8:$L$39,FinParameters!$B$8:$B$39,Financials!$E183,FinParameters!$C$8:$C$39,Financials!$F183)</f>
        <v>34563168.350327305</v>
      </c>
      <c r="V183" s="73">
        <f t="shared" si="38"/>
        <v>34563168.350327305</v>
      </c>
      <c r="W183" s="12"/>
      <c r="X183" s="73">
        <f t="shared" si="39"/>
        <v>75190975.484358788</v>
      </c>
      <c r="Y183" s="73">
        <f t="shared" si="40"/>
        <v>48917071.095540673</v>
      </c>
      <c r="Z183" s="73">
        <f t="shared" si="40"/>
        <v>7287251.6466705054</v>
      </c>
      <c r="AA183" s="12">
        <f t="shared" si="41"/>
        <v>0.12073976140203403</v>
      </c>
      <c r="AB183" s="115">
        <f t="shared" si="42"/>
        <v>-25824361.252486035</v>
      </c>
      <c r="AC183" s="73">
        <f>AB183/SUMIFS(FinParameters!$L$8:$L$39,FinParameters!$B$8:$B$39,Financials!$E183,FinParameters!$C$8:$C$39,Financials!$F183)</f>
        <v>-21195255.941416401</v>
      </c>
      <c r="AD183" s="73">
        <f t="shared" si="43"/>
        <v>-21195255.941416401</v>
      </c>
      <c r="AE183" s="12"/>
      <c r="AF183" s="73">
        <f t="shared" si="44"/>
        <v>49366614.231872752</v>
      </c>
      <c r="AG183" s="73">
        <f t="shared" si="45"/>
        <v>27721815.154124271</v>
      </c>
      <c r="AH183" s="73">
        <f t="shared" si="45"/>
        <v>-13908004.294745896</v>
      </c>
      <c r="AI183" s="12">
        <f t="shared" si="46"/>
        <v>-0.23043654885903675</v>
      </c>
      <c r="AL183" s="73">
        <f>Summary!G183</f>
        <v>5614779.3928979393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-5945902.0525304107</v>
      </c>
      <c r="AN183" s="20">
        <f>Summary!I183</f>
        <v>8134658.9645036869</v>
      </c>
      <c r="AP183" s="12">
        <v>1</v>
      </c>
    </row>
    <row r="184" spans="1:42" x14ac:dyDescent="0.3">
      <c r="A184">
        <v>180</v>
      </c>
      <c r="B184" t="str">
        <f>Summary!B184</f>
        <v>Yallourn Snowy</v>
      </c>
      <c r="C184" t="str">
        <f>Summary!C184</f>
        <v>Wind</v>
      </c>
      <c r="D184" s="90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12082712.267200295</v>
      </c>
      <c r="H184" s="73">
        <f>SUMIFS(AM$5:AM184,$F$5:$F184,$F184,$D$5:$D184,$D184)</f>
        <v>628031.60705149686</v>
      </c>
      <c r="I184" s="20">
        <f>SUMIFS(AN$5:AN184,$F$5:$F184,$F184,$D$5:$D184,$D184)</f>
        <v>34266495.446268648</v>
      </c>
      <c r="J184" s="73">
        <f t="shared" si="32"/>
        <v>34266495.446268648</v>
      </c>
      <c r="K184" s="73">
        <f t="shared" si="33"/>
        <v>46349207.713468939</v>
      </c>
      <c r="L184" s="73">
        <f t="shared" si="34"/>
        <v>46977239.320520438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26374894.894913666</v>
      </c>
      <c r="Q184" s="73">
        <f>P184/SUMIFS(FinParameters!$H$8:$H$39,FinParameters!$B$8:$B$39,Financials!$E184,FinParameters!$C$8:$C$39,Financials!$F184)</f>
        <v>11444765.731978444</v>
      </c>
      <c r="R184" s="73">
        <f t="shared" si="47"/>
        <v>-33980132.827940039</v>
      </c>
      <c r="S184" s="12">
        <f t="shared" si="36"/>
        <v>-0.56300417893890398</v>
      </c>
      <c r="T184" s="115">
        <f t="shared" si="37"/>
        <v>12082712.267200295</v>
      </c>
      <c r="U184" s="73">
        <f>T184/SUMIFS(FinParameters!$L$8:$L$39,FinParameters!$B$8:$B$39,Financials!$E184,FinParameters!$C$8:$C$39,Financials!$F184)</f>
        <v>9916844.6594259217</v>
      </c>
      <c r="V184" s="73">
        <f t="shared" si="38"/>
        <v>9916844.6594259217</v>
      </c>
      <c r="W184" s="12"/>
      <c r="X184" s="73">
        <f t="shared" si="39"/>
        <v>38457607.162113957</v>
      </c>
      <c r="Y184" s="73">
        <f t="shared" si="40"/>
        <v>21361610.391404368</v>
      </c>
      <c r="Z184" s="73">
        <f t="shared" si="40"/>
        <v>-24063288.168514118</v>
      </c>
      <c r="AA184" s="12">
        <f t="shared" si="41"/>
        <v>-0.39869566921601207</v>
      </c>
      <c r="AB184" s="115">
        <f t="shared" si="42"/>
        <v>628031.60705149686</v>
      </c>
      <c r="AC184" s="73">
        <f>AB184/SUMIFS(FinParameters!$L$8:$L$39,FinParameters!$B$8:$B$39,Financials!$E184,FinParameters!$C$8:$C$39,Financials!$F184)</f>
        <v>515454.78784975136</v>
      </c>
      <c r="AD184" s="73">
        <f t="shared" si="43"/>
        <v>515454.78784975136</v>
      </c>
      <c r="AE184" s="12"/>
      <c r="AF184" s="73">
        <f t="shared" si="44"/>
        <v>39085638.769165456</v>
      </c>
      <c r="AG184" s="73">
        <f t="shared" si="45"/>
        <v>21877065.179254118</v>
      </c>
      <c r="AH184" s="73">
        <f t="shared" si="45"/>
        <v>-23547833.380664367</v>
      </c>
      <c r="AI184" s="12">
        <f t="shared" si="46"/>
        <v>-0.39015529060469428</v>
      </c>
      <c r="AL184" s="73">
        <f>Summary!G184</f>
        <v>785291.4457149338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388008.67575144419</v>
      </c>
      <c r="AN184" s="20">
        <f>Summary!I184</f>
        <v>6699468.3422775017</v>
      </c>
      <c r="AP184" s="12">
        <v>1</v>
      </c>
    </row>
    <row r="185" spans="1:42" x14ac:dyDescent="0.3">
      <c r="A185">
        <v>181</v>
      </c>
      <c r="B185" t="str">
        <f>Summary!B185</f>
        <v>Yallourn Snowy</v>
      </c>
      <c r="C185" t="str">
        <f>Summary!C185</f>
        <v>Wind</v>
      </c>
      <c r="D185" s="90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-8628175.5067510772</v>
      </c>
      <c r="H185" s="73">
        <f>SUMIFS(AM$5:AM185,$F$5:$F185,$F185,$D$5:$D185,$D185)</f>
        <v>24643391.165018529</v>
      </c>
      <c r="I185" s="20">
        <f>SUMIFS(AN$5:AN185,$F$5:$F185,$F185,$D$5:$D185,$D185)</f>
        <v>28071404.739692904</v>
      </c>
      <c r="J185" s="73">
        <f t="shared" si="32"/>
        <v>28071404.739692904</v>
      </c>
      <c r="K185" s="73">
        <f t="shared" si="33"/>
        <v>19443229.232941829</v>
      </c>
      <c r="L185" s="73">
        <f t="shared" si="34"/>
        <v>44086620.397960357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20179804.188337922</v>
      </c>
      <c r="Q185" s="73">
        <f>P185/SUMIFS(FinParameters!$H$8:$H$39,FinParameters!$B$8:$B$39,Financials!$E185,FinParameters!$C$8:$C$39,Financials!$F185)</f>
        <v>8756551.7274256013</v>
      </c>
      <c r="R185" s="73">
        <f t="shared" si="47"/>
        <v>-40175223.534515783</v>
      </c>
      <c r="S185" s="12">
        <f t="shared" si="36"/>
        <v>-0.66564833204944829</v>
      </c>
      <c r="T185" s="115">
        <f t="shared" si="37"/>
        <v>-8628175.5067510772</v>
      </c>
      <c r="U185" s="73">
        <f>T185/SUMIFS(FinParameters!$L$8:$L$39,FinParameters!$B$8:$B$39,Financials!$E185,FinParameters!$C$8:$C$39,Financials!$F185)</f>
        <v>-7081545.4595394591</v>
      </c>
      <c r="V185" s="73">
        <f t="shared" si="38"/>
        <v>-7081545.4595394591</v>
      </c>
      <c r="W185" s="12"/>
      <c r="X185" s="73">
        <f t="shared" si="39"/>
        <v>11551628.681586849</v>
      </c>
      <c r="Y185" s="73">
        <f t="shared" si="40"/>
        <v>1675006.2678861422</v>
      </c>
      <c r="Z185" s="73">
        <f t="shared" si="40"/>
        <v>-47256768.994055241</v>
      </c>
      <c r="AA185" s="12">
        <f t="shared" si="41"/>
        <v>-0.78297982416734524</v>
      </c>
      <c r="AB185" s="115">
        <f t="shared" si="42"/>
        <v>24643391.165018529</v>
      </c>
      <c r="AC185" s="73">
        <f>AB185/SUMIFS(FinParameters!$L$8:$L$39,FinParameters!$B$8:$B$39,Financials!$E185,FinParameters!$C$8:$C$39,Financials!$F185)</f>
        <v>20225978.791894607</v>
      </c>
      <c r="AD185" s="73">
        <f t="shared" si="43"/>
        <v>20225978.791894607</v>
      </c>
      <c r="AE185" s="12"/>
      <c r="AF185" s="73">
        <f t="shared" si="44"/>
        <v>36195019.846605375</v>
      </c>
      <c r="AG185" s="73">
        <f t="shared" si="45"/>
        <v>21900985.05978075</v>
      </c>
      <c r="AH185" s="73">
        <f t="shared" si="45"/>
        <v>-27030790.202160634</v>
      </c>
      <c r="AI185" s="12">
        <f t="shared" si="46"/>
        <v>-0.44786310638915178</v>
      </c>
      <c r="AL185" s="73">
        <f>Summary!G185</f>
        <v>-3219626.6098916573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5851358.5129630622</v>
      </c>
      <c r="AN185" s="20">
        <f>Summary!I185</f>
        <v>5341413.7957609873</v>
      </c>
      <c r="AP185" s="12">
        <v>1</v>
      </c>
    </row>
    <row r="186" spans="1:42" x14ac:dyDescent="0.3">
      <c r="A186">
        <v>182</v>
      </c>
      <c r="B186" t="str">
        <f>Summary!B186</f>
        <v>Yallourn Snowy</v>
      </c>
      <c r="C186" t="str">
        <f>Summary!C186</f>
        <v>Wind</v>
      </c>
      <c r="D186" s="90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-33064733.319830209</v>
      </c>
      <c r="H186" s="73">
        <f>SUMIFS(AM$5:AM186,$F$5:$F186,$F186,$D$5:$D186,$D186)</f>
        <v>56643882.620922253</v>
      </c>
      <c r="I186" s="20">
        <f>SUMIFS(AN$5:AN186,$F$5:$F186,$F186,$D$5:$D186,$D186)</f>
        <v>20705909.603602108</v>
      </c>
      <c r="J186" s="73">
        <f t="shared" si="32"/>
        <v>20705909.603602108</v>
      </c>
      <c r="K186" s="73">
        <f t="shared" si="33"/>
        <v>-12358823.716228101</v>
      </c>
      <c r="L186" s="73">
        <f t="shared" si="34"/>
        <v>44285058.904694155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12814309.052247128</v>
      </c>
      <c r="Q186" s="73">
        <f>P186/SUMIFS(FinParameters!$H$8:$H$39,FinParameters!$B$8:$B$39,Financials!$E186,FinParameters!$C$8:$C$39,Financials!$F186)</f>
        <v>5560468.2295216089</v>
      </c>
      <c r="R186" s="73">
        <f t="shared" si="47"/>
        <v>-47540718.670606576</v>
      </c>
      <c r="S186" s="12">
        <f t="shared" si="36"/>
        <v>-0.78768448071816666</v>
      </c>
      <c r="T186" s="115">
        <f t="shared" si="37"/>
        <v>-33064733.319830209</v>
      </c>
      <c r="U186" s="73">
        <f>T186/SUMIFS(FinParameters!$L$8:$L$39,FinParameters!$B$8:$B$39,Financials!$E186,FinParameters!$C$8:$C$39,Financials!$F186)</f>
        <v>-27137766.487100028</v>
      </c>
      <c r="V186" s="73">
        <f t="shared" si="38"/>
        <v>-27137766.487100028</v>
      </c>
      <c r="W186" s="12"/>
      <c r="X186" s="73">
        <f t="shared" si="39"/>
        <v>-20250424.26758308</v>
      </c>
      <c r="Y186" s="73">
        <f t="shared" si="40"/>
        <v>-21577298.257578418</v>
      </c>
      <c r="Z186" s="73">
        <f t="shared" si="40"/>
        <v>-74678485.157706603</v>
      </c>
      <c r="AA186" s="12">
        <f t="shared" si="41"/>
        <v>-1.2373200373732784</v>
      </c>
      <c r="AB186" s="115">
        <f t="shared" si="42"/>
        <v>56643882.620922253</v>
      </c>
      <c r="AC186" s="73">
        <f>AB186/SUMIFS(FinParameters!$L$8:$L$39,FinParameters!$B$8:$B$39,Financials!$E186,FinParameters!$C$8:$C$39,Financials!$F186)</f>
        <v>46490272.418661237</v>
      </c>
      <c r="AD186" s="73">
        <f t="shared" si="43"/>
        <v>46490272.418661237</v>
      </c>
      <c r="AE186" s="12"/>
      <c r="AF186" s="73">
        <f t="shared" si="44"/>
        <v>36393458.353339173</v>
      </c>
      <c r="AG186" s="73">
        <f t="shared" si="45"/>
        <v>24912974.161082819</v>
      </c>
      <c r="AH186" s="73">
        <f t="shared" si="45"/>
        <v>-28188212.739045367</v>
      </c>
      <c r="AI186" s="12">
        <f t="shared" si="46"/>
        <v>-0.46704000979808635</v>
      </c>
      <c r="AL186" s="73">
        <f>Summary!G186</f>
        <v>-8160986.6204971271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13197218.889963482</v>
      </c>
      <c r="AN186" s="20">
        <f>Summary!I186</f>
        <v>3664570.6175953993</v>
      </c>
      <c r="AP186" s="12">
        <v>1</v>
      </c>
    </row>
    <row r="187" spans="1:42" x14ac:dyDescent="0.3">
      <c r="A187">
        <v>183</v>
      </c>
      <c r="B187" t="str">
        <f>Summary!B187</f>
        <v>Yallourn Snowy</v>
      </c>
      <c r="C187" t="str">
        <f>Summary!C187</f>
        <v>Wind</v>
      </c>
      <c r="D187" s="90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-72825237.033335105</v>
      </c>
      <c r="H187" s="73">
        <f>SUMIFS(AM$5:AM187,$F$5:$F187,$F187,$D$5:$D187,$D187)</f>
        <v>122834985.47605824</v>
      </c>
      <c r="I187" s="20">
        <f>SUMIFS(AN$5:AN187,$F$5:$F187,$F187,$D$5:$D187,$D187)</f>
        <v>9583938.9585825484</v>
      </c>
      <c r="J187" s="73">
        <f t="shared" si="32"/>
        <v>9583938.9585825484</v>
      </c>
      <c r="K187" s="73">
        <f t="shared" si="33"/>
        <v>-63241298.074752554</v>
      </c>
      <c r="L187" s="73">
        <f t="shared" si="34"/>
        <v>59593687.40130569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1692338.4072275683</v>
      </c>
      <c r="Q187" s="73">
        <f>P187/SUMIFS(FinParameters!$H$8:$H$39,FinParameters!$B$8:$B$39,Financials!$E187,FinParameters!$C$8:$C$39,Financials!$F187)</f>
        <v>734350.47559883201</v>
      </c>
      <c r="R187" s="73">
        <f t="shared" si="47"/>
        <v>-58662689.31562613</v>
      </c>
      <c r="S187" s="12">
        <f t="shared" si="36"/>
        <v>-0.97196027454417411</v>
      </c>
      <c r="T187" s="115">
        <f t="shared" si="37"/>
        <v>-72825237.033335105</v>
      </c>
      <c r="U187" s="73">
        <f>T187/SUMIFS(FinParameters!$L$8:$L$39,FinParameters!$B$8:$B$39,Financials!$E187,FinParameters!$C$8:$C$39,Financials!$F187)</f>
        <v>-59771063.563760385</v>
      </c>
      <c r="V187" s="73">
        <f t="shared" si="38"/>
        <v>-59771063.563760385</v>
      </c>
      <c r="W187" s="12"/>
      <c r="X187" s="73">
        <f t="shared" si="39"/>
        <v>-71132898.626107529</v>
      </c>
      <c r="Y187" s="73">
        <f t="shared" si="40"/>
        <v>-59036713.08816155</v>
      </c>
      <c r="Z187" s="73">
        <f t="shared" si="40"/>
        <v>-118433752.87938651</v>
      </c>
      <c r="AA187" s="12">
        <f t="shared" si="41"/>
        <v>-1.9622847896487841</v>
      </c>
      <c r="AB187" s="115">
        <f t="shared" si="42"/>
        <v>122834985.47605824</v>
      </c>
      <c r="AC187" s="73">
        <f>AB187/SUMIFS(FinParameters!$L$8:$L$39,FinParameters!$B$8:$B$39,Financials!$E187,FinParameters!$C$8:$C$39,Financials!$F187)</f>
        <v>100816393.10535076</v>
      </c>
      <c r="AD187" s="73">
        <f t="shared" si="43"/>
        <v>100816393.10535076</v>
      </c>
      <c r="AE187" s="12"/>
      <c r="AF187" s="73">
        <f t="shared" si="44"/>
        <v>51702086.849950716</v>
      </c>
      <c r="AG187" s="73">
        <f t="shared" si="45"/>
        <v>41779680.017189212</v>
      </c>
      <c r="AH187" s="73">
        <f t="shared" si="45"/>
        <v>-17617359.774035752</v>
      </c>
      <c r="AI187" s="12">
        <f t="shared" si="46"/>
        <v>-0.29189547977566183</v>
      </c>
      <c r="AL187" s="73">
        <f>Summary!G187</f>
        <v>-15310330.038392033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26670495.856483847</v>
      </c>
      <c r="AN187" s="20">
        <f>Summary!I187</f>
        <v>1483413.038491139</v>
      </c>
      <c r="AP187" s="12">
        <v>1</v>
      </c>
    </row>
    <row r="188" spans="1:42" x14ac:dyDescent="0.3">
      <c r="A188">
        <v>184</v>
      </c>
      <c r="B188" t="str">
        <f>Summary!B188</f>
        <v>Yallourn Snowy</v>
      </c>
      <c r="C188" t="str">
        <f>Summary!C188</f>
        <v>Wind</v>
      </c>
      <c r="D188" s="90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18422110.777802233</v>
      </c>
      <c r="H188" s="73">
        <f>SUMIFS(AM$5:AM188,$F$5:$F188,$F188,$D$5:$D188,$D188)</f>
        <v>-1380734.6282603384</v>
      </c>
      <c r="I188" s="20">
        <f>SUMIFS(AN$5:AN188,$F$5:$F188,$F188,$D$5:$D188,$D188)</f>
        <v>34791098.012243852</v>
      </c>
      <c r="J188" s="73">
        <f t="shared" si="32"/>
        <v>34791098.012243852</v>
      </c>
      <c r="K188" s="73">
        <f t="shared" si="33"/>
        <v>53213208.790046081</v>
      </c>
      <c r="L188" s="73">
        <f t="shared" si="34"/>
        <v>51832474.161785752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26899497.46088887</v>
      </c>
      <c r="Q188" s="73">
        <f>P188/SUMIFS(FinParameters!$H$8:$H$39,FinParameters!$B$8:$B$39,Financials!$E188,FinParameters!$C$8:$C$39,Financials!$F188)</f>
        <v>11672404.685381016</v>
      </c>
      <c r="R188" s="73">
        <f t="shared" si="47"/>
        <v>-33455530.261964835</v>
      </c>
      <c r="S188" s="12">
        <f t="shared" si="36"/>
        <v>-0.55431223419514308</v>
      </c>
      <c r="T188" s="115">
        <f t="shared" si="37"/>
        <v>18422110.777802233</v>
      </c>
      <c r="U188" s="73">
        <f>T188/SUMIFS(FinParameters!$L$8:$L$39,FinParameters!$B$8:$B$39,Financials!$E188,FinParameters!$C$8:$C$39,Financials!$F188)</f>
        <v>15119884.248020086</v>
      </c>
      <c r="V188" s="73">
        <f t="shared" si="38"/>
        <v>15119884.248020086</v>
      </c>
      <c r="W188" s="12"/>
      <c r="X188" s="73">
        <f t="shared" si="39"/>
        <v>45321608.238691099</v>
      </c>
      <c r="Y188" s="73">
        <f t="shared" si="40"/>
        <v>26792288.9334011</v>
      </c>
      <c r="Z188" s="73">
        <f t="shared" si="40"/>
        <v>-18335646.013944749</v>
      </c>
      <c r="AA188" s="12">
        <f t="shared" si="41"/>
        <v>-0.30379649725522156</v>
      </c>
      <c r="AB188" s="115">
        <f t="shared" si="42"/>
        <v>-1380734.6282603384</v>
      </c>
      <c r="AC188" s="73">
        <f>AB188/SUMIFS(FinParameters!$L$8:$L$39,FinParameters!$B$8:$B$39,Financials!$E188,FinParameters!$C$8:$C$39,Financials!$F188)</f>
        <v>-1133233.2113475623</v>
      </c>
      <c r="AD188" s="73">
        <f t="shared" si="43"/>
        <v>-1133233.2113475623</v>
      </c>
      <c r="AE188" s="12"/>
      <c r="AF188" s="73">
        <f t="shared" si="44"/>
        <v>43940873.610430762</v>
      </c>
      <c r="AG188" s="73">
        <f t="shared" si="45"/>
        <v>25659055.722053539</v>
      </c>
      <c r="AH188" s="73">
        <f t="shared" si="45"/>
        <v>-19468879.22529231</v>
      </c>
      <c r="AI188" s="12">
        <f t="shared" si="46"/>
        <v>-0.32257261672866949</v>
      </c>
      <c r="AL188" s="73">
        <f>Summary!G188</f>
        <v>1497750.4334327641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-231506.82212776784</v>
      </c>
      <c r="AN188" s="20">
        <f>Summary!I188</f>
        <v>6753710.2556069531</v>
      </c>
      <c r="AP188" s="12">
        <v>1</v>
      </c>
    </row>
    <row r="189" spans="1:42" x14ac:dyDescent="0.3">
      <c r="A189">
        <v>185</v>
      </c>
      <c r="B189" t="str">
        <f>Summary!B189</f>
        <v>Yallourn Snowy</v>
      </c>
      <c r="C189" t="str">
        <f>Summary!C189</f>
        <v>Wind</v>
      </c>
      <c r="D189" s="90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195418593.82254249</v>
      </c>
      <c r="H189" s="73">
        <f>SUMIFS(AM$5:AM189,$F$5:$F189,$F189,$D$5:$D189,$D189)</f>
        <v>-188953933.89647949</v>
      </c>
      <c r="I189" s="20">
        <f>SUMIFS(AN$5:AN189,$F$5:$F189,$F189,$D$5:$D189,$D189)</f>
        <v>90668331.654251128</v>
      </c>
      <c r="J189" s="73">
        <f t="shared" si="32"/>
        <v>90668331.654251128</v>
      </c>
      <c r="K189" s="73">
        <f t="shared" si="33"/>
        <v>286086925.47679365</v>
      </c>
      <c r="L189" s="73">
        <f t="shared" si="34"/>
        <v>97132991.58031413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81760691.089112282</v>
      </c>
      <c r="Q189" s="73">
        <f>P189/SUMIFS(FinParameters!$H$8:$H$39,FinParameters!$B$8:$B$39,Financials!$E189,FinParameters!$C$8:$C$39,Financials!$F189)</f>
        <v>31962279.476759732</v>
      </c>
      <c r="R189" s="73">
        <f t="shared" si="47"/>
        <v>19033608.0143646</v>
      </c>
      <c r="S189" s="12">
        <f t="shared" si="36"/>
        <v>0.30343524808388617</v>
      </c>
      <c r="T189" s="115">
        <f t="shared" si="37"/>
        <v>195418593.82254249</v>
      </c>
      <c r="U189" s="73">
        <f>T189/SUMIFS(FinParameters!$L$8:$L$39,FinParameters!$B$8:$B$39,Financials!$E189,FinParameters!$C$8:$C$39,Financials!$F189)</f>
        <v>156477210.49070075</v>
      </c>
      <c r="V189" s="73">
        <f t="shared" si="38"/>
        <v>156477210.49070075</v>
      </c>
      <c r="W189" s="12"/>
      <c r="X189" s="73">
        <f t="shared" si="39"/>
        <v>277179284.91165477</v>
      </c>
      <c r="Y189" s="73">
        <f t="shared" si="40"/>
        <v>188439489.96746048</v>
      </c>
      <c r="Z189" s="73">
        <f t="shared" si="40"/>
        <v>175510818.50506535</v>
      </c>
      <c r="AA189" s="12">
        <f t="shared" si="41"/>
        <v>2.7980070155011165</v>
      </c>
      <c r="AB189" s="115">
        <f t="shared" si="42"/>
        <v>-188953933.89647949</v>
      </c>
      <c r="AC189" s="73">
        <f>AB189/SUMIFS(FinParameters!$L$8:$L$39,FinParameters!$B$8:$B$39,Financials!$E189,FinParameters!$C$8:$C$39,Financials!$F189)</f>
        <v>-151300773.93871146</v>
      </c>
      <c r="AD189" s="73">
        <f t="shared" si="43"/>
        <v>-151300773.93871146</v>
      </c>
      <c r="AE189" s="12"/>
      <c r="AF189" s="73">
        <f t="shared" si="44"/>
        <v>88225351.015175283</v>
      </c>
      <c r="AG189" s="73">
        <f t="shared" si="45"/>
        <v>37138716.028749019</v>
      </c>
      <c r="AH189" s="73">
        <f t="shared" si="45"/>
        <v>24210044.566353887</v>
      </c>
      <c r="AI189" s="12">
        <f t="shared" si="46"/>
        <v>0.38595839914163377</v>
      </c>
      <c r="AL189" s="73">
        <f>Summary!G189</f>
        <v>25015652.110961117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-27678278.004780885</v>
      </c>
      <c r="AN189" s="20">
        <f>Summary!I189</f>
        <v>12359440.691834878</v>
      </c>
      <c r="AP189" s="12">
        <v>1</v>
      </c>
    </row>
    <row r="190" spans="1:42" x14ac:dyDescent="0.3">
      <c r="A190">
        <v>186</v>
      </c>
      <c r="B190" t="str">
        <f>Summary!B190</f>
        <v>Yallourn Snowy</v>
      </c>
      <c r="C190" t="str">
        <f>Summary!C190</f>
        <v>Wind</v>
      </c>
      <c r="D190" s="90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100785354.80772537</v>
      </c>
      <c r="H190" s="73">
        <f>SUMIFS(AM$5:AM190,$F$5:$F190,$F190,$D$5:$D190,$D190)</f>
        <v>-76411677.884995624</v>
      </c>
      <c r="I190" s="20">
        <f>SUMIFS(AN$5:AN190,$F$5:$F190,$F190,$D$5:$D190,$D190)</f>
        <v>59960331.234293289</v>
      </c>
      <c r="J190" s="73">
        <f t="shared" si="32"/>
        <v>59960331.234293289</v>
      </c>
      <c r="K190" s="73">
        <f t="shared" si="33"/>
        <v>160745686.04201865</v>
      </c>
      <c r="L190" s="73">
        <f t="shared" si="34"/>
        <v>84334008.157023042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51052690.669154435</v>
      </c>
      <c r="Q190" s="73">
        <f>P190/SUMIFS(FinParameters!$H$8:$H$39,FinParameters!$B$8:$B$39,Financials!$E190,FinParameters!$C$8:$C$39,Financials!$F190)</f>
        <v>19957761.431218777</v>
      </c>
      <c r="R190" s="73">
        <f t="shared" si="47"/>
        <v>-11674392.405593244</v>
      </c>
      <c r="S190" s="12">
        <f t="shared" si="36"/>
        <v>-0.1861140648239876</v>
      </c>
      <c r="T190" s="115">
        <f t="shared" si="37"/>
        <v>100785354.80772537</v>
      </c>
      <c r="U190" s="73">
        <f>T190/SUMIFS(FinParameters!$L$8:$L$39,FinParameters!$B$8:$B$39,Financials!$E190,FinParameters!$C$8:$C$39,Financials!$F190)</f>
        <v>80701692.04548429</v>
      </c>
      <c r="V190" s="73">
        <f t="shared" si="38"/>
        <v>80701692.04548429</v>
      </c>
      <c r="W190" s="12"/>
      <c r="X190" s="73">
        <f t="shared" si="39"/>
        <v>151838045.47687981</v>
      </c>
      <c r="Y190" s="73">
        <f t="shared" si="40"/>
        <v>100659453.47670306</v>
      </c>
      <c r="Z190" s="73">
        <f t="shared" si="40"/>
        <v>69027299.639891043</v>
      </c>
      <c r="AA190" s="12">
        <f t="shared" si="41"/>
        <v>1.1004385387669917</v>
      </c>
      <c r="AB190" s="115">
        <f t="shared" si="42"/>
        <v>-76411677.884995624</v>
      </c>
      <c r="AC190" s="73">
        <f>AB190/SUMIFS(FinParameters!$L$8:$L$39,FinParameters!$B$8:$B$39,Financials!$E190,FinParameters!$C$8:$C$39,Financials!$F190)</f>
        <v>-61184997.652863167</v>
      </c>
      <c r="AD190" s="73">
        <f t="shared" si="43"/>
        <v>-61184997.652863167</v>
      </c>
      <c r="AE190" s="12"/>
      <c r="AF190" s="73">
        <f t="shared" si="44"/>
        <v>75426367.591884181</v>
      </c>
      <c r="AG190" s="73">
        <f t="shared" si="45"/>
        <v>39474455.823839895</v>
      </c>
      <c r="AH190" s="73">
        <f t="shared" si="45"/>
        <v>7842301.9870278761</v>
      </c>
      <c r="AI190" s="12">
        <f t="shared" si="46"/>
        <v>0.12502258358933616</v>
      </c>
      <c r="AL190" s="73">
        <f>Summary!G190</f>
        <v>13565417.043759122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-10800899.483104998</v>
      </c>
      <c r="AN190" s="20">
        <f>Summary!I190</f>
        <v>8190105.2666728431</v>
      </c>
      <c r="AP190" s="12">
        <v>1</v>
      </c>
    </row>
    <row r="191" spans="1:42" x14ac:dyDescent="0.3">
      <c r="A191">
        <v>187</v>
      </c>
      <c r="B191" t="str">
        <f>Summary!B191</f>
        <v>Yallourn Snowy</v>
      </c>
      <c r="C191" t="str">
        <f>Summary!C191</f>
        <v>Wind</v>
      </c>
      <c r="D191" s="90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49743911.933191724</v>
      </c>
      <c r="H191" s="73">
        <f>SUMIFS(AM$5:AM191,$F$5:$F191,$F191,$D$5:$D191,$D191)</f>
        <v>-30167319.879443631</v>
      </c>
      <c r="I191" s="20">
        <f>SUMIFS(AN$5:AN191,$F$5:$F191,$F191,$D$5:$D191,$D191)</f>
        <v>47886289.723496996</v>
      </c>
      <c r="J191" s="73">
        <f t="shared" si="32"/>
        <v>47886289.723496996</v>
      </c>
      <c r="K191" s="73">
        <f t="shared" si="33"/>
        <v>97630201.65668872</v>
      </c>
      <c r="L191" s="73">
        <f t="shared" si="34"/>
        <v>67462881.777245089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38978649.158358142</v>
      </c>
      <c r="Q191" s="73">
        <f>P191/SUMIFS(FinParameters!$H$8:$H$39,FinParameters!$B$8:$B$39,Financials!$E191,FinParameters!$C$8:$C$39,Financials!$F191)</f>
        <v>15237719.51325779</v>
      </c>
      <c r="R191" s="73">
        <f t="shared" si="47"/>
        <v>-23748433.91638954</v>
      </c>
      <c r="S191" s="12">
        <f t="shared" si="36"/>
        <v>-0.37859936653024523</v>
      </c>
      <c r="T191" s="115">
        <f t="shared" si="37"/>
        <v>49743911.933191724</v>
      </c>
      <c r="U191" s="73">
        <f>T191/SUMIFS(FinParameters!$L$8:$L$39,FinParameters!$B$8:$B$39,Financials!$E191,FinParameters!$C$8:$C$39,Financials!$F191)</f>
        <v>39831361.110239573</v>
      </c>
      <c r="V191" s="73">
        <f t="shared" si="38"/>
        <v>39831361.110239573</v>
      </c>
      <c r="W191" s="12"/>
      <c r="X191" s="73">
        <f t="shared" si="39"/>
        <v>88722561.091549873</v>
      </c>
      <c r="Y191" s="73">
        <f t="shared" si="40"/>
        <v>55069080.623497367</v>
      </c>
      <c r="Z191" s="73">
        <f t="shared" si="40"/>
        <v>16082927.193850033</v>
      </c>
      <c r="AA191" s="12">
        <f t="shared" si="41"/>
        <v>0.25639526669341667</v>
      </c>
      <c r="AB191" s="115">
        <f t="shared" si="42"/>
        <v>-30167319.879443631</v>
      </c>
      <c r="AC191" s="73">
        <f>AB191/SUMIFS(FinParameters!$L$8:$L$39,FinParameters!$B$8:$B$39,Financials!$E191,FinParameters!$C$8:$C$39,Financials!$F191)</f>
        <v>-24155828.626024377</v>
      </c>
      <c r="AD191" s="73">
        <f t="shared" si="43"/>
        <v>-24155828.626024377</v>
      </c>
      <c r="AE191" s="12"/>
      <c r="AF191" s="73">
        <f t="shared" si="44"/>
        <v>58555241.212106243</v>
      </c>
      <c r="AG191" s="73">
        <f t="shared" si="45"/>
        <v>30913251.99747299</v>
      </c>
      <c r="AH191" s="73">
        <f t="shared" si="45"/>
        <v>-8072901.4321743436</v>
      </c>
      <c r="AI191" s="12">
        <f t="shared" si="46"/>
        <v>-0.12869881774279868</v>
      </c>
      <c r="AL191" s="73">
        <f>Summary!G191</f>
        <v>7632047.4680298595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-4342958.6269575953</v>
      </c>
      <c r="AN191" s="20">
        <f>Summary!I191</f>
        <v>6915578.1529451068</v>
      </c>
      <c r="AP191" s="12">
        <v>1</v>
      </c>
    </row>
    <row r="192" spans="1:42" x14ac:dyDescent="0.3">
      <c r="A192">
        <v>188</v>
      </c>
      <c r="B192" t="str">
        <f>Summary!B192</f>
        <v>Yallourn Snowy</v>
      </c>
      <c r="C192" t="str">
        <f>Summary!C192</f>
        <v>Wind</v>
      </c>
      <c r="D192" s="90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16383429.981835779</v>
      </c>
      <c r="H192" s="73">
        <f>SUMIFS(AM$5:AM192,$F$5:$F192,$F192,$D$5:$D192,$D192)</f>
        <v>649704.35389949451</v>
      </c>
      <c r="I192" s="20">
        <f>SUMIFS(AN$5:AN192,$F$5:$F192,$F192,$D$5:$D192,$D192)</f>
        <v>40315925.51565212</v>
      </c>
      <c r="J192" s="73">
        <f t="shared" si="32"/>
        <v>40315925.51565212</v>
      </c>
      <c r="K192" s="73">
        <f t="shared" si="33"/>
        <v>56699355.497487903</v>
      </c>
      <c r="L192" s="73">
        <f t="shared" si="34"/>
        <v>57349059.851387396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31408284.950513266</v>
      </c>
      <c r="Q192" s="73">
        <f>P192/SUMIFS(FinParameters!$H$8:$H$39,FinParameters!$B$8:$B$39,Financials!$E192,FinParameters!$C$8:$C$39,Financials!$F192)</f>
        <v>12278276.61559106</v>
      </c>
      <c r="R192" s="73">
        <f t="shared" si="47"/>
        <v>-31318798.124234416</v>
      </c>
      <c r="S192" s="12">
        <f t="shared" si="36"/>
        <v>-0.49928669705418777</v>
      </c>
      <c r="T192" s="115">
        <f t="shared" si="37"/>
        <v>16383429.981835779</v>
      </c>
      <c r="U192" s="73">
        <f>T192/SUMIFS(FinParameters!$L$8:$L$39,FinParameters!$B$8:$B$39,Financials!$E192,FinParameters!$C$8:$C$39,Financials!$F192)</f>
        <v>13118677.049510358</v>
      </c>
      <c r="V192" s="73">
        <f t="shared" si="38"/>
        <v>13118677.049510358</v>
      </c>
      <c r="W192" s="12"/>
      <c r="X192" s="73">
        <f t="shared" si="39"/>
        <v>47791714.932349049</v>
      </c>
      <c r="Y192" s="73">
        <f t="shared" si="40"/>
        <v>25396953.665101416</v>
      </c>
      <c r="Z192" s="73">
        <f t="shared" si="40"/>
        <v>-18200121.074724056</v>
      </c>
      <c r="AA192" s="12">
        <f t="shared" si="41"/>
        <v>-0.2901477349590158</v>
      </c>
      <c r="AB192" s="115">
        <f t="shared" si="42"/>
        <v>649704.35389949451</v>
      </c>
      <c r="AC192" s="73">
        <f>AB192/SUMIFS(FinParameters!$L$8:$L$39,FinParameters!$B$8:$B$39,Financials!$E192,FinParameters!$C$8:$C$39,Financials!$F192)</f>
        <v>520236.70293204463</v>
      </c>
      <c r="AD192" s="73">
        <f t="shared" si="43"/>
        <v>520236.70293204463</v>
      </c>
      <c r="AE192" s="12"/>
      <c r="AF192" s="73">
        <f t="shared" si="44"/>
        <v>48441419.286248542</v>
      </c>
      <c r="AG192" s="73">
        <f t="shared" si="45"/>
        <v>25917190.368033461</v>
      </c>
      <c r="AH192" s="73">
        <f t="shared" si="45"/>
        <v>-17679884.371792011</v>
      </c>
      <c r="AI192" s="12">
        <f t="shared" si="46"/>
        <v>-0.28185408128613398</v>
      </c>
      <c r="AL192" s="73">
        <f>Summary!G192</f>
        <v>4300717.7146354849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21672.746847997601</v>
      </c>
      <c r="AN192" s="20">
        <f>Summary!I192</f>
        <v>6049430.0693834759</v>
      </c>
      <c r="AP192" s="12">
        <v>1</v>
      </c>
    </row>
    <row r="193" spans="1:42" x14ac:dyDescent="0.3">
      <c r="A193">
        <v>189</v>
      </c>
      <c r="B193" t="str">
        <f>Summary!B193</f>
        <v>Yallourn Snowy</v>
      </c>
      <c r="C193" t="str">
        <f>Summary!C193</f>
        <v>Wind</v>
      </c>
      <c r="D193" s="90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-7398925.3700897638</v>
      </c>
      <c r="H193" s="73">
        <f>SUMIFS(AM$5:AM193,$F$5:$F193,$F193,$D$5:$D193,$D193)</f>
        <v>28733713.737206772</v>
      </c>
      <c r="I193" s="20">
        <f>SUMIFS(AN$5:AN193,$F$5:$F193,$F193,$D$5:$D193,$D193)</f>
        <v>33259043.108134009</v>
      </c>
      <c r="J193" s="73">
        <f t="shared" si="32"/>
        <v>33259043.108134009</v>
      </c>
      <c r="K193" s="73">
        <f t="shared" si="33"/>
        <v>25860117.738044247</v>
      </c>
      <c r="L193" s="73">
        <f t="shared" si="34"/>
        <v>54593831.475251019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24351402.542995155</v>
      </c>
      <c r="Q193" s="73">
        <f>P193/SUMIFS(FinParameters!$H$8:$H$39,FinParameters!$B$8:$B$39,Financials!$E193,FinParameters!$C$8:$C$39,Financials!$F193)</f>
        <v>9519566.4733554963</v>
      </c>
      <c r="R193" s="73">
        <f t="shared" si="47"/>
        <v>-38375680.531752527</v>
      </c>
      <c r="S193" s="12">
        <f t="shared" si="36"/>
        <v>-0.61178806108396255</v>
      </c>
      <c r="T193" s="115">
        <f t="shared" si="37"/>
        <v>-7398925.3700897638</v>
      </c>
      <c r="U193" s="73">
        <f>T193/SUMIFS(FinParameters!$L$8:$L$39,FinParameters!$B$8:$B$39,Financials!$E193,FinParameters!$C$8:$C$39,Financials!$F193)</f>
        <v>-5924529.3904421097</v>
      </c>
      <c r="V193" s="73">
        <f t="shared" si="38"/>
        <v>-5924529.3904421097</v>
      </c>
      <c r="W193" s="12"/>
      <c r="X193" s="73">
        <f t="shared" si="39"/>
        <v>16952477.172905393</v>
      </c>
      <c r="Y193" s="73">
        <f t="shared" si="40"/>
        <v>3595037.0829133866</v>
      </c>
      <c r="Z193" s="73">
        <f t="shared" si="40"/>
        <v>-44300209.922194637</v>
      </c>
      <c r="AA193" s="12">
        <f t="shared" si="41"/>
        <v>-0.70623736591425801</v>
      </c>
      <c r="AB193" s="115">
        <f t="shared" si="42"/>
        <v>28733713.737206772</v>
      </c>
      <c r="AC193" s="73">
        <f>AB193/SUMIFS(FinParameters!$L$8:$L$39,FinParameters!$B$8:$B$39,Financials!$E193,FinParameters!$C$8:$C$39,Financials!$F193)</f>
        <v>23007899.528329264</v>
      </c>
      <c r="AD193" s="73">
        <f t="shared" si="43"/>
        <v>23007899.528329264</v>
      </c>
      <c r="AE193" s="12"/>
      <c r="AF193" s="73">
        <f t="shared" si="44"/>
        <v>45686190.910112165</v>
      </c>
      <c r="AG193" s="73">
        <f t="shared" si="45"/>
        <v>26602936.611242652</v>
      </c>
      <c r="AH193" s="73">
        <f t="shared" si="45"/>
        <v>-21292310.393865373</v>
      </c>
      <c r="AI193" s="12">
        <f t="shared" si="46"/>
        <v>-0.3394436557569997</v>
      </c>
      <c r="AL193" s="73">
        <f>Summary!G193</f>
        <v>1229250.1366613135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4090322.5721882419</v>
      </c>
      <c r="AN193" s="20">
        <f>Summary!I193</f>
        <v>5187638.3684411049</v>
      </c>
      <c r="AP193" s="12">
        <v>1</v>
      </c>
    </row>
    <row r="194" spans="1:42" x14ac:dyDescent="0.3">
      <c r="A194">
        <v>190</v>
      </c>
      <c r="B194" t="str">
        <f>Summary!B194</f>
        <v>Yallourn Snowy</v>
      </c>
      <c r="C194" t="str">
        <f>Summary!C194</f>
        <v>Wind</v>
      </c>
      <c r="D194" s="90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-35219156.341144115</v>
      </c>
      <c r="H194" s="73">
        <f>SUMIFS(AM$5:AM194,$F$5:$F194,$F194,$D$5:$D194,$D194)</f>
        <v>66323745.584162205</v>
      </c>
      <c r="I194" s="20">
        <f>SUMIFS(AN$5:AN194,$F$5:$F194,$F194,$D$5:$D194,$D194)</f>
        <v>24695247.72338805</v>
      </c>
      <c r="J194" s="73">
        <f t="shared" si="32"/>
        <v>24695247.72338805</v>
      </c>
      <c r="K194" s="73">
        <f t="shared" si="33"/>
        <v>-10523908.617756065</v>
      </c>
      <c r="L194" s="73">
        <f t="shared" si="34"/>
        <v>55799836.966406137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15787607.158249196</v>
      </c>
      <c r="Q194" s="73">
        <f>P194/SUMIFS(FinParameters!$H$8:$H$39,FinParameters!$B$8:$B$39,Financials!$E194,FinParameters!$C$8:$C$39,Financials!$F194)</f>
        <v>6171766.7199176811</v>
      </c>
      <c r="R194" s="73">
        <f t="shared" si="47"/>
        <v>-46939475.916498482</v>
      </c>
      <c r="S194" s="12">
        <f t="shared" si="36"/>
        <v>-0.74831274810856163</v>
      </c>
      <c r="T194" s="115">
        <f t="shared" si="37"/>
        <v>-35219156.341144115</v>
      </c>
      <c r="U194" s="73">
        <f>T194/SUMIFS(FinParameters!$L$8:$L$39,FinParameters!$B$8:$B$39,Financials!$E194,FinParameters!$C$8:$C$39,Financials!$F194)</f>
        <v>-28200977.359926052</v>
      </c>
      <c r="V194" s="73">
        <f t="shared" si="38"/>
        <v>-28200977.359926052</v>
      </c>
      <c r="W194" s="12"/>
      <c r="X194" s="73">
        <f t="shared" si="39"/>
        <v>-19431549.182894919</v>
      </c>
      <c r="Y194" s="73">
        <f t="shared" si="40"/>
        <v>-22029210.640008371</v>
      </c>
      <c r="Z194" s="73">
        <f t="shared" si="40"/>
        <v>-75140453.276424527</v>
      </c>
      <c r="AA194" s="12">
        <f t="shared" si="41"/>
        <v>-1.1978949058875361</v>
      </c>
      <c r="AB194" s="115">
        <f t="shared" si="42"/>
        <v>66323745.584162205</v>
      </c>
      <c r="AC194" s="73">
        <f>AB194/SUMIFS(FinParameters!$L$8:$L$39,FinParameters!$B$8:$B$39,Financials!$E194,FinParameters!$C$8:$C$39,Financials!$F194)</f>
        <v>53107304.147981554</v>
      </c>
      <c r="AD194" s="73">
        <f t="shared" si="43"/>
        <v>53107304.147981554</v>
      </c>
      <c r="AE194" s="12"/>
      <c r="AF194" s="73">
        <f t="shared" si="44"/>
        <v>46892196.40126729</v>
      </c>
      <c r="AG194" s="73">
        <f t="shared" si="45"/>
        <v>31078093.507973183</v>
      </c>
      <c r="AH194" s="73">
        <f t="shared" si="45"/>
        <v>-22033149.128442973</v>
      </c>
      <c r="AI194" s="12">
        <f t="shared" si="46"/>
        <v>-0.35125416404565696</v>
      </c>
      <c r="AL194" s="73">
        <f>Summary!G194</f>
        <v>-2154423.0213139085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9679862.9632399492</v>
      </c>
      <c r="AN194" s="20">
        <f>Summary!I194</f>
        <v>3989338.1197859431</v>
      </c>
      <c r="AP194" s="12">
        <v>1</v>
      </c>
    </row>
    <row r="195" spans="1:42" x14ac:dyDescent="0.3">
      <c r="A195">
        <v>191</v>
      </c>
      <c r="B195" t="str">
        <f>Summary!B195</f>
        <v>Yallourn Snowy</v>
      </c>
      <c r="C195" t="str">
        <f>Summary!C195</f>
        <v>Wind</v>
      </c>
      <c r="D195" s="90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-80149294.23757492</v>
      </c>
      <c r="H195" s="73">
        <f>SUMIFS(AM$5:AM195,$F$5:$F195,$F195,$D$5:$D195,$D195)</f>
        <v>142398965.99771881</v>
      </c>
      <c r="I195" s="20">
        <f>SUMIFS(AN$5:AN195,$F$5:$F195,$F195,$D$5:$D195,$D195)</f>
        <v>11711477.697692055</v>
      </c>
      <c r="J195" s="73">
        <f t="shared" si="32"/>
        <v>11711477.697692055</v>
      </c>
      <c r="K195" s="73">
        <f t="shared" si="33"/>
        <v>-68437816.539882869</v>
      </c>
      <c r="L195" s="73">
        <f t="shared" si="34"/>
        <v>73961149.457835943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2803837.1325532012</v>
      </c>
      <c r="Q195" s="73">
        <f>P195/SUMIFS(FinParameters!$H$8:$H$39,FinParameters!$B$8:$B$39,Financials!$E195,FinParameters!$C$8:$C$39,Financials!$F195)</f>
        <v>1096089.3901973874</v>
      </c>
      <c r="R195" s="73">
        <f t="shared" si="47"/>
        <v>-59923245.942194477</v>
      </c>
      <c r="S195" s="12">
        <f t="shared" si="36"/>
        <v>-0.95530101201721651</v>
      </c>
      <c r="T195" s="115">
        <f t="shared" si="37"/>
        <v>-80149294.23757492</v>
      </c>
      <c r="U195" s="73">
        <f>T195/SUMIFS(FinParameters!$L$8:$L$39,FinParameters!$B$8:$B$39,Financials!$E195,FinParameters!$C$8:$C$39,Financials!$F195)</f>
        <v>-64177813.071784534</v>
      </c>
      <c r="V195" s="73">
        <f t="shared" si="38"/>
        <v>-64177813.071784534</v>
      </c>
      <c r="W195" s="12"/>
      <c r="X195" s="73">
        <f t="shared" si="39"/>
        <v>-77345457.105021715</v>
      </c>
      <c r="Y195" s="73">
        <f t="shared" si="40"/>
        <v>-63081723.681587145</v>
      </c>
      <c r="Z195" s="73">
        <f t="shared" si="40"/>
        <v>-124101059.01397902</v>
      </c>
      <c r="AA195" s="12">
        <f t="shared" si="41"/>
        <v>-1.9784286616053239</v>
      </c>
      <c r="AB195" s="115">
        <f t="shared" si="42"/>
        <v>142398965.99771881</v>
      </c>
      <c r="AC195" s="73">
        <f>AB195/SUMIFS(FinParameters!$L$8:$L$39,FinParameters!$B$8:$B$39,Financials!$E195,FinParameters!$C$8:$C$39,Financials!$F195)</f>
        <v>114022890.76093446</v>
      </c>
      <c r="AD195" s="73">
        <f t="shared" si="43"/>
        <v>114022890.76093446</v>
      </c>
      <c r="AE195" s="12"/>
      <c r="AF195" s="73">
        <f t="shared" si="44"/>
        <v>65053508.892697096</v>
      </c>
      <c r="AG195" s="73">
        <f t="shared" si="45"/>
        <v>50941167.079347312</v>
      </c>
      <c r="AH195" s="73">
        <f t="shared" si="45"/>
        <v>-10078168.253044561</v>
      </c>
      <c r="AI195" s="12">
        <f t="shared" si="46"/>
        <v>-0.16066693617866909</v>
      </c>
      <c r="AL195" s="73">
        <f>Summary!G195</f>
        <v>-7324057.2042398183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19563980.521660559</v>
      </c>
      <c r="AN195" s="20">
        <f>Summary!I195</f>
        <v>2127538.7391095068</v>
      </c>
      <c r="AP195" s="12">
        <v>1</v>
      </c>
    </row>
    <row r="196" spans="1:42" x14ac:dyDescent="0.3">
      <c r="A196">
        <v>192</v>
      </c>
      <c r="B196" t="str">
        <f>Summary!B196</f>
        <v>Yallourn Snowy</v>
      </c>
      <c r="C196" t="str">
        <f>Summary!C196</f>
        <v>Wind</v>
      </c>
      <c r="D196" s="90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23114388.066515058</v>
      </c>
      <c r="H196" s="73">
        <f>SUMIFS(AM$5:AM196,$F$5:$F196,$F196,$D$5:$D196,$D196)</f>
        <v>-1586214.9272754758</v>
      </c>
      <c r="I196" s="20">
        <f>SUMIFS(AN$5:AN196,$F$5:$F196,$F196,$D$5:$D196,$D196)</f>
        <v>40851752.711362079</v>
      </c>
      <c r="J196" s="73">
        <f t="shared" si="32"/>
        <v>40851752.711362079</v>
      </c>
      <c r="K196" s="73">
        <f t="shared" si="33"/>
        <v>63966140.777877137</v>
      </c>
      <c r="L196" s="73">
        <f t="shared" si="34"/>
        <v>62379925.850601658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31944112.146223225</v>
      </c>
      <c r="Q196" s="73">
        <f>P196/SUMIFS(FinParameters!$H$8:$H$39,FinParameters!$B$8:$B$39,Financials!$E196,FinParameters!$C$8:$C$39,Financials!$F196)</f>
        <v>12487744.739605129</v>
      </c>
      <c r="R196" s="73">
        <f t="shared" si="47"/>
        <v>-30782970.928524457</v>
      </c>
      <c r="S196" s="12">
        <f t="shared" si="36"/>
        <v>-0.49074449854208019</v>
      </c>
      <c r="T196" s="115">
        <f t="shared" si="37"/>
        <v>23114388.066515058</v>
      </c>
      <c r="U196" s="73">
        <f>T196/SUMIFS(FinParameters!$L$8:$L$39,FinParameters!$B$8:$B$39,Financials!$E196,FinParameters!$C$8:$C$39,Financials!$F196)</f>
        <v>18508346.089790531</v>
      </c>
      <c r="V196" s="73">
        <f t="shared" si="38"/>
        <v>18508346.089790531</v>
      </c>
      <c r="W196" s="12"/>
      <c r="X196" s="73">
        <f t="shared" si="39"/>
        <v>55058500.212738283</v>
      </c>
      <c r="Y196" s="73">
        <f t="shared" si="40"/>
        <v>30996090.829395659</v>
      </c>
      <c r="Z196" s="73">
        <f t="shared" si="40"/>
        <v>-12274624.838733926</v>
      </c>
      <c r="AA196" s="12">
        <f t="shared" si="41"/>
        <v>-0.19568301660236734</v>
      </c>
      <c r="AB196" s="115">
        <f t="shared" si="42"/>
        <v>-1586214.9272754758</v>
      </c>
      <c r="AC196" s="73">
        <f>AB196/SUMIFS(FinParameters!$L$8:$L$39,FinParameters!$B$8:$B$39,Financials!$E196,FinParameters!$C$8:$C$39,Financials!$F196)</f>
        <v>-1270127.2801306196</v>
      </c>
      <c r="AD196" s="73">
        <f t="shared" si="43"/>
        <v>-1270127.2801306196</v>
      </c>
      <c r="AE196" s="12"/>
      <c r="AF196" s="73">
        <f t="shared" si="44"/>
        <v>53472285.285462804</v>
      </c>
      <c r="AG196" s="73">
        <f t="shared" si="45"/>
        <v>29725963.549265038</v>
      </c>
      <c r="AH196" s="73">
        <f t="shared" si="45"/>
        <v>-13544752.118864546</v>
      </c>
      <c r="AI196" s="12">
        <f t="shared" si="46"/>
        <v>-0.21593148373764118</v>
      </c>
      <c r="AL196" s="73">
        <f>Summary!G196</f>
        <v>4692277.2887128238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-205480.2990151374</v>
      </c>
      <c r="AN196" s="20">
        <f>Summary!I196</f>
        <v>6060654.699118224</v>
      </c>
      <c r="AP196" s="12">
        <v>1</v>
      </c>
    </row>
    <row r="197" spans="1:42" x14ac:dyDescent="0.3">
      <c r="A197">
        <v>193</v>
      </c>
      <c r="B197" t="str">
        <f>Summary!B197</f>
        <v>Yallourn Snowy</v>
      </c>
      <c r="C197" t="str">
        <f>Summary!C197</f>
        <v>Wind</v>
      </c>
      <c r="D197" s="90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222349249.22856799</v>
      </c>
      <c r="H197" s="73">
        <f>SUMIFS(AM$5:AM197,$F$5:$F197,$F197,$D$5:$D197,$D197)</f>
        <v>-218921950.32461473</v>
      </c>
      <c r="I197" s="20">
        <f>SUMIFS(AN$5:AN197,$F$5:$F197,$F197,$D$5:$D197,$D197)</f>
        <v>102563694.6215658</v>
      </c>
      <c r="J197" s="73">
        <f t="shared" si="32"/>
        <v>102563694.6215658</v>
      </c>
      <c r="K197" s="73">
        <f t="shared" si="33"/>
        <v>324912943.85013378</v>
      </c>
      <c r="L197" s="73">
        <f t="shared" si="34"/>
        <v>105990993.52551906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92629613.042298481</v>
      </c>
      <c r="Q197" s="73">
        <f>P197/SUMIFS(FinParameters!$H$8:$H$39,FinParameters!$B$8:$B$39,Financials!$E197,FinParameters!$C$8:$C$39,Financials!$F197)</f>
        <v>32622711.988382459</v>
      </c>
      <c r="R197" s="73">
        <f t="shared" si="47"/>
        <v>27996762.882065617</v>
      </c>
      <c r="S197" s="12">
        <f t="shared" si="36"/>
        <v>0.43316615022636573</v>
      </c>
      <c r="T197" s="115">
        <f t="shared" si="37"/>
        <v>222349249.22856799</v>
      </c>
      <c r="U197" s="73">
        <f>T197/SUMIFS(FinParameters!$L$8:$L$39,FinParameters!$B$8:$B$39,Financials!$E197,FinParameters!$C$8:$C$39,Financials!$F197)</f>
        <v>173698878.12227273</v>
      </c>
      <c r="V197" s="73">
        <f t="shared" si="38"/>
        <v>173698878.12227273</v>
      </c>
      <c r="W197" s="12"/>
      <c r="X197" s="73">
        <f t="shared" si="39"/>
        <v>314978862.27086645</v>
      </c>
      <c r="Y197" s="73">
        <f t="shared" si="40"/>
        <v>206321590.11065519</v>
      </c>
      <c r="Z197" s="73">
        <f t="shared" si="40"/>
        <v>201695641.00433835</v>
      </c>
      <c r="AA197" s="12">
        <f t="shared" si="41"/>
        <v>3.1206366500055283</v>
      </c>
      <c r="AB197" s="115">
        <f t="shared" si="42"/>
        <v>-218921950.32461473</v>
      </c>
      <c r="AC197" s="73">
        <f>AB197/SUMIFS(FinParameters!$L$8:$L$39,FinParameters!$B$8:$B$39,Financials!$E197,FinParameters!$C$8:$C$39,Financials!$F197)</f>
        <v>-171021477.69626811</v>
      </c>
      <c r="AD197" s="73">
        <f t="shared" si="43"/>
        <v>-171021477.69626811</v>
      </c>
      <c r="AE197" s="12"/>
      <c r="AF197" s="73">
        <f t="shared" si="44"/>
        <v>96056911.94625172</v>
      </c>
      <c r="AG197" s="73">
        <f t="shared" si="45"/>
        <v>35300112.414387077</v>
      </c>
      <c r="AH197" s="73">
        <f t="shared" si="45"/>
        <v>30674163.308070242</v>
      </c>
      <c r="AI197" s="12">
        <f t="shared" si="46"/>
        <v>0.47459091208302251</v>
      </c>
      <c r="AL197" s="73">
        <f>Summary!G197</f>
        <v>26930655.406025503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-29968016.428135257</v>
      </c>
      <c r="AN197" s="20">
        <f>Summary!I197</f>
        <v>11895362.96731467</v>
      </c>
      <c r="AP197" s="12">
        <v>1</v>
      </c>
    </row>
    <row r="198" spans="1:42" x14ac:dyDescent="0.3">
      <c r="A198">
        <v>194</v>
      </c>
      <c r="B198" t="str">
        <f>Summary!B198</f>
        <v>Yallourn Snowy</v>
      </c>
      <c r="C198" t="str">
        <f>Summary!C198</f>
        <v>Wind</v>
      </c>
      <c r="D198" s="90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116939785.31316495</v>
      </c>
      <c r="H198" s="73">
        <f>SUMIFS(AM$5:AM198,$F$5:$F198,$F198,$D$5:$D198,$D198)</f>
        <v>-88839539.915901244</v>
      </c>
      <c r="I198" s="20">
        <f>SUMIFS(AN$5:AN198,$F$5:$F198,$F198,$D$5:$D198,$D198)</f>
        <v>68762101.894736752</v>
      </c>
      <c r="J198" s="73">
        <f t="shared" ref="J198:J260" si="48">I198</f>
        <v>68762101.894736752</v>
      </c>
      <c r="K198" s="73">
        <f t="shared" ref="K198:K260" si="49">SUM(G198,I198)</f>
        <v>185701887.20790172</v>
      </c>
      <c r="L198" s="73">
        <f t="shared" ref="L198:L260" si="50">SUM(G198:I198)</f>
        <v>96862347.292000458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58828020.315469429</v>
      </c>
      <c r="Q198" s="73">
        <f>P198/SUMIFS(FinParameters!$H$8:$H$39,FinParameters!$B$8:$B$39,Financials!$E198,FinParameters!$C$8:$C$39,Financials!$F198)</f>
        <v>20718315.672137354</v>
      </c>
      <c r="R198" s="73">
        <f t="shared" si="47"/>
        <v>-5804829.8447634354</v>
      </c>
      <c r="S198" s="12">
        <f t="shared" ref="S198:S260" si="52">-R198/SUM($N198,$O198)</f>
        <v>-8.981237606530644E-2</v>
      </c>
      <c r="T198" s="115">
        <f t="shared" ref="T198:T260" si="53">G198</f>
        <v>116939785.31316495</v>
      </c>
      <c r="U198" s="73">
        <f>T198/SUMIFS(FinParameters!$L$8:$L$39,FinParameters!$B$8:$B$39,Financials!$E198,FinParameters!$C$8:$C$39,Financials!$F198)</f>
        <v>91353173.384794146</v>
      </c>
      <c r="V198" s="73">
        <f t="shared" ref="V198:V260" si="54">U198</f>
        <v>91353173.384794146</v>
      </c>
      <c r="W198" s="12"/>
      <c r="X198" s="73">
        <f t="shared" ref="X198:X260" si="55">SUM(K198,M198)</f>
        <v>175767805.62863439</v>
      </c>
      <c r="Y198" s="73">
        <f t="shared" ref="Y198:Z260" si="56">SUM(Q198,U198)</f>
        <v>112071489.0569315</v>
      </c>
      <c r="Z198" s="73">
        <f t="shared" si="56"/>
        <v>85548343.540030718</v>
      </c>
      <c r="AA198" s="12">
        <f t="shared" ref="AA198:AA260" si="57">-Z198/SUM($N198,$O198)</f>
        <v>1.3236046890698112</v>
      </c>
      <c r="AB198" s="115">
        <f t="shared" ref="AB198:AB260" si="58">H198*AP198</f>
        <v>-88839539.915901244</v>
      </c>
      <c r="AC198" s="73">
        <f>AB198/SUMIFS(FinParameters!$L$8:$L$39,FinParameters!$B$8:$B$39,Financials!$E198,FinParameters!$C$8:$C$39,Financials!$F198)</f>
        <v>-69401306.592351004</v>
      </c>
      <c r="AD198" s="73">
        <f t="shared" ref="AD198:AD260" si="59">AC198</f>
        <v>-69401306.592351004</v>
      </c>
      <c r="AE198" s="12"/>
      <c r="AF198" s="73">
        <f t="shared" ref="AF198:AF260" si="60">X198+AB198</f>
        <v>86928265.71273315</v>
      </c>
      <c r="AG198" s="73">
        <f t="shared" ref="AG198:AH260" si="61">Y198+AC198</f>
        <v>42670182.464580491</v>
      </c>
      <c r="AH198" s="73">
        <f t="shared" si="61"/>
        <v>16147036.947679713</v>
      </c>
      <c r="AI198" s="12">
        <f t="shared" ref="AI198:AI260" si="62">-AH198/SUM($N198,$O198)</f>
        <v>0.24982709114094773</v>
      </c>
      <c r="AL198" s="73">
        <f>Summary!G198</f>
        <v>16154430.505439581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-12427862.030905614</v>
      </c>
      <c r="AN198" s="20">
        <f>Summary!I198</f>
        <v>8801770.6604434606</v>
      </c>
      <c r="AP198" s="12">
        <v>1</v>
      </c>
    </row>
    <row r="199" spans="1:42" x14ac:dyDescent="0.3">
      <c r="A199">
        <v>195</v>
      </c>
      <c r="B199" t="str">
        <f>Summary!B199</f>
        <v>Yallourn Snowy</v>
      </c>
      <c r="C199" t="str">
        <f>Summary!C199</f>
        <v>Wind</v>
      </c>
      <c r="D199" s="90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59247913.3880926</v>
      </c>
      <c r="H199" s="73">
        <f>SUMIFS(AM$5:AM199,$F$5:$F199,$F199,$D$5:$D199,$D199)</f>
        <v>-35102943.123502843</v>
      </c>
      <c r="I199" s="20">
        <f>SUMIFS(AN$5:AN199,$F$5:$F199,$F199,$D$5:$D199,$D199)</f>
        <v>55319709.941192664</v>
      </c>
      <c r="J199" s="73">
        <f t="shared" si="48"/>
        <v>55319709.941192664</v>
      </c>
      <c r="K199" s="73">
        <f t="shared" si="49"/>
        <v>114567623.32928526</v>
      </c>
      <c r="L199" s="73">
        <f t="shared" si="50"/>
        <v>79464680.205782413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45385628.361925341</v>
      </c>
      <c r="Q199" s="73">
        <f>P199/SUMIFS(FinParameters!$H$8:$H$39,FinParameters!$B$8:$B$39,Financials!$E199,FinParameters!$C$8:$C$39,Financials!$F199)</f>
        <v>15984113.868496342</v>
      </c>
      <c r="R199" s="73">
        <f t="shared" ref="R199:R260" si="63">SUM(P199,N199:O199)</f>
        <v>-19247221.798307523</v>
      </c>
      <c r="S199" s="12">
        <f t="shared" si="52"/>
        <v>-0.29779317716287101</v>
      </c>
      <c r="T199" s="115">
        <f t="shared" si="53"/>
        <v>59247913.3880926</v>
      </c>
      <c r="U199" s="73">
        <f>T199/SUMIFS(FinParameters!$L$8:$L$39,FinParameters!$B$8:$B$39,Financials!$E199,FinParameters!$C$8:$C$39,Financials!$F199)</f>
        <v>46284375.244362265</v>
      </c>
      <c r="V199" s="73">
        <f t="shared" si="54"/>
        <v>46284375.244362265</v>
      </c>
      <c r="W199" s="12"/>
      <c r="X199" s="73">
        <f t="shared" si="55"/>
        <v>104633541.75001794</v>
      </c>
      <c r="Y199" s="73">
        <f t="shared" si="56"/>
        <v>62268489.112858608</v>
      </c>
      <c r="Z199" s="73">
        <f t="shared" si="56"/>
        <v>27037153.446054742</v>
      </c>
      <c r="AA199" s="12">
        <f t="shared" si="57"/>
        <v>0.41831906498052118</v>
      </c>
      <c r="AB199" s="115">
        <f t="shared" si="58"/>
        <v>-35102943.123502843</v>
      </c>
      <c r="AC199" s="73">
        <f>AB199/SUMIFS(FinParameters!$L$8:$L$39,FinParameters!$B$8:$B$39,Financials!$E199,FinParameters!$C$8:$C$39,Financials!$F199)</f>
        <v>-27422363.063949533</v>
      </c>
      <c r="AD199" s="73">
        <f t="shared" si="59"/>
        <v>-27422363.063949533</v>
      </c>
      <c r="AE199" s="12"/>
      <c r="AF199" s="73">
        <f t="shared" si="60"/>
        <v>69530598.62651509</v>
      </c>
      <c r="AG199" s="73">
        <f t="shared" si="61"/>
        <v>34846126.048909076</v>
      </c>
      <c r="AH199" s="73">
        <f t="shared" si="61"/>
        <v>-385209.61789479107</v>
      </c>
      <c r="AI199" s="12">
        <f t="shared" si="62"/>
        <v>-5.9599664402824352E-3</v>
      </c>
      <c r="AL199" s="73">
        <f>Summary!G199</f>
        <v>9504001.4549008776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-4935623.2440592116</v>
      </c>
      <c r="AN199" s="20">
        <f>Summary!I199</f>
        <v>7433420.2176956674</v>
      </c>
      <c r="AP199" s="12">
        <v>1</v>
      </c>
    </row>
    <row r="200" spans="1:42" x14ac:dyDescent="0.3">
      <c r="A200">
        <v>196</v>
      </c>
      <c r="B200" t="str">
        <f>Summary!B200</f>
        <v>Yallourn Snowy</v>
      </c>
      <c r="C200" t="str">
        <f>Summary!C200</f>
        <v>Wind</v>
      </c>
      <c r="D200" s="90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21772897.628654812</v>
      </c>
      <c r="H200" s="73">
        <f>SUMIFS(AM$5:AM200,$F$5:$F200,$F200,$D$5:$D200,$D200)</f>
        <v>731205.70219344273</v>
      </c>
      <c r="I200" s="20">
        <f>SUMIFS(AN$5:AN200,$F$5:$F200,$F200,$D$5:$D200,$D200)</f>
        <v>46778893.237027287</v>
      </c>
      <c r="J200" s="73">
        <f t="shared" si="48"/>
        <v>46778893.237027287</v>
      </c>
      <c r="K200" s="73">
        <f t="shared" si="49"/>
        <v>68551790.865682095</v>
      </c>
      <c r="L200" s="73">
        <f t="shared" si="50"/>
        <v>69282996.567875534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36844811.657759964</v>
      </c>
      <c r="Q200" s="73">
        <f>P200/SUMIFS(FinParameters!$H$8:$H$39,FinParameters!$B$8:$B$39,Financials!$E200,FinParameters!$C$8:$C$39,Financials!$F200)</f>
        <v>12976170.789231597</v>
      </c>
      <c r="R200" s="73">
        <f t="shared" si="63"/>
        <v>-27788038.5024729</v>
      </c>
      <c r="S200" s="12">
        <f t="shared" si="52"/>
        <v>-0.42993676487394417</v>
      </c>
      <c r="T200" s="115">
        <f t="shared" si="53"/>
        <v>21772897.628654812</v>
      </c>
      <c r="U200" s="73">
        <f>T200/SUMIFS(FinParameters!$L$8:$L$39,FinParameters!$B$8:$B$39,Financials!$E200,FinParameters!$C$8:$C$39,Financials!$F200)</f>
        <v>17008952.828443017</v>
      </c>
      <c r="V200" s="73">
        <f t="shared" si="54"/>
        <v>17008952.828443017</v>
      </c>
      <c r="W200" s="12"/>
      <c r="X200" s="73">
        <f t="shared" si="55"/>
        <v>58617709.286414772</v>
      </c>
      <c r="Y200" s="73">
        <f t="shared" si="56"/>
        <v>29985123.617674612</v>
      </c>
      <c r="Z200" s="73">
        <f t="shared" si="56"/>
        <v>-10779085.674029883</v>
      </c>
      <c r="AA200" s="12">
        <f t="shared" si="57"/>
        <v>-0.16677410399366871</v>
      </c>
      <c r="AB200" s="115">
        <f t="shared" si="58"/>
        <v>731205.70219344273</v>
      </c>
      <c r="AC200" s="73">
        <f>AB200/SUMIFS(FinParameters!$L$8:$L$39,FinParameters!$B$8:$B$39,Financials!$E200,FinParameters!$C$8:$C$39,Financials!$F200)</f>
        <v>571216.72588625562</v>
      </c>
      <c r="AD200" s="73">
        <f t="shared" si="59"/>
        <v>571216.72588625562</v>
      </c>
      <c r="AE200" s="12"/>
      <c r="AF200" s="73">
        <f t="shared" si="60"/>
        <v>59348914.988608211</v>
      </c>
      <c r="AG200" s="73">
        <f t="shared" si="61"/>
        <v>30556340.343560867</v>
      </c>
      <c r="AH200" s="73">
        <f t="shared" si="61"/>
        <v>-10207868.948143627</v>
      </c>
      <c r="AI200" s="12">
        <f t="shared" si="62"/>
        <v>-0.15793623401779516</v>
      </c>
      <c r="AL200" s="73">
        <f>Summary!G200</f>
        <v>5389467.6468190327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81501.34829394822</v>
      </c>
      <c r="AN200" s="20">
        <f>Summary!I200</f>
        <v>6462967.7213751692</v>
      </c>
      <c r="AP200" s="12">
        <v>1</v>
      </c>
    </row>
    <row r="201" spans="1:42" x14ac:dyDescent="0.3">
      <c r="A201">
        <v>197</v>
      </c>
      <c r="B201" t="str">
        <f>Summary!B201</f>
        <v>Yallourn Snowy</v>
      </c>
      <c r="C201" t="str">
        <f>Summary!C201</f>
        <v>Wind</v>
      </c>
      <c r="D201" s="90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-5294500.9096954111</v>
      </c>
      <c r="H201" s="73">
        <f>SUMIFS(AM$5:AM201,$F$5:$F201,$F201,$D$5:$D201,$D201)</f>
        <v>33479209.7865192</v>
      </c>
      <c r="I201" s="20">
        <f>SUMIFS(AN$5:AN201,$F$5:$F201,$F201,$D$5:$D201,$D201)</f>
        <v>38834201.908084705</v>
      </c>
      <c r="J201" s="73">
        <f t="shared" si="48"/>
        <v>38834201.908084705</v>
      </c>
      <c r="K201" s="73">
        <f t="shared" si="49"/>
        <v>33539700.998389296</v>
      </c>
      <c r="L201" s="73">
        <f t="shared" si="50"/>
        <v>67018910.784908496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28900120.328817382</v>
      </c>
      <c r="Q201" s="73">
        <f>P201/SUMIFS(FinParameters!$H$8:$H$39,FinParameters!$B$8:$B$39,Financials!$E201,FinParameters!$C$8:$C$39,Financials!$F201)</f>
        <v>10178173.814523926</v>
      </c>
      <c r="R201" s="73">
        <f t="shared" si="63"/>
        <v>-35732729.831415482</v>
      </c>
      <c r="S201" s="12">
        <f t="shared" si="52"/>
        <v>-0.55285709577760545</v>
      </c>
      <c r="T201" s="115">
        <f t="shared" si="53"/>
        <v>-5294500.9096954111</v>
      </c>
      <c r="U201" s="73">
        <f>T201/SUMIFS(FinParameters!$L$8:$L$39,FinParameters!$B$8:$B$39,Financials!$E201,FinParameters!$C$8:$C$39,Financials!$F201)</f>
        <v>-4136055.6485894648</v>
      </c>
      <c r="V201" s="73">
        <f t="shared" si="54"/>
        <v>-4136055.6485894648</v>
      </c>
      <c r="W201" s="12"/>
      <c r="X201" s="73">
        <f t="shared" si="55"/>
        <v>23605619.419121973</v>
      </c>
      <c r="Y201" s="73">
        <f t="shared" si="56"/>
        <v>6042118.1659344612</v>
      </c>
      <c r="Z201" s="73">
        <f t="shared" si="56"/>
        <v>-39868785.480004944</v>
      </c>
      <c r="AA201" s="12">
        <f t="shared" si="57"/>
        <v>-0.61685018347736909</v>
      </c>
      <c r="AB201" s="115">
        <f t="shared" si="58"/>
        <v>33479209.7865192</v>
      </c>
      <c r="AC201" s="73">
        <f>AB201/SUMIFS(FinParameters!$L$8:$L$39,FinParameters!$B$8:$B$39,Financials!$E201,FinParameters!$C$8:$C$39,Financials!$F201)</f>
        <v>26153905.176269129</v>
      </c>
      <c r="AD201" s="73">
        <f t="shared" si="59"/>
        <v>26153905.176269129</v>
      </c>
      <c r="AE201" s="12"/>
      <c r="AF201" s="73">
        <f t="shared" si="60"/>
        <v>57084829.205641173</v>
      </c>
      <c r="AG201" s="73">
        <f t="shared" si="61"/>
        <v>32196023.342203591</v>
      </c>
      <c r="AH201" s="73">
        <f t="shared" si="61"/>
        <v>-13714880.303735815</v>
      </c>
      <c r="AI201" s="12">
        <f t="shared" si="62"/>
        <v>-0.21219674313812439</v>
      </c>
      <c r="AL201" s="73">
        <f>Summary!G201</f>
        <v>2104424.4603943531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4745496.0493124295</v>
      </c>
      <c r="AN201" s="20">
        <f>Summary!I201</f>
        <v>5575158.7999506993</v>
      </c>
      <c r="AP201" s="12">
        <v>1</v>
      </c>
    </row>
    <row r="202" spans="1:42" x14ac:dyDescent="0.3">
      <c r="A202">
        <v>198</v>
      </c>
      <c r="B202" t="str">
        <f>Summary!B202</f>
        <v>Yallourn Snowy</v>
      </c>
      <c r="C202" t="str">
        <f>Summary!C202</f>
        <v>Wind</v>
      </c>
      <c r="D202" s="90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-37370695.383089013</v>
      </c>
      <c r="H202" s="73">
        <f>SUMIFS(AM$5:AM202,$F$5:$F202,$F202,$D$5:$D202,$D202)</f>
        <v>77333338.327668622</v>
      </c>
      <c r="I202" s="20">
        <f>SUMIFS(AN$5:AN202,$F$5:$F202,$F202,$D$5:$D202,$D202)</f>
        <v>29028652.379140258</v>
      </c>
      <c r="J202" s="73">
        <f t="shared" si="48"/>
        <v>29028652.379140258</v>
      </c>
      <c r="K202" s="73">
        <f t="shared" si="49"/>
        <v>-8342043.0039487556</v>
      </c>
      <c r="L202" s="73">
        <f t="shared" si="50"/>
        <v>68991295.323719859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19094570.799872935</v>
      </c>
      <c r="Q202" s="73">
        <f>P202/SUMIFS(FinParameters!$H$8:$H$39,FinParameters!$B$8:$B$39,Financials!$E202,FinParameters!$C$8:$C$39,Financials!$F202)</f>
        <v>6724811.4645754062</v>
      </c>
      <c r="R202" s="73">
        <f t="shared" si="63"/>
        <v>-45538279.36035993</v>
      </c>
      <c r="S202" s="12">
        <f t="shared" si="52"/>
        <v>-0.70456864036577183</v>
      </c>
      <c r="T202" s="115">
        <f t="shared" si="53"/>
        <v>-37370695.383089013</v>
      </c>
      <c r="U202" s="73">
        <f>T202/SUMIFS(FinParameters!$L$8:$L$39,FinParameters!$B$8:$B$39,Financials!$E202,FinParameters!$C$8:$C$39,Financials!$F202)</f>
        <v>-29193927.504648156</v>
      </c>
      <c r="V202" s="73">
        <f t="shared" si="54"/>
        <v>-29193927.504648156</v>
      </c>
      <c r="W202" s="12"/>
      <c r="X202" s="73">
        <f t="shared" si="55"/>
        <v>-18276124.583216079</v>
      </c>
      <c r="Y202" s="73">
        <f t="shared" si="56"/>
        <v>-22469116.04007275</v>
      </c>
      <c r="Z202" s="73">
        <f t="shared" si="56"/>
        <v>-74732206.865008086</v>
      </c>
      <c r="AA202" s="12">
        <f t="shared" si="57"/>
        <v>-1.1562573316778955</v>
      </c>
      <c r="AB202" s="115">
        <f t="shared" si="58"/>
        <v>77333338.327668622</v>
      </c>
      <c r="AC202" s="73">
        <f>AB202/SUMIFS(FinParameters!$L$8:$L$39,FinParameters!$B$8:$B$39,Financials!$E202,FinParameters!$C$8:$C$39,Financials!$F202)</f>
        <v>60412680.301689662</v>
      </c>
      <c r="AD202" s="73">
        <f t="shared" si="59"/>
        <v>60412680.301689662</v>
      </c>
      <c r="AE202" s="12"/>
      <c r="AF202" s="73">
        <f t="shared" si="60"/>
        <v>59057213.744452544</v>
      </c>
      <c r="AG202" s="73">
        <f t="shared" si="61"/>
        <v>37943564.261616915</v>
      </c>
      <c r="AH202" s="73">
        <f t="shared" si="61"/>
        <v>-14319526.563318424</v>
      </c>
      <c r="AI202" s="12">
        <f t="shared" si="62"/>
        <v>-0.22155183513984822</v>
      </c>
      <c r="AL202" s="73">
        <f>Summary!G202</f>
        <v>-2151539.0419449019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11009592.743506415</v>
      </c>
      <c r="AN202" s="20">
        <f>Summary!I202</f>
        <v>4333404.655752209</v>
      </c>
      <c r="AP202" s="12">
        <v>1</v>
      </c>
    </row>
    <row r="203" spans="1:42" x14ac:dyDescent="0.3">
      <c r="A203">
        <v>199</v>
      </c>
      <c r="B203" t="str">
        <f>Summary!B203</f>
        <v>Yallourn Snowy</v>
      </c>
      <c r="C203" t="str">
        <f>Summary!C203</f>
        <v>Wind</v>
      </c>
      <c r="D203" s="90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-86677141.887788624</v>
      </c>
      <c r="H203" s="73">
        <f>SUMIFS(AM$5:AM203,$F$5:$F203,$F203,$D$5:$D203,$D203)</f>
        <v>165198478.79025525</v>
      </c>
      <c r="I203" s="20">
        <f>SUMIFS(AN$5:AN203,$F$5:$F203,$F203,$D$5:$D203,$D203)</f>
        <v>14425128.87587175</v>
      </c>
      <c r="J203" s="73">
        <f t="shared" si="48"/>
        <v>14425128.87587175</v>
      </c>
      <c r="K203" s="73">
        <f t="shared" si="49"/>
        <v>-72252013.011916876</v>
      </c>
      <c r="L203" s="73">
        <f t="shared" si="50"/>
        <v>92946465.778338373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4491047.2966044247</v>
      </c>
      <c r="Q203" s="73">
        <f>P203/SUMIFS(FinParameters!$H$8:$H$39,FinParameters!$B$8:$B$39,Financials!$E203,FinParameters!$C$8:$C$39,Financials!$F203)</f>
        <v>1581677.1513061083</v>
      </c>
      <c r="R203" s="73">
        <f t="shared" si="63"/>
        <v>-60141802.86362844</v>
      </c>
      <c r="S203" s="12">
        <f t="shared" si="52"/>
        <v>-0.93051447854348734</v>
      </c>
      <c r="T203" s="115">
        <f t="shared" si="53"/>
        <v>-86677141.887788624</v>
      </c>
      <c r="U203" s="73">
        <f>T203/SUMIFS(FinParameters!$L$8:$L$39,FinParameters!$B$8:$B$39,Financials!$E203,FinParameters!$C$8:$C$39,Financials!$F203)</f>
        <v>-67712044.708894566</v>
      </c>
      <c r="V203" s="73">
        <f t="shared" si="54"/>
        <v>-67712044.708894566</v>
      </c>
      <c r="W203" s="12"/>
      <c r="X203" s="73">
        <f t="shared" si="55"/>
        <v>-82186094.591184199</v>
      </c>
      <c r="Y203" s="73">
        <f t="shared" si="56"/>
        <v>-66130367.557588458</v>
      </c>
      <c r="Z203" s="73">
        <f t="shared" si="56"/>
        <v>-127853847.572523</v>
      </c>
      <c r="AA203" s="12">
        <f t="shared" si="57"/>
        <v>-1.9781558024372656</v>
      </c>
      <c r="AB203" s="115">
        <f t="shared" si="58"/>
        <v>165198478.79025525</v>
      </c>
      <c r="AC203" s="73">
        <f>AB203/SUMIFS(FinParameters!$L$8:$L$39,FinParameters!$B$8:$B$39,Financials!$E203,FinParameters!$C$8:$C$39,Financials!$F203)</f>
        <v>129052787.59846887</v>
      </c>
      <c r="AD203" s="73">
        <f t="shared" si="59"/>
        <v>129052787.59846887</v>
      </c>
      <c r="AE203" s="12"/>
      <c r="AF203" s="73">
        <f t="shared" si="60"/>
        <v>83012384.19907105</v>
      </c>
      <c r="AG203" s="73">
        <f t="shared" si="61"/>
        <v>62922420.040880412</v>
      </c>
      <c r="AH203" s="73">
        <f t="shared" si="61"/>
        <v>1198940.0259458721</v>
      </c>
      <c r="AI203" s="12">
        <f t="shared" si="62"/>
        <v>1.8550010141492303E-2</v>
      </c>
      <c r="AL203" s="73">
        <f>Summary!G203</f>
        <v>-6527847.6502137044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22799512.792536438</v>
      </c>
      <c r="AN203" s="20">
        <f>Summary!I203</f>
        <v>2713651.1781796948</v>
      </c>
      <c r="AP203" s="12">
        <v>1</v>
      </c>
    </row>
    <row r="204" spans="1:42" x14ac:dyDescent="0.3">
      <c r="A204">
        <v>200</v>
      </c>
      <c r="B204" t="str">
        <f>Summary!B204</f>
        <v>Yallourn Snowy</v>
      </c>
      <c r="C204" t="str">
        <f>Summary!C204</f>
        <v>Wind</v>
      </c>
      <c r="D204" s="90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29125162.481839687</v>
      </c>
      <c r="H204" s="73">
        <f>SUMIFS(AM$5:AM204,$F$5:$F204,$F204,$D$5:$D204,$D204)</f>
        <v>-1817127.8902881569</v>
      </c>
      <c r="I204" s="20">
        <f>SUMIFS(AN$5:AN204,$F$5:$F204,$F204,$D$5:$D204,$D204)</f>
        <v>47360291.037330866</v>
      </c>
      <c r="J204" s="73">
        <f t="shared" si="48"/>
        <v>47360291.037330866</v>
      </c>
      <c r="K204" s="73">
        <f t="shared" si="49"/>
        <v>76485453.519170552</v>
      </c>
      <c r="L204" s="73">
        <f t="shared" si="50"/>
        <v>74668325.628882393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37426209.458063543</v>
      </c>
      <c r="Q204" s="73">
        <f>P204/SUMIFS(FinParameters!$H$8:$H$39,FinParameters!$B$8:$B$39,Financials!$E204,FinParameters!$C$8:$C$39,Financials!$F204)</f>
        <v>13180930.070492135</v>
      </c>
      <c r="R204" s="73">
        <f t="shared" si="63"/>
        <v>-27206640.702169321</v>
      </c>
      <c r="S204" s="12">
        <f t="shared" si="52"/>
        <v>-0.42094137322925851</v>
      </c>
      <c r="T204" s="115">
        <f t="shared" si="53"/>
        <v>29125162.481839687</v>
      </c>
      <c r="U204" s="73">
        <f>T204/SUMIFS(FinParameters!$L$8:$L$39,FinParameters!$B$8:$B$39,Financials!$E204,FinParameters!$C$8:$C$39,Financials!$F204)</f>
        <v>22752530.380815282</v>
      </c>
      <c r="V204" s="73">
        <f t="shared" si="54"/>
        <v>22752530.380815282</v>
      </c>
      <c r="W204" s="12"/>
      <c r="X204" s="73">
        <f t="shared" si="55"/>
        <v>66551371.939903229</v>
      </c>
      <c r="Y204" s="73">
        <f t="shared" si="56"/>
        <v>35933460.451307416</v>
      </c>
      <c r="Z204" s="73">
        <f t="shared" si="56"/>
        <v>-4454110.321354039</v>
      </c>
      <c r="AA204" s="12">
        <f t="shared" si="57"/>
        <v>-6.8914032265508116E-2</v>
      </c>
      <c r="AB204" s="115">
        <f t="shared" si="58"/>
        <v>-1817127.8902881569</v>
      </c>
      <c r="AC204" s="73">
        <f>AB204/SUMIFS(FinParameters!$L$8:$L$39,FinParameters!$B$8:$B$39,Financials!$E204,FinParameters!$C$8:$C$39,Financials!$F204)</f>
        <v>-1419537.4036243509</v>
      </c>
      <c r="AD204" s="73">
        <f t="shared" si="59"/>
        <v>-1419537.4036243509</v>
      </c>
      <c r="AE204" s="12"/>
      <c r="AF204" s="73">
        <f t="shared" si="60"/>
        <v>64734244.04961507</v>
      </c>
      <c r="AG204" s="73">
        <f t="shared" si="61"/>
        <v>34513923.047683068</v>
      </c>
      <c r="AH204" s="73">
        <f t="shared" si="61"/>
        <v>-5873647.7249783901</v>
      </c>
      <c r="AI204" s="12">
        <f t="shared" si="62"/>
        <v>-9.0877126885428816E-2</v>
      </c>
      <c r="AL204" s="73">
        <f>Summary!G204</f>
        <v>6010774.4153246293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-230912.96301268105</v>
      </c>
      <c r="AN204" s="20">
        <f>Summary!I204</f>
        <v>6508538.3259687889</v>
      </c>
      <c r="AP204" s="12">
        <v>1</v>
      </c>
    </row>
    <row r="205" spans="1:42" x14ac:dyDescent="0.3">
      <c r="A205">
        <v>201</v>
      </c>
      <c r="B205" t="str">
        <f>Summary!B205</f>
        <v>Yallourn Snowy</v>
      </c>
      <c r="C205" t="str">
        <f>Summary!C205</f>
        <v>Wind</v>
      </c>
      <c r="D205" s="90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248381203.57858482</v>
      </c>
      <c r="H205" s="73">
        <f>SUMIFS(AM$5:AM205,$F$5:$F205,$F205,$D$5:$D205,$D205)</f>
        <v>-252502661.16028884</v>
      </c>
      <c r="I205" s="20">
        <f>SUMIFS(AN$5:AN205,$F$5:$F205,$F205,$D$5:$D205,$D205)</f>
        <v>115374070.04644273</v>
      </c>
      <c r="J205" s="73">
        <f t="shared" si="48"/>
        <v>115374070.04644273</v>
      </c>
      <c r="K205" s="73">
        <f t="shared" si="49"/>
        <v>363755273.62502754</v>
      </c>
      <c r="L205" s="73">
        <f t="shared" si="50"/>
        <v>111252612.46473871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104402886.42769372</v>
      </c>
      <c r="Q205" s="73">
        <f>P205/SUMIFS(FinParameters!$H$8:$H$39,FinParameters!$B$8:$B$39,Financials!$E205,FinParameters!$C$8:$C$39,Financials!$F205)</f>
        <v>33125293.818997465</v>
      </c>
      <c r="R205" s="73">
        <f t="shared" si="63"/>
        <v>38226218.75592836</v>
      </c>
      <c r="S205" s="12">
        <f t="shared" si="52"/>
        <v>0.57763891868247974</v>
      </c>
      <c r="T205" s="115">
        <f t="shared" si="53"/>
        <v>248381203.57858482</v>
      </c>
      <c r="U205" s="73">
        <f>T205/SUMIFS(FinParameters!$L$8:$L$39,FinParameters!$B$8:$B$39,Financials!$E205,FinParameters!$C$8:$C$39,Financials!$F205)</f>
        <v>189302438.29688096</v>
      </c>
      <c r="V205" s="73">
        <f t="shared" si="54"/>
        <v>189302438.29688096</v>
      </c>
      <c r="W205" s="12"/>
      <c r="X205" s="73">
        <f t="shared" si="55"/>
        <v>352784090.00627851</v>
      </c>
      <c r="Y205" s="73">
        <f t="shared" si="56"/>
        <v>222427732.11587843</v>
      </c>
      <c r="Z205" s="73">
        <f t="shared" si="56"/>
        <v>227528657.05280933</v>
      </c>
      <c r="AA205" s="12">
        <f t="shared" si="57"/>
        <v>3.4382005782059899</v>
      </c>
      <c r="AB205" s="115">
        <f t="shared" si="58"/>
        <v>-252502661.16028884</v>
      </c>
      <c r="AC205" s="73">
        <f>AB205/SUMIFS(FinParameters!$L$8:$L$39,FinParameters!$B$8:$B$39,Financials!$E205,FinParameters!$C$8:$C$39,Financials!$F205)</f>
        <v>-192443585.68771759</v>
      </c>
      <c r="AD205" s="73">
        <f t="shared" si="59"/>
        <v>-192443585.68771759</v>
      </c>
      <c r="AE205" s="12"/>
      <c r="AF205" s="73">
        <f t="shared" si="60"/>
        <v>100281428.84598967</v>
      </c>
      <c r="AG205" s="73">
        <f t="shared" si="61"/>
        <v>29984146.428160846</v>
      </c>
      <c r="AH205" s="73">
        <f t="shared" si="61"/>
        <v>35085071.365091741</v>
      </c>
      <c r="AI205" s="12">
        <f t="shared" si="62"/>
        <v>0.53017283280434768</v>
      </c>
      <c r="AL205" s="73">
        <f>Summary!G205</f>
        <v>26031954.350016836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-33580710.835674107</v>
      </c>
      <c r="AN205" s="20">
        <f>Summary!I205</f>
        <v>12810375.424876928</v>
      </c>
      <c r="AP205" s="12">
        <v>1</v>
      </c>
    </row>
    <row r="206" spans="1:42" x14ac:dyDescent="0.3">
      <c r="A206">
        <v>202</v>
      </c>
      <c r="B206" t="str">
        <f>Summary!B206</f>
        <v>Yallourn Snowy</v>
      </c>
      <c r="C206" t="str">
        <f>Summary!C206</f>
        <v>Wind</v>
      </c>
      <c r="D206" s="90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128177383.66049692</v>
      </c>
      <c r="H206" s="73">
        <f>SUMIFS(AM$5:AM206,$F$5:$F206,$F206,$D$5:$D206,$D206)</f>
        <v>-102190410.45764777</v>
      </c>
      <c r="I206" s="20">
        <f>SUMIFS(AN$5:AN206,$F$5:$F206,$F206,$D$5:$D206,$D206)</f>
        <v>77689576.887814447</v>
      </c>
      <c r="J206" s="73">
        <f t="shared" si="48"/>
        <v>77689576.887814447</v>
      </c>
      <c r="K206" s="73">
        <f t="shared" si="49"/>
        <v>205866960.54831135</v>
      </c>
      <c r="L206" s="73">
        <f t="shared" si="50"/>
        <v>103676550.0906636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66718393.26906544</v>
      </c>
      <c r="Q206" s="73">
        <f>P206/SUMIFS(FinParameters!$H$8:$H$39,FinParameters!$B$8:$B$39,Financials!$E206,FinParameters!$C$8:$C$39,Financials!$F206)</f>
        <v>21168632.935257401</v>
      </c>
      <c r="R206" s="73">
        <f t="shared" si="63"/>
        <v>541725.59730007313</v>
      </c>
      <c r="S206" s="12">
        <f t="shared" si="52"/>
        <v>8.1860513132365424E-3</v>
      </c>
      <c r="T206" s="115">
        <f t="shared" si="53"/>
        <v>128177383.66049692</v>
      </c>
      <c r="U206" s="73">
        <f>T206/SUMIFS(FinParameters!$L$8:$L$39,FinParameters!$B$8:$B$39,Financials!$E206,FinParameters!$C$8:$C$39,Financials!$F206)</f>
        <v>97689724.149234682</v>
      </c>
      <c r="V206" s="73">
        <f t="shared" si="54"/>
        <v>97689724.149234682</v>
      </c>
      <c r="W206" s="12"/>
      <c r="X206" s="73">
        <f t="shared" si="55"/>
        <v>194895776.92956233</v>
      </c>
      <c r="Y206" s="73">
        <f t="shared" si="56"/>
        <v>118858357.08449209</v>
      </c>
      <c r="Z206" s="73">
        <f t="shared" si="56"/>
        <v>98231449.74653475</v>
      </c>
      <c r="AA206" s="12">
        <f t="shared" si="57"/>
        <v>1.4843819310117021</v>
      </c>
      <c r="AB206" s="115">
        <f t="shared" si="58"/>
        <v>-102190410.45764777</v>
      </c>
      <c r="AC206" s="73">
        <f>AB206/SUMIFS(FinParameters!$L$8:$L$39,FinParameters!$B$8:$B$39,Financials!$E206,FinParameters!$C$8:$C$39,Financials!$F206)</f>
        <v>-77883888.11825414</v>
      </c>
      <c r="AD206" s="73">
        <f t="shared" si="59"/>
        <v>-77883888.11825414</v>
      </c>
      <c r="AE206" s="12"/>
      <c r="AF206" s="73">
        <f t="shared" si="60"/>
        <v>92705366.47191456</v>
      </c>
      <c r="AG206" s="73">
        <f t="shared" si="61"/>
        <v>40974468.966237947</v>
      </c>
      <c r="AH206" s="73">
        <f t="shared" si="61"/>
        <v>20347561.62828061</v>
      </c>
      <c r="AI206" s="12">
        <f t="shared" si="62"/>
        <v>0.30747334890303046</v>
      </c>
      <c r="AL206" s="73">
        <f>Summary!G206</f>
        <v>11237598.347331977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-13350870.541746533</v>
      </c>
      <c r="AN206" s="20">
        <f>Summary!I206</f>
        <v>8927474.9930776935</v>
      </c>
      <c r="AP206" s="12">
        <v>1</v>
      </c>
    </row>
    <row r="207" spans="1:42" x14ac:dyDescent="0.3">
      <c r="A207">
        <v>203</v>
      </c>
      <c r="B207" t="str">
        <f>Summary!B207</f>
        <v>Yallourn Snowy</v>
      </c>
      <c r="C207" t="str">
        <f>Summary!C207</f>
        <v>Wind</v>
      </c>
      <c r="D207" s="90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64742585.14601367</v>
      </c>
      <c r="H207" s="73">
        <f>SUMIFS(AM$5:AM207,$F$5:$F207,$F207,$D$5:$D207,$D207)</f>
        <v>-40611303.297159508</v>
      </c>
      <c r="I207" s="20">
        <f>SUMIFS(AN$5:AN207,$F$5:$F207,$F207,$D$5:$D207,$D207)</f>
        <v>62835760.469807543</v>
      </c>
      <c r="J207" s="73">
        <f t="shared" si="48"/>
        <v>62835760.469807543</v>
      </c>
      <c r="K207" s="73">
        <f t="shared" si="49"/>
        <v>127578345.61582121</v>
      </c>
      <c r="L207" s="73">
        <f t="shared" si="50"/>
        <v>86967042.318661705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51864576.851058535</v>
      </c>
      <c r="Q207" s="73">
        <f>P207/SUMIFS(FinParameters!$H$8:$H$39,FinParameters!$B$8:$B$39,Financials!$E207,FinParameters!$C$8:$C$39,Financials!$F207)</f>
        <v>16455764.833466968</v>
      </c>
      <c r="R207" s="73">
        <f t="shared" si="63"/>
        <v>-14312090.820706831</v>
      </c>
      <c r="S207" s="12">
        <f t="shared" si="52"/>
        <v>-0.21627095053644055</v>
      </c>
      <c r="T207" s="115">
        <f t="shared" si="53"/>
        <v>64742585.14601367</v>
      </c>
      <c r="U207" s="73">
        <f>T207/SUMIFS(FinParameters!$L$8:$L$39,FinParameters!$B$8:$B$39,Financials!$E207,FinParameters!$C$8:$C$39,Financials!$F207)</f>
        <v>49343223.453324579</v>
      </c>
      <c r="V207" s="73">
        <f t="shared" si="54"/>
        <v>49343223.453324579</v>
      </c>
      <c r="W207" s="12"/>
      <c r="X207" s="73">
        <f t="shared" si="55"/>
        <v>116607161.9970722</v>
      </c>
      <c r="Y207" s="73">
        <f t="shared" si="56"/>
        <v>65798988.286791548</v>
      </c>
      <c r="Z207" s="73">
        <f t="shared" si="56"/>
        <v>35031132.632617749</v>
      </c>
      <c r="AA207" s="12">
        <f t="shared" si="57"/>
        <v>0.5293577610521476</v>
      </c>
      <c r="AB207" s="115">
        <f t="shared" si="58"/>
        <v>-40611303.297159508</v>
      </c>
      <c r="AC207" s="73">
        <f>AB207/SUMIFS(FinParameters!$L$8:$L$39,FinParameters!$B$8:$B$39,Financials!$E207,FinParameters!$C$8:$C$39,Financials!$F207)</f>
        <v>-30951692.905111969</v>
      </c>
      <c r="AD207" s="73">
        <f t="shared" si="59"/>
        <v>-30951692.905111969</v>
      </c>
      <c r="AE207" s="12"/>
      <c r="AF207" s="73">
        <f t="shared" si="60"/>
        <v>75995858.699912697</v>
      </c>
      <c r="AG207" s="73">
        <f t="shared" si="61"/>
        <v>34847295.38167958</v>
      </c>
      <c r="AH207" s="73">
        <f t="shared" si="61"/>
        <v>4079439.7275057808</v>
      </c>
      <c r="AI207" s="12">
        <f t="shared" si="62"/>
        <v>6.1644683406237695E-2</v>
      </c>
      <c r="AL207" s="73">
        <f>Summary!G207</f>
        <v>5494671.7579210708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-5508360.1736566667</v>
      </c>
      <c r="AN207" s="20">
        <f>Summary!I207</f>
        <v>7516050.5286148777</v>
      </c>
      <c r="AP207" s="12">
        <v>1</v>
      </c>
    </row>
    <row r="208" spans="1:42" x14ac:dyDescent="0.3">
      <c r="A208">
        <v>204</v>
      </c>
      <c r="B208" t="str">
        <f>Summary!B208</f>
        <v>Yallourn Snowy</v>
      </c>
      <c r="C208" t="str">
        <f>Summary!C208</f>
        <v>Wind</v>
      </c>
      <c r="D208" s="90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23479195.28849699</v>
      </c>
      <c r="H208" s="73">
        <f>SUMIFS(AM$5:AM208,$F$5:$F208,$F208,$D$5:$D208,$D208)</f>
        <v>837635.25022874551</v>
      </c>
      <c r="I208" s="20">
        <f>SUMIFS(AN$5:AN208,$F$5:$F208,$F208,$D$5:$D208,$D208)</f>
        <v>53287612.687974893</v>
      </c>
      <c r="J208" s="73">
        <f t="shared" si="48"/>
        <v>53287612.687974893</v>
      </c>
      <c r="K208" s="73">
        <f t="shared" si="49"/>
        <v>76766807.976471886</v>
      </c>
      <c r="L208" s="73">
        <f t="shared" si="50"/>
        <v>77604443.226700634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42316429.069225885</v>
      </c>
      <c r="Q208" s="73">
        <f>P208/SUMIFS(FinParameters!$H$8:$H$39,FinParameters!$B$8:$B$39,Financials!$E208,FinParameters!$C$8:$C$39,Financials!$F208)</f>
        <v>13426296.860668486</v>
      </c>
      <c r="R208" s="73">
        <f t="shared" si="63"/>
        <v>-23860238.60253948</v>
      </c>
      <c r="S208" s="12">
        <f t="shared" si="52"/>
        <v>-0.36055364287736086</v>
      </c>
      <c r="T208" s="115">
        <f t="shared" si="53"/>
        <v>23479195.28849699</v>
      </c>
      <c r="U208" s="73">
        <f>T208/SUMIFS(FinParameters!$L$8:$L$39,FinParameters!$B$8:$B$39,Financials!$E208,FinParameters!$C$8:$C$39,Financials!$F208)</f>
        <v>17894546.178712271</v>
      </c>
      <c r="V208" s="73">
        <f t="shared" si="54"/>
        <v>17894546.178712271</v>
      </c>
      <c r="W208" s="12"/>
      <c r="X208" s="73">
        <f t="shared" si="55"/>
        <v>65795624.357722878</v>
      </c>
      <c r="Y208" s="73">
        <f t="shared" si="56"/>
        <v>31320843.039380759</v>
      </c>
      <c r="Z208" s="73">
        <f t="shared" si="56"/>
        <v>-5965692.4238272086</v>
      </c>
      <c r="AA208" s="12">
        <f t="shared" si="57"/>
        <v>-9.0147972596881051E-2</v>
      </c>
      <c r="AB208" s="115">
        <f t="shared" si="58"/>
        <v>837635.25022874551</v>
      </c>
      <c r="AC208" s="73">
        <f>AB208/SUMIFS(FinParameters!$L$8:$L$39,FinParameters!$B$8:$B$39,Financials!$E208,FinParameters!$C$8:$C$39,Financials!$F208)</f>
        <v>638399.33532470802</v>
      </c>
      <c r="AD208" s="73">
        <f t="shared" si="59"/>
        <v>638399.33532470802</v>
      </c>
      <c r="AE208" s="12"/>
      <c r="AF208" s="73">
        <f t="shared" si="60"/>
        <v>66633259.607951626</v>
      </c>
      <c r="AG208" s="73">
        <f t="shared" si="61"/>
        <v>31959242.374705467</v>
      </c>
      <c r="AH208" s="73">
        <f t="shared" si="61"/>
        <v>-5327293.0885025002</v>
      </c>
      <c r="AI208" s="12">
        <f t="shared" si="62"/>
        <v>-8.0501078037439749E-2</v>
      </c>
      <c r="AL208" s="73">
        <f>Summary!G208</f>
        <v>1706297.6598421771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106429.5480353028</v>
      </c>
      <c r="AN208" s="20">
        <f>Summary!I208</f>
        <v>6508719.4509476079</v>
      </c>
      <c r="AP208" s="12">
        <v>1</v>
      </c>
    </row>
    <row r="209" spans="1:42" x14ac:dyDescent="0.3">
      <c r="A209">
        <v>205</v>
      </c>
      <c r="B209" t="str">
        <f>Summary!B209</f>
        <v>Yallourn Snowy</v>
      </c>
      <c r="C209" t="str">
        <f>Summary!C209</f>
        <v>Wind</v>
      </c>
      <c r="D209" s="90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-6792266.4270114442</v>
      </c>
      <c r="H209" s="73">
        <f>SUMIFS(AM$5:AM209,$F$5:$F209,$F209,$D$5:$D209,$D209)</f>
        <v>38753841.240680374</v>
      </c>
      <c r="I209" s="20">
        <f>SUMIFS(AN$5:AN209,$F$5:$F209,$F209,$D$5:$D209,$D209)</f>
        <v>44405813.687203012</v>
      </c>
      <c r="J209" s="73">
        <f t="shared" si="48"/>
        <v>44405813.687203012</v>
      </c>
      <c r="K209" s="73">
        <f t="shared" si="49"/>
        <v>37613547.260191567</v>
      </c>
      <c r="L209" s="73">
        <f t="shared" si="50"/>
        <v>76367388.500871941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33434630.068454005</v>
      </c>
      <c r="Q209" s="73">
        <f>P209/SUMIFS(FinParameters!$H$8:$H$39,FinParameters!$B$8:$B$39,Financials!$E209,FinParameters!$C$8:$C$39,Financials!$F209)</f>
        <v>10608250.23754558</v>
      </c>
      <c r="R209" s="73">
        <f t="shared" si="63"/>
        <v>-32742037.60331136</v>
      </c>
      <c r="S209" s="12">
        <f t="shared" si="52"/>
        <v>-0.49476709473663827</v>
      </c>
      <c r="T209" s="115">
        <f t="shared" si="53"/>
        <v>-6792266.4270114442</v>
      </c>
      <c r="U209" s="73">
        <f>T209/SUMIFS(FinParameters!$L$8:$L$39,FinParameters!$B$8:$B$39,Financials!$E209,FinParameters!$C$8:$C$39,Financials!$F209)</f>
        <v>-5176690.416465031</v>
      </c>
      <c r="V209" s="73">
        <f t="shared" si="54"/>
        <v>-5176690.416465031</v>
      </c>
      <c r="W209" s="12"/>
      <c r="X209" s="73">
        <f t="shared" si="55"/>
        <v>26642363.64144256</v>
      </c>
      <c r="Y209" s="73">
        <f t="shared" si="56"/>
        <v>5431559.8210805487</v>
      </c>
      <c r="Z209" s="73">
        <f t="shared" si="56"/>
        <v>-37918728.019776389</v>
      </c>
      <c r="AA209" s="12">
        <f t="shared" si="57"/>
        <v>-0.57299240584086741</v>
      </c>
      <c r="AB209" s="115">
        <f t="shared" si="58"/>
        <v>38753841.240680374</v>
      </c>
      <c r="AC209" s="73">
        <f>AB209/SUMIFS(FinParameters!$L$8:$L$39,FinParameters!$B$8:$B$39,Financials!$E209,FinParameters!$C$8:$C$39,Financials!$F209)</f>
        <v>29536037.890684962</v>
      </c>
      <c r="AD209" s="73">
        <f t="shared" si="59"/>
        <v>29536037.890684962</v>
      </c>
      <c r="AE209" s="12"/>
      <c r="AF209" s="73">
        <f t="shared" si="60"/>
        <v>65396204.882122934</v>
      </c>
      <c r="AG209" s="73">
        <f t="shared" si="61"/>
        <v>34967597.711765513</v>
      </c>
      <c r="AH209" s="73">
        <f t="shared" si="61"/>
        <v>-8382690.1290914267</v>
      </c>
      <c r="AI209" s="12">
        <f t="shared" si="62"/>
        <v>-0.12667138470418854</v>
      </c>
      <c r="AL209" s="73">
        <f>Summary!G209</f>
        <v>-1497765.5173160329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5274631.4541611727</v>
      </c>
      <c r="AN209" s="20">
        <f>Summary!I209</f>
        <v>5571611.7791183079</v>
      </c>
      <c r="AP209" s="12">
        <v>1</v>
      </c>
    </row>
    <row r="210" spans="1:42" x14ac:dyDescent="0.3">
      <c r="A210">
        <v>206</v>
      </c>
      <c r="B210" t="str">
        <f>Summary!B210</f>
        <v>Yallourn Snowy</v>
      </c>
      <c r="C210" t="str">
        <f>Summary!C210</f>
        <v>Wind</v>
      </c>
      <c r="D210" s="90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-42277401.933614954</v>
      </c>
      <c r="H210" s="73">
        <f>SUMIFS(AM$5:AM210,$F$5:$F210,$F210,$D$5:$D210,$D210)</f>
        <v>89124459.232500419</v>
      </c>
      <c r="I210" s="20">
        <f>SUMIFS(AN$5:AN210,$F$5:$F210,$F210,$D$5:$D210,$D210)</f>
        <v>33486401.187229447</v>
      </c>
      <c r="J210" s="73">
        <f t="shared" si="48"/>
        <v>33486401.187229447</v>
      </c>
      <c r="K210" s="73">
        <f t="shared" si="49"/>
        <v>-8791000.7463855073</v>
      </c>
      <c r="L210" s="73">
        <f t="shared" si="50"/>
        <v>80333458.486114919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22515217.568480439</v>
      </c>
      <c r="Q210" s="73">
        <f>P210/SUMIFS(FinParameters!$H$8:$H$39,FinParameters!$B$8:$B$39,Financials!$E210,FinParameters!$C$8:$C$39,Financials!$F210)</f>
        <v>7143702.8503144188</v>
      </c>
      <c r="R210" s="73">
        <f t="shared" si="63"/>
        <v>-43661450.103284925</v>
      </c>
      <c r="S210" s="12">
        <f t="shared" si="52"/>
        <v>-0.6597710588850535</v>
      </c>
      <c r="T210" s="115">
        <f t="shared" si="53"/>
        <v>-42277401.933614954</v>
      </c>
      <c r="U210" s="73">
        <f>T210/SUMIFS(FinParameters!$L$8:$L$39,FinParameters!$B$8:$B$39,Financials!$E210,FinParameters!$C$8:$C$39,Financials!$F210)</f>
        <v>-32221501.287469443</v>
      </c>
      <c r="V210" s="73">
        <f t="shared" si="54"/>
        <v>-32221501.287469443</v>
      </c>
      <c r="W210" s="12"/>
      <c r="X210" s="73">
        <f t="shared" si="55"/>
        <v>-19762184.365134515</v>
      </c>
      <c r="Y210" s="73">
        <f t="shared" si="56"/>
        <v>-25077798.437155023</v>
      </c>
      <c r="Z210" s="73">
        <f t="shared" si="56"/>
        <v>-75882951.390754372</v>
      </c>
      <c r="AA210" s="12">
        <f t="shared" si="57"/>
        <v>-1.1466722949413521</v>
      </c>
      <c r="AB210" s="115">
        <f t="shared" si="58"/>
        <v>89124459.232500419</v>
      </c>
      <c r="AC210" s="73">
        <f>AB210/SUMIFS(FinParameters!$L$8:$L$39,FinParameters!$B$8:$B$39,Financials!$E210,FinParameters!$C$8:$C$39,Financials!$F210)</f>
        <v>67925741.567901537</v>
      </c>
      <c r="AD210" s="73">
        <f t="shared" si="59"/>
        <v>67925741.567901537</v>
      </c>
      <c r="AE210" s="12"/>
      <c r="AF210" s="73">
        <f t="shared" si="60"/>
        <v>69362274.867365897</v>
      </c>
      <c r="AG210" s="73">
        <f t="shared" si="61"/>
        <v>42847943.130746514</v>
      </c>
      <c r="AH210" s="73">
        <f t="shared" si="61"/>
        <v>-7957209.8228528351</v>
      </c>
      <c r="AI210" s="12">
        <f t="shared" si="62"/>
        <v>-0.12024192366893417</v>
      </c>
      <c r="AL210" s="73">
        <f>Summary!G210</f>
        <v>-4906706.5505259382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11791120.904831791</v>
      </c>
      <c r="AN210" s="20">
        <f>Summary!I210</f>
        <v>4457748.8080891874</v>
      </c>
      <c r="AP210" s="12">
        <v>1</v>
      </c>
    </row>
    <row r="211" spans="1:42" x14ac:dyDescent="0.3">
      <c r="A211">
        <v>207</v>
      </c>
      <c r="B211" t="str">
        <f>Summary!B211</f>
        <v>Yallourn Snowy</v>
      </c>
      <c r="C211" t="str">
        <f>Summary!C211</f>
        <v>Wind</v>
      </c>
      <c r="D211" s="90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-96808070.16979526</v>
      </c>
      <c r="H211" s="73">
        <f>SUMIFS(AM$5:AM211,$F$5:$F211,$F211,$D$5:$D211,$D211)</f>
        <v>191434950.2070742</v>
      </c>
      <c r="I211" s="20">
        <f>SUMIFS(AN$5:AN211,$F$5:$F211,$F211,$D$5:$D211,$D211)</f>
        <v>17242757.543948658</v>
      </c>
      <c r="J211" s="73">
        <f t="shared" si="48"/>
        <v>17242757.543948658</v>
      </c>
      <c r="K211" s="73">
        <f t="shared" si="49"/>
        <v>-79565312.625846595</v>
      </c>
      <c r="L211" s="73">
        <f t="shared" si="50"/>
        <v>111869637.5812276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6271573.9251996502</v>
      </c>
      <c r="Q211" s="73">
        <f>P211/SUMIFS(FinParameters!$H$8:$H$39,FinParameters!$B$8:$B$39,Financials!$E211,FinParameters!$C$8:$C$39,Financials!$F211)</f>
        <v>1989865.7603080871</v>
      </c>
      <c r="R211" s="73">
        <f t="shared" si="63"/>
        <v>-59905093.746565707</v>
      </c>
      <c r="S211" s="12">
        <f t="shared" si="52"/>
        <v>-0.90522983181464334</v>
      </c>
      <c r="T211" s="115">
        <f t="shared" si="53"/>
        <v>-96808070.16979526</v>
      </c>
      <c r="U211" s="73">
        <f>T211/SUMIFS(FinParameters!$L$8:$L$39,FinParameters!$B$8:$B$39,Financials!$E211,FinParameters!$C$8:$C$39,Financials!$F211)</f>
        <v>-73781765.551996216</v>
      </c>
      <c r="V211" s="73">
        <f t="shared" si="54"/>
        <v>-73781765.551996216</v>
      </c>
      <c r="W211" s="12"/>
      <c r="X211" s="73">
        <f t="shared" si="55"/>
        <v>-90536496.244595602</v>
      </c>
      <c r="Y211" s="73">
        <f t="shared" si="56"/>
        <v>-71791899.791688129</v>
      </c>
      <c r="Z211" s="73">
        <f t="shared" si="56"/>
        <v>-133686859.29856193</v>
      </c>
      <c r="AA211" s="12">
        <f t="shared" si="57"/>
        <v>-2.0201509686411749</v>
      </c>
      <c r="AB211" s="115">
        <f t="shared" si="58"/>
        <v>191434950.2070742</v>
      </c>
      <c r="AC211" s="73">
        <f>AB211/SUMIFS(FinParameters!$L$8:$L$39,FinParameters!$B$8:$B$39,Financials!$E211,FinParameters!$C$8:$C$39,Financials!$F211)</f>
        <v>145901148.42557129</v>
      </c>
      <c r="AD211" s="73">
        <f t="shared" si="59"/>
        <v>145901148.42557129</v>
      </c>
      <c r="AE211" s="12"/>
      <c r="AF211" s="73">
        <f t="shared" si="60"/>
        <v>100898453.96247859</v>
      </c>
      <c r="AG211" s="73">
        <f t="shared" si="61"/>
        <v>74109248.633883163</v>
      </c>
      <c r="AH211" s="73">
        <f t="shared" si="61"/>
        <v>12214289.127009362</v>
      </c>
      <c r="AI211" s="12">
        <f t="shared" si="62"/>
        <v>0.18457093046135134</v>
      </c>
      <c r="AL211" s="73">
        <f>Summary!G211</f>
        <v>-10130928.28200664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26236471.416818958</v>
      </c>
      <c r="AN211" s="20">
        <f>Summary!I211</f>
        <v>2817628.6680769073</v>
      </c>
      <c r="AP211" s="12">
        <v>1</v>
      </c>
    </row>
    <row r="212" spans="1:42" x14ac:dyDescent="0.3">
      <c r="A212">
        <v>208</v>
      </c>
      <c r="B212" t="str">
        <f>Summary!B212</f>
        <v>Yallourn Snowy</v>
      </c>
      <c r="C212" t="str">
        <f>Summary!C212</f>
        <v>Wind</v>
      </c>
      <c r="D212" s="90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31368960.720448852</v>
      </c>
      <c r="H212" s="73">
        <f>SUMIFS(AM$5:AM212,$F$5:$F212,$F212,$D$5:$D212,$D212)</f>
        <v>-2042653.9589238244</v>
      </c>
      <c r="I212" s="20">
        <f>SUMIFS(AN$5:AN212,$F$5:$F212,$F212,$D$5:$D212,$D212)</f>
        <v>53932872.975272723</v>
      </c>
      <c r="J212" s="73">
        <f t="shared" si="48"/>
        <v>53932872.975272723</v>
      </c>
      <c r="K212" s="73">
        <f t="shared" si="49"/>
        <v>85301833.695721567</v>
      </c>
      <c r="L212" s="73">
        <f t="shared" si="50"/>
        <v>83259179.73679775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42961689.356523715</v>
      </c>
      <c r="Q212" s="73">
        <f>P212/SUMIFS(FinParameters!$H$8:$H$39,FinParameters!$B$8:$B$39,Financials!$E212,FinParameters!$C$8:$C$39,Financials!$F212)</f>
        <v>13631027.183151234</v>
      </c>
      <c r="R212" s="73">
        <f t="shared" si="63"/>
        <v>-23214978.31524165</v>
      </c>
      <c r="S212" s="12">
        <f t="shared" si="52"/>
        <v>-0.35080307201908939</v>
      </c>
      <c r="T212" s="115">
        <f t="shared" si="53"/>
        <v>31368960.720448852</v>
      </c>
      <c r="U212" s="73">
        <f>T212/SUMIFS(FinParameters!$L$8:$L$39,FinParameters!$B$8:$B$39,Financials!$E212,FinParameters!$C$8:$C$39,Financials!$F212)</f>
        <v>23907689.73523099</v>
      </c>
      <c r="V212" s="73">
        <f t="shared" si="54"/>
        <v>23907689.73523099</v>
      </c>
      <c r="W212" s="12"/>
      <c r="X212" s="73">
        <f t="shared" si="55"/>
        <v>74330650.076972559</v>
      </c>
      <c r="Y212" s="73">
        <f t="shared" si="56"/>
        <v>37538716.918382227</v>
      </c>
      <c r="Z212" s="73">
        <f t="shared" si="56"/>
        <v>692711.41998934001</v>
      </c>
      <c r="AA212" s="12">
        <f t="shared" si="57"/>
        <v>1.0467608061275788E-2</v>
      </c>
      <c r="AB212" s="115">
        <f t="shared" si="58"/>
        <v>-2042653.9589238244</v>
      </c>
      <c r="AC212" s="73">
        <f>AB212/SUMIFS(FinParameters!$L$8:$L$39,FinParameters!$B$8:$B$39,Financials!$E212,FinParameters!$C$8:$C$39,Financials!$F212)</f>
        <v>-1556798.0565756303</v>
      </c>
      <c r="AD212" s="73">
        <f t="shared" si="59"/>
        <v>-1556798.0565756303</v>
      </c>
      <c r="AE212" s="12"/>
      <c r="AF212" s="73">
        <f t="shared" si="60"/>
        <v>72287996.118048728</v>
      </c>
      <c r="AG212" s="73">
        <f t="shared" si="61"/>
        <v>35981918.861806594</v>
      </c>
      <c r="AH212" s="73">
        <f t="shared" si="61"/>
        <v>-864086.63658629032</v>
      </c>
      <c r="AI212" s="12">
        <f t="shared" si="62"/>
        <v>-1.3057270288557573E-2</v>
      </c>
      <c r="AL212" s="73">
        <f>Summary!G212</f>
        <v>2243798.238609164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-225526.06863566753</v>
      </c>
      <c r="AN212" s="20">
        <f>Summary!I212</f>
        <v>6572581.9379418595</v>
      </c>
      <c r="AP212" s="12">
        <v>1</v>
      </c>
    </row>
    <row r="213" spans="1:42" x14ac:dyDescent="0.3">
      <c r="A213">
        <v>209</v>
      </c>
      <c r="B213" t="str">
        <f>Summary!B213</f>
        <v>Yallourn Snowy</v>
      </c>
      <c r="C213" t="str">
        <f>Summary!C213</f>
        <v>Wind</v>
      </c>
      <c r="D213" s="90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270660927.28136903</v>
      </c>
      <c r="H213" s="73">
        <f>SUMIFS(AM$5:AM213,$F$5:$F213,$F213,$D$5:$D213,$D213)</f>
        <v>-281960669.80570704</v>
      </c>
      <c r="I213" s="20">
        <f>SUMIFS(AN$5:AN213,$F$5:$F213,$F213,$D$5:$D213,$D213)</f>
        <v>127376935.51589669</v>
      </c>
      <c r="J213" s="73">
        <f t="shared" si="48"/>
        <v>127376935.51589669</v>
      </c>
      <c r="K213" s="73">
        <f t="shared" si="49"/>
        <v>398037862.79726571</v>
      </c>
      <c r="L213" s="73">
        <f t="shared" si="50"/>
        <v>116077192.99155869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115342722.30667897</v>
      </c>
      <c r="Q213" s="73">
        <f>P213/SUMIFS(FinParameters!$H$8:$H$39,FinParameters!$B$8:$B$39,Financials!$E213,FinParameters!$C$8:$C$39,Financials!$F213)</f>
        <v>32969658.741989944</v>
      </c>
      <c r="R213" s="73">
        <f t="shared" si="63"/>
        <v>47906725.894488804</v>
      </c>
      <c r="S213" s="12">
        <f t="shared" si="52"/>
        <v>0.71040287744349073</v>
      </c>
      <c r="T213" s="115">
        <f t="shared" si="53"/>
        <v>270660927.28136903</v>
      </c>
      <c r="U213" s="73">
        <f>T213/SUMIFS(FinParameters!$L$8:$L$39,FinParameters!$B$8:$B$39,Financials!$E213,FinParameters!$C$8:$C$39,Financials!$F213)</f>
        <v>201251525.33188227</v>
      </c>
      <c r="V213" s="73">
        <f t="shared" si="54"/>
        <v>201251525.33188227</v>
      </c>
      <c r="W213" s="12"/>
      <c r="X213" s="73">
        <f t="shared" si="55"/>
        <v>386003649.58804798</v>
      </c>
      <c r="Y213" s="73">
        <f t="shared" si="56"/>
        <v>234221184.07387221</v>
      </c>
      <c r="Z213" s="73">
        <f t="shared" si="56"/>
        <v>249158251.22637108</v>
      </c>
      <c r="AA213" s="12">
        <f t="shared" si="57"/>
        <v>3.6947367056525269</v>
      </c>
      <c r="AB213" s="115">
        <f t="shared" si="58"/>
        <v>-281960669.80570704</v>
      </c>
      <c r="AC213" s="73">
        <f>AB213/SUMIFS(FinParameters!$L$8:$L$39,FinParameters!$B$8:$B$39,Financials!$E213,FinParameters!$C$8:$C$39,Financials!$F213)</f>
        <v>-209653515.38535053</v>
      </c>
      <c r="AD213" s="73">
        <f t="shared" si="59"/>
        <v>-209653515.38535053</v>
      </c>
      <c r="AE213" s="12"/>
      <c r="AF213" s="73">
        <f t="shared" si="60"/>
        <v>104042979.78234094</v>
      </c>
      <c r="AG213" s="73">
        <f t="shared" si="61"/>
        <v>24567668.688521683</v>
      </c>
      <c r="AH213" s="73">
        <f t="shared" si="61"/>
        <v>39504735.841020554</v>
      </c>
      <c r="AI213" s="12">
        <f t="shared" si="62"/>
        <v>0.58581081236725718</v>
      </c>
      <c r="AL213" s="73">
        <f>Summary!G213</f>
        <v>22279723.702784222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-29458008.645418204</v>
      </c>
      <c r="AN213" s="20">
        <f>Summary!I213</f>
        <v>12002865.469453957</v>
      </c>
      <c r="AP213" s="12">
        <v>1</v>
      </c>
    </row>
    <row r="214" spans="1:42" x14ac:dyDescent="0.3">
      <c r="A214">
        <v>210</v>
      </c>
      <c r="B214" t="str">
        <f>Summary!B214</f>
        <v>Yallourn Snowy</v>
      </c>
      <c r="C214" t="str">
        <f>Summary!C214</f>
        <v>Wind</v>
      </c>
      <c r="D214" s="90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138396994.40967813</v>
      </c>
      <c r="H214" s="73">
        <f>SUMIFS(AM$5:AM214,$F$5:$F214,$F214,$D$5:$D214,$D214)</f>
        <v>-115716852.52493401</v>
      </c>
      <c r="I214" s="20">
        <f>SUMIFS(AN$5:AN214,$F$5:$F214,$F214,$D$5:$D214,$D214)</f>
        <v>86391205.590758905</v>
      </c>
      <c r="J214" s="73">
        <f t="shared" si="48"/>
        <v>86391205.590758905</v>
      </c>
      <c r="K214" s="73">
        <f t="shared" si="49"/>
        <v>224788200.00043702</v>
      </c>
      <c r="L214" s="73">
        <f t="shared" si="50"/>
        <v>109071347.47550303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74356992.381541178</v>
      </c>
      <c r="Q214" s="73">
        <f>P214/SUMIFS(FinParameters!$H$8:$H$39,FinParameters!$B$8:$B$39,Financials!$E214,FinParameters!$C$8:$C$39,Financials!$F214)</f>
        <v>21254263.943778984</v>
      </c>
      <c r="R214" s="73">
        <f t="shared" si="63"/>
        <v>6920995.9693510178</v>
      </c>
      <c r="S214" s="12">
        <f t="shared" si="52"/>
        <v>0.10263058807714058</v>
      </c>
      <c r="T214" s="115">
        <f t="shared" si="53"/>
        <v>138396994.40967813</v>
      </c>
      <c r="U214" s="73">
        <f>T214/SUMIFS(FinParameters!$L$8:$L$39,FinParameters!$B$8:$B$39,Financials!$E214,FinParameters!$C$8:$C$39,Financials!$F214)</f>
        <v>102905899.66589886</v>
      </c>
      <c r="V214" s="73">
        <f t="shared" si="54"/>
        <v>102905899.66589886</v>
      </c>
      <c r="W214" s="12"/>
      <c r="X214" s="73">
        <f t="shared" si="55"/>
        <v>212753986.79121929</v>
      </c>
      <c r="Y214" s="73">
        <f t="shared" si="56"/>
        <v>124160163.60967785</v>
      </c>
      <c r="Z214" s="73">
        <f t="shared" si="56"/>
        <v>109826895.63524988</v>
      </c>
      <c r="AA214" s="12">
        <f t="shared" si="57"/>
        <v>1.6286093700455337</v>
      </c>
      <c r="AB214" s="115">
        <f t="shared" si="58"/>
        <v>-115716852.52493401</v>
      </c>
      <c r="AC214" s="73">
        <f>AB214/SUMIFS(FinParameters!$L$8:$L$39,FinParameters!$B$8:$B$39,Financials!$E214,FinParameters!$C$8:$C$39,Financials!$F214)</f>
        <v>-86041946.693834767</v>
      </c>
      <c r="AD214" s="73">
        <f t="shared" si="59"/>
        <v>-86041946.693834767</v>
      </c>
      <c r="AE214" s="12"/>
      <c r="AF214" s="73">
        <f t="shared" si="60"/>
        <v>97037134.266285285</v>
      </c>
      <c r="AG214" s="73">
        <f t="shared" si="61"/>
        <v>38118216.915843084</v>
      </c>
      <c r="AH214" s="73">
        <f t="shared" si="61"/>
        <v>23784948.941415116</v>
      </c>
      <c r="AI214" s="12">
        <f t="shared" si="62"/>
        <v>0.35270404838439667</v>
      </c>
      <c r="AL214" s="73">
        <f>Summary!G214</f>
        <v>10219610.749181207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-13526442.06728624</v>
      </c>
      <c r="AN214" s="20">
        <f>Summary!I214</f>
        <v>8701628.7029444594</v>
      </c>
      <c r="AP214" s="12">
        <v>1</v>
      </c>
    </row>
    <row r="215" spans="1:42" x14ac:dyDescent="0.3">
      <c r="A215">
        <v>211</v>
      </c>
      <c r="B215" t="str">
        <f>Summary!B215</f>
        <v>Yallourn Snowy</v>
      </c>
      <c r="C215" t="str">
        <f>Summary!C215</f>
        <v>Wind</v>
      </c>
      <c r="D215" s="90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69858383.613818362</v>
      </c>
      <c r="H215" s="73">
        <f>SUMIFS(AM$5:AM215,$F$5:$F215,$F215,$D$5:$D215,$D215)</f>
        <v>-46057553.612780884</v>
      </c>
      <c r="I215" s="20">
        <f>SUMIFS(AN$5:AN215,$F$5:$F215,$F215,$D$5:$D215,$D215)</f>
        <v>70302933.191326454</v>
      </c>
      <c r="J215" s="73">
        <f t="shared" si="48"/>
        <v>70302933.191326454</v>
      </c>
      <c r="K215" s="73">
        <f t="shared" si="49"/>
        <v>140161316.80514482</v>
      </c>
      <c r="L215" s="73">
        <f t="shared" si="50"/>
        <v>94103763.192363933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58268719.98210872</v>
      </c>
      <c r="Q215" s="73">
        <f>P215/SUMIFS(FinParameters!$H$8:$H$39,FinParameters!$B$8:$B$39,Financials!$E215,FinParameters!$C$8:$C$39,Financials!$F215)</f>
        <v>16655578.9106033</v>
      </c>
      <c r="R215" s="73">
        <f t="shared" si="63"/>
        <v>-9167276.4300814401</v>
      </c>
      <c r="S215" s="12">
        <f t="shared" si="52"/>
        <v>-0.13594040153345024</v>
      </c>
      <c r="T215" s="115">
        <f t="shared" si="53"/>
        <v>69858383.613818362</v>
      </c>
      <c r="U215" s="73">
        <f>T215/SUMIFS(FinParameters!$L$8:$L$39,FinParameters!$B$8:$B$39,Financials!$E215,FinParameters!$C$8:$C$39,Financials!$F215)</f>
        <v>51943612.2558074</v>
      </c>
      <c r="V215" s="73">
        <f t="shared" si="54"/>
        <v>51943612.2558074</v>
      </c>
      <c r="W215" s="12"/>
      <c r="X215" s="73">
        <f t="shared" si="55"/>
        <v>128127103.59592709</v>
      </c>
      <c r="Y215" s="73">
        <f t="shared" si="56"/>
        <v>68599191.166410699</v>
      </c>
      <c r="Z215" s="73">
        <f t="shared" si="56"/>
        <v>42776335.825725958</v>
      </c>
      <c r="AA215" s="12">
        <f t="shared" si="57"/>
        <v>0.63432496146810757</v>
      </c>
      <c r="AB215" s="115">
        <f t="shared" si="58"/>
        <v>-46057553.612780884</v>
      </c>
      <c r="AC215" s="73">
        <f>AB215/SUMIFS(FinParameters!$L$8:$L$39,FinParameters!$B$8:$B$39,Financials!$E215,FinParameters!$C$8:$C$39,Financials!$F215)</f>
        <v>-34246365.039573044</v>
      </c>
      <c r="AD215" s="73">
        <f t="shared" si="59"/>
        <v>-34246365.039573044</v>
      </c>
      <c r="AE215" s="12"/>
      <c r="AF215" s="73">
        <f t="shared" si="60"/>
        <v>82069549.983146206</v>
      </c>
      <c r="AG215" s="73">
        <f t="shared" si="61"/>
        <v>34352826.126837656</v>
      </c>
      <c r="AH215" s="73">
        <f t="shared" si="61"/>
        <v>8529970.7861529142</v>
      </c>
      <c r="AI215" s="12">
        <f t="shared" si="62"/>
        <v>0.12648987543707418</v>
      </c>
      <c r="AL215" s="73">
        <f>Summary!G215</f>
        <v>5115798.4678046918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-5446250.3156213732</v>
      </c>
      <c r="AN215" s="20">
        <f>Summary!I215</f>
        <v>7467172.7215189179</v>
      </c>
      <c r="AP215" s="12">
        <v>1</v>
      </c>
    </row>
    <row r="216" spans="1:42" x14ac:dyDescent="0.3">
      <c r="A216">
        <v>212</v>
      </c>
      <c r="B216" t="str">
        <f>Summary!B216</f>
        <v>Yallourn Snowy</v>
      </c>
      <c r="C216" t="str">
        <f>Summary!C216</f>
        <v>Wind</v>
      </c>
      <c r="D216" s="90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24787090.923168946</v>
      </c>
      <c r="H216" s="73">
        <f>SUMIFS(AM$5:AM216,$F$5:$F216,$F216,$D$5:$D216,$D216)</f>
        <v>883480.95727040165</v>
      </c>
      <c r="I216" s="20">
        <f>SUMIFS(AN$5:AN216,$F$5:$F216,$F216,$D$5:$D216,$D216)</f>
        <v>59787451.320087478</v>
      </c>
      <c r="J216" s="73">
        <f t="shared" si="48"/>
        <v>59787451.320087478</v>
      </c>
      <c r="K216" s="73">
        <f t="shared" si="49"/>
        <v>84574542.24325642</v>
      </c>
      <c r="L216" s="73">
        <f t="shared" si="50"/>
        <v>85458023.200526834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47753238.110869743</v>
      </c>
      <c r="Q216" s="73">
        <f>P216/SUMIFS(FinParameters!$H$8:$H$39,FinParameters!$B$8:$B$39,Financials!$E216,FinParameters!$C$8:$C$39,Financials!$F216)</f>
        <v>13649824.911833188</v>
      </c>
      <c r="R216" s="73">
        <f t="shared" si="63"/>
        <v>-19682758.301320419</v>
      </c>
      <c r="S216" s="12">
        <f t="shared" si="52"/>
        <v>-0.29187317380191391</v>
      </c>
      <c r="T216" s="115">
        <f t="shared" si="53"/>
        <v>24787090.923168946</v>
      </c>
      <c r="U216" s="73">
        <f>T216/SUMIFS(FinParameters!$L$8:$L$39,FinParameters!$B$8:$B$39,Financials!$E216,FinParameters!$C$8:$C$39,Financials!$F216)</f>
        <v>18430587.329075422</v>
      </c>
      <c r="V216" s="73">
        <f t="shared" si="54"/>
        <v>18430587.329075422</v>
      </c>
      <c r="W216" s="12"/>
      <c r="X216" s="73">
        <f t="shared" si="55"/>
        <v>72540329.034038693</v>
      </c>
      <c r="Y216" s="73">
        <f t="shared" si="56"/>
        <v>32080412.240908608</v>
      </c>
      <c r="Z216" s="73">
        <f t="shared" si="56"/>
        <v>-1252170.9722449966</v>
      </c>
      <c r="AA216" s="12">
        <f t="shared" si="57"/>
        <v>-1.8568287544701367E-2</v>
      </c>
      <c r="AB216" s="115">
        <f t="shared" si="58"/>
        <v>883480.95727040165</v>
      </c>
      <c r="AC216" s="73">
        <f>AB216/SUMIFS(FinParameters!$L$8:$L$39,FinParameters!$B$8:$B$39,Financials!$E216,FinParameters!$C$8:$C$39,Financials!$F216)</f>
        <v>656917.46510387002</v>
      </c>
      <c r="AD216" s="73">
        <f t="shared" si="59"/>
        <v>656917.46510387002</v>
      </c>
      <c r="AE216" s="12"/>
      <c r="AF216" s="73">
        <f t="shared" si="60"/>
        <v>73423809.991309091</v>
      </c>
      <c r="AG216" s="73">
        <f t="shared" si="61"/>
        <v>32737329.706012476</v>
      </c>
      <c r="AH216" s="73">
        <f t="shared" si="61"/>
        <v>-595253.50714112655</v>
      </c>
      <c r="AI216" s="12">
        <f t="shared" si="62"/>
        <v>-8.8269401923380605E-3</v>
      </c>
      <c r="AL216" s="73">
        <f>Summary!G216</f>
        <v>1307895.6346719565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45845.707041656184</v>
      </c>
      <c r="AN216" s="20">
        <f>Summary!I216</f>
        <v>6499838.6321125859</v>
      </c>
      <c r="AP216" s="12">
        <v>1</v>
      </c>
    </row>
    <row r="217" spans="1:42" x14ac:dyDescent="0.3">
      <c r="A217">
        <v>213</v>
      </c>
      <c r="B217" t="str">
        <f>Summary!B217</f>
        <v>Yallourn Snowy</v>
      </c>
      <c r="C217" t="str">
        <f>Summary!C217</f>
        <v>Wind</v>
      </c>
      <c r="D217" s="90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-8645234.7979159616</v>
      </c>
      <c r="H217" s="73">
        <f>SUMIFS(AM$5:AM217,$F$5:$F217,$F217,$D$5:$D217,$D217)</f>
        <v>43919203.175289363</v>
      </c>
      <c r="I217" s="20">
        <f>SUMIFS(AN$5:AN217,$F$5:$F217,$F217,$D$5:$D217,$D217)</f>
        <v>50007512.461667262</v>
      </c>
      <c r="J217" s="73">
        <f t="shared" si="48"/>
        <v>50007512.461667262</v>
      </c>
      <c r="K217" s="73">
        <f t="shared" si="49"/>
        <v>41362277.663751304</v>
      </c>
      <c r="L217" s="73">
        <f t="shared" si="50"/>
        <v>85281480.839040667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37973299.252449527</v>
      </c>
      <c r="Q217" s="73">
        <f>P217/SUMIFS(FinParameters!$H$8:$H$39,FinParameters!$B$8:$B$39,Financials!$E217,FinParameters!$C$8:$C$39,Financials!$F217)</f>
        <v>10854319.133650508</v>
      </c>
      <c r="R217" s="73">
        <f t="shared" si="63"/>
        <v>-29462697.159740634</v>
      </c>
      <c r="S217" s="12">
        <f t="shared" si="52"/>
        <v>-0.43689867025401841</v>
      </c>
      <c r="T217" s="115">
        <f t="shared" si="53"/>
        <v>-8645234.7979159616</v>
      </c>
      <c r="U217" s="73">
        <f>T217/SUMIFS(FinParameters!$L$8:$L$39,FinParameters!$B$8:$B$39,Financials!$E217,FinParameters!$C$8:$C$39,Financials!$F217)</f>
        <v>-6428215.2115889033</v>
      </c>
      <c r="V217" s="73">
        <f t="shared" si="54"/>
        <v>-6428215.2115889033</v>
      </c>
      <c r="W217" s="12"/>
      <c r="X217" s="73">
        <f t="shared" si="55"/>
        <v>29328064.45453357</v>
      </c>
      <c r="Y217" s="73">
        <f t="shared" si="56"/>
        <v>4426103.9220616044</v>
      </c>
      <c r="Z217" s="73">
        <f t="shared" si="56"/>
        <v>-35890912.371329539</v>
      </c>
      <c r="AA217" s="12">
        <f t="shared" si="57"/>
        <v>-0.53222187378908026</v>
      </c>
      <c r="AB217" s="115">
        <f t="shared" si="58"/>
        <v>43919203.175289363</v>
      </c>
      <c r="AC217" s="73">
        <f>AB217/SUMIFS(FinParameters!$L$8:$L$39,FinParameters!$B$8:$B$39,Financials!$E217,FinParameters!$C$8:$C$39,Financials!$F217)</f>
        <v>32656381.987487014</v>
      </c>
      <c r="AD217" s="73">
        <f t="shared" si="59"/>
        <v>32656381.987487014</v>
      </c>
      <c r="AE217" s="12"/>
      <c r="AF217" s="73">
        <f t="shared" si="60"/>
        <v>73247267.62982294</v>
      </c>
      <c r="AG217" s="73">
        <f t="shared" si="61"/>
        <v>37082485.909548618</v>
      </c>
      <c r="AH217" s="73">
        <f t="shared" si="61"/>
        <v>-3234530.3838425241</v>
      </c>
      <c r="AI217" s="12">
        <f t="shared" si="62"/>
        <v>-4.7964448602079678E-2</v>
      </c>
      <c r="AL217" s="73">
        <f>Summary!G217</f>
        <v>-1852968.3709045169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5165361.9346089903</v>
      </c>
      <c r="AN217" s="20">
        <f>Summary!I217</f>
        <v>5601698.7744642487</v>
      </c>
      <c r="AP217" s="12">
        <v>1</v>
      </c>
    </row>
    <row r="218" spans="1:42" x14ac:dyDescent="0.3">
      <c r="A218">
        <v>214</v>
      </c>
      <c r="B218" t="str">
        <f>Summary!B218</f>
        <v>Yallourn Snowy</v>
      </c>
      <c r="C218" t="str">
        <f>Summary!C218</f>
        <v>Wind</v>
      </c>
      <c r="D218" s="90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-47724265.731794402</v>
      </c>
      <c r="H218" s="73">
        <f>SUMIFS(AM$5:AM218,$F$5:$F218,$F218,$D$5:$D218,$D218)</f>
        <v>100808142.39857955</v>
      </c>
      <c r="I218" s="20">
        <f>SUMIFS(AN$5:AN218,$F$5:$F218,$F218,$D$5:$D218,$D218)</f>
        <v>37958545.190983504</v>
      </c>
      <c r="J218" s="73">
        <f t="shared" si="48"/>
        <v>37958545.190983504</v>
      </c>
      <c r="K218" s="73">
        <f t="shared" si="49"/>
        <v>-9765720.5408108979</v>
      </c>
      <c r="L218" s="73">
        <f t="shared" si="50"/>
        <v>91042421.857768655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25924331.981765769</v>
      </c>
      <c r="Q218" s="73">
        <f>P218/SUMIFS(FinParameters!$H$8:$H$39,FinParameters!$B$8:$B$39,Financials!$E218,FinParameters!$C$8:$C$39,Financials!$F218)</f>
        <v>7410232.4053034829</v>
      </c>
      <c r="R218" s="73">
        <f t="shared" si="63"/>
        <v>-41511664.430424392</v>
      </c>
      <c r="S218" s="12">
        <f t="shared" si="52"/>
        <v>-0.61557130670527893</v>
      </c>
      <c r="T218" s="115">
        <f t="shared" si="53"/>
        <v>-47724265.731794402</v>
      </c>
      <c r="U218" s="73">
        <f>T218/SUMIFS(FinParameters!$L$8:$L$39,FinParameters!$B$8:$B$39,Financials!$E218,FinParameters!$C$8:$C$39,Financials!$F218)</f>
        <v>-35485658.644341879</v>
      </c>
      <c r="V218" s="73">
        <f t="shared" si="54"/>
        <v>-35485658.644341879</v>
      </c>
      <c r="W218" s="12"/>
      <c r="X218" s="73">
        <f t="shared" si="55"/>
        <v>-21799933.750028633</v>
      </c>
      <c r="Y218" s="73">
        <f t="shared" si="56"/>
        <v>-28075426.239038397</v>
      </c>
      <c r="Z218" s="73">
        <f t="shared" si="56"/>
        <v>-76997323.074766278</v>
      </c>
      <c r="AA218" s="12">
        <f t="shared" si="57"/>
        <v>-1.14178372340099</v>
      </c>
      <c r="AB218" s="115">
        <f t="shared" si="58"/>
        <v>100808142.39857955</v>
      </c>
      <c r="AC218" s="73">
        <f>AB218/SUMIFS(FinParameters!$L$8:$L$39,FinParameters!$B$8:$B$39,Financials!$E218,FinParameters!$C$8:$C$39,Financials!$F218)</f>
        <v>74956487.54094933</v>
      </c>
      <c r="AD218" s="73">
        <f t="shared" si="59"/>
        <v>74956487.54094933</v>
      </c>
      <c r="AE218" s="12"/>
      <c r="AF218" s="73">
        <f t="shared" si="60"/>
        <v>79008208.648550928</v>
      </c>
      <c r="AG218" s="73">
        <f t="shared" si="61"/>
        <v>46881061.301910937</v>
      </c>
      <c r="AH218" s="73">
        <f t="shared" si="61"/>
        <v>-2040835.5338169485</v>
      </c>
      <c r="AI218" s="12">
        <f t="shared" si="62"/>
        <v>-3.0263296197815717E-2</v>
      </c>
      <c r="AL218" s="73">
        <f>Summary!G218</f>
        <v>-5446863.7981794514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11683683.166079134</v>
      </c>
      <c r="AN218" s="20">
        <f>Summary!I218</f>
        <v>4472144.0037540533</v>
      </c>
      <c r="AP218" s="12">
        <v>1</v>
      </c>
    </row>
    <row r="219" spans="1:42" x14ac:dyDescent="0.3">
      <c r="A219">
        <v>215</v>
      </c>
      <c r="B219" t="str">
        <f>Summary!B219</f>
        <v>Yallourn Snowy</v>
      </c>
      <c r="C219" t="str">
        <f>Summary!C219</f>
        <v>Wind</v>
      </c>
      <c r="D219" s="90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-106775043.20686905</v>
      </c>
      <c r="H219" s="73">
        <f>SUMIFS(AM$5:AM219,$F$5:$F219,$F219,$D$5:$D219,$D219)</f>
        <v>215739004.294168</v>
      </c>
      <c r="I219" s="20">
        <f>SUMIFS(AN$5:AN219,$F$5:$F219,$F219,$D$5:$D219,$D219)</f>
        <v>20307539.0683094</v>
      </c>
      <c r="J219" s="73">
        <f t="shared" si="48"/>
        <v>20307539.0683094</v>
      </c>
      <c r="K219" s="73">
        <f t="shared" si="49"/>
        <v>-86467504.138559654</v>
      </c>
      <c r="L219" s="73">
        <f t="shared" si="50"/>
        <v>129271500.15560834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8273325.8590916675</v>
      </c>
      <c r="Q219" s="73">
        <f>P219/SUMIFS(FinParameters!$H$8:$H$39,FinParameters!$B$8:$B$39,Financials!$E219,FinParameters!$C$8:$C$39,Financials!$F219)</f>
        <v>2364854.2775874669</v>
      </c>
      <c r="R219" s="73">
        <f t="shared" si="63"/>
        <v>-59162670.553098492</v>
      </c>
      <c r="S219" s="12">
        <f t="shared" si="52"/>
        <v>-0.87731588025299612</v>
      </c>
      <c r="T219" s="115">
        <f t="shared" si="53"/>
        <v>-106775043.20686905</v>
      </c>
      <c r="U219" s="73">
        <f>T219/SUMIFS(FinParameters!$L$8:$L$39,FinParameters!$B$8:$B$39,Financials!$E219,FinParameters!$C$8:$C$39,Financials!$F219)</f>
        <v>-79393211.752434596</v>
      </c>
      <c r="V219" s="73">
        <f t="shared" si="54"/>
        <v>-79393211.752434596</v>
      </c>
      <c r="W219" s="12"/>
      <c r="X219" s="73">
        <f t="shared" si="55"/>
        <v>-98501717.347777382</v>
      </c>
      <c r="Y219" s="73">
        <f t="shared" si="56"/>
        <v>-77028357.474847123</v>
      </c>
      <c r="Z219" s="73">
        <f t="shared" si="56"/>
        <v>-138555882.30553308</v>
      </c>
      <c r="AA219" s="12">
        <f t="shared" si="57"/>
        <v>-2.0546279387441047</v>
      </c>
      <c r="AB219" s="115">
        <f t="shared" si="58"/>
        <v>215739004.294168</v>
      </c>
      <c r="AC219" s="73">
        <f>AB219/SUMIFS(FinParameters!$L$8:$L$39,FinParameters!$B$8:$B$39,Financials!$E219,FinParameters!$C$8:$C$39,Financials!$F219)</f>
        <v>160414006.27674374</v>
      </c>
      <c r="AD219" s="73">
        <f t="shared" si="59"/>
        <v>160414006.27674374</v>
      </c>
      <c r="AE219" s="12"/>
      <c r="AF219" s="73">
        <f t="shared" si="60"/>
        <v>117237286.94639061</v>
      </c>
      <c r="AG219" s="73">
        <f t="shared" si="61"/>
        <v>83385648.801896617</v>
      </c>
      <c r="AH219" s="73">
        <f t="shared" si="61"/>
        <v>21858123.971210659</v>
      </c>
      <c r="AI219" s="12">
        <f t="shared" si="62"/>
        <v>0.3241314006485036</v>
      </c>
      <c r="AL219" s="73">
        <f>Summary!G219</f>
        <v>-9966973.037073791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24304054.087093797</v>
      </c>
      <c r="AN219" s="20">
        <f>Summary!I219</f>
        <v>3064781.5243607415</v>
      </c>
      <c r="AP219" s="12">
        <v>1</v>
      </c>
    </row>
    <row r="220" spans="1:42" x14ac:dyDescent="0.3">
      <c r="A220">
        <v>216</v>
      </c>
      <c r="B220" t="str">
        <f>Summary!B220</f>
        <v>Yallourn Snowy</v>
      </c>
      <c r="C220" t="str">
        <f>Summary!C220</f>
        <v>Wind</v>
      </c>
      <c r="D220" s="90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33149260.810123246</v>
      </c>
      <c r="H220" s="73">
        <f>SUMIFS(AM$5:AM220,$F$5:$F220,$F220,$D$5:$D220,$D220)</f>
        <v>-2363096.6629468403</v>
      </c>
      <c r="I220" s="20">
        <f>SUMIFS(AN$5:AN220,$F$5:$F220,$F220,$D$5:$D220,$D220)</f>
        <v>60473300.124512307</v>
      </c>
      <c r="J220" s="73">
        <f t="shared" si="48"/>
        <v>60473300.124512307</v>
      </c>
      <c r="K220" s="73">
        <f t="shared" si="49"/>
        <v>93622560.93463555</v>
      </c>
      <c r="L220" s="73">
        <f t="shared" si="50"/>
        <v>91259464.271688715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48439086.915294573</v>
      </c>
      <c r="Q220" s="73">
        <f>P220/SUMIFS(FinParameters!$H$8:$H$39,FinParameters!$B$8:$B$39,Financials!$E220,FinParameters!$C$8:$C$39,Financials!$F220)</f>
        <v>13845868.498964468</v>
      </c>
      <c r="R220" s="73">
        <f t="shared" si="63"/>
        <v>-18996909.496895589</v>
      </c>
      <c r="S220" s="12">
        <f t="shared" si="52"/>
        <v>-0.2817028072185731</v>
      </c>
      <c r="T220" s="115">
        <f t="shared" si="53"/>
        <v>33149260.810123246</v>
      </c>
      <c r="U220" s="73">
        <f>T220/SUMIFS(FinParameters!$L$8:$L$39,FinParameters!$B$8:$B$39,Financials!$E220,FinParameters!$C$8:$C$39,Financials!$F220)</f>
        <v>24648327.960268956</v>
      </c>
      <c r="V220" s="73">
        <f t="shared" si="54"/>
        <v>24648327.960268956</v>
      </c>
      <c r="W220" s="12"/>
      <c r="X220" s="73">
        <f t="shared" si="55"/>
        <v>81588347.725417823</v>
      </c>
      <c r="Y220" s="73">
        <f t="shared" si="56"/>
        <v>38494196.459233426</v>
      </c>
      <c r="Z220" s="73">
        <f t="shared" si="56"/>
        <v>5651418.4633733667</v>
      </c>
      <c r="AA220" s="12">
        <f t="shared" si="57"/>
        <v>8.3804181209544359E-2</v>
      </c>
      <c r="AB220" s="115">
        <f t="shared" si="58"/>
        <v>-2363096.6629468403</v>
      </c>
      <c r="AC220" s="73">
        <f>AB220/SUMIFS(FinParameters!$L$8:$L$39,FinParameters!$B$8:$B$39,Financials!$E220,FinParameters!$C$8:$C$39,Financials!$F220)</f>
        <v>-1757094.4306650532</v>
      </c>
      <c r="AD220" s="73">
        <f t="shared" si="59"/>
        <v>-1757094.4306650532</v>
      </c>
      <c r="AE220" s="12"/>
      <c r="AF220" s="73">
        <f t="shared" si="60"/>
        <v>79225251.062470987</v>
      </c>
      <c r="AG220" s="73">
        <f t="shared" si="61"/>
        <v>36737102.028568372</v>
      </c>
      <c r="AH220" s="73">
        <f t="shared" si="61"/>
        <v>3894324.0327083133</v>
      </c>
      <c r="AI220" s="12">
        <f t="shared" si="62"/>
        <v>5.7748446525576223E-2</v>
      </c>
      <c r="AL220" s="73">
        <f>Summary!G220</f>
        <v>1780300.0896743932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-320442.70402301603</v>
      </c>
      <c r="AN220" s="20">
        <f>Summary!I220</f>
        <v>6540427.1492395839</v>
      </c>
      <c r="AP220" s="12">
        <v>1</v>
      </c>
    </row>
    <row r="221" spans="1:42" x14ac:dyDescent="0.3">
      <c r="A221">
        <v>217</v>
      </c>
      <c r="B221" t="str">
        <f>Summary!B221</f>
        <v>Yallourn Snowy</v>
      </c>
      <c r="C221" t="str">
        <f>Summary!C221</f>
        <v>Wind</v>
      </c>
      <c r="D221" s="90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294516021.7733562</v>
      </c>
      <c r="H221" s="73">
        <f>SUMIFS(AM$5:AM221,$F$5:$F221,$F221,$D$5:$D221,$D221)</f>
        <v>-310994641.72581434</v>
      </c>
      <c r="I221" s="20">
        <f>SUMIFS(AN$5:AN221,$F$5:$F221,$F221,$D$5:$D221,$D221)</f>
        <v>139668395.35667759</v>
      </c>
      <c r="J221" s="73">
        <f t="shared" si="48"/>
        <v>139668395.35667759</v>
      </c>
      <c r="K221" s="73">
        <f t="shared" si="49"/>
        <v>434184417.13003379</v>
      </c>
      <c r="L221" s="73">
        <f t="shared" si="50"/>
        <v>123189775.40421945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126544576.81722942</v>
      </c>
      <c r="Q221" s="73">
        <f>P221/SUMIFS(FinParameters!$H$8:$H$39,FinParameters!$B$8:$B$39,Financials!$E221,FinParameters!$C$8:$C$39,Financials!$F221)</f>
        <v>32587032.487645742</v>
      </c>
      <c r="R221" s="73">
        <f t="shared" si="63"/>
        <v>58075369.95229724</v>
      </c>
      <c r="S221" s="12">
        <f t="shared" si="52"/>
        <v>0.84819691378726425</v>
      </c>
      <c r="T221" s="115">
        <f t="shared" si="53"/>
        <v>294516021.7733562</v>
      </c>
      <c r="U221" s="73">
        <f>T221/SUMIFS(FinParameters!$L$8:$L$39,FinParameters!$B$8:$B$39,Financials!$E221,FinParameters!$C$8:$C$39,Financials!$F221)</f>
        <v>213647923.15093783</v>
      </c>
      <c r="V221" s="73">
        <f t="shared" si="54"/>
        <v>213647923.15093783</v>
      </c>
      <c r="W221" s="12"/>
      <c r="X221" s="73">
        <f t="shared" si="55"/>
        <v>421060598.59058559</v>
      </c>
      <c r="Y221" s="73">
        <f t="shared" si="56"/>
        <v>246234955.63858357</v>
      </c>
      <c r="Z221" s="73">
        <f t="shared" si="56"/>
        <v>271723293.10323507</v>
      </c>
      <c r="AA221" s="12">
        <f t="shared" si="57"/>
        <v>3.9685474032035759</v>
      </c>
      <c r="AB221" s="115">
        <f t="shared" si="58"/>
        <v>-310994641.72581434</v>
      </c>
      <c r="AC221" s="73">
        <f>AB221/SUMIFS(FinParameters!$L$8:$L$39,FinParameters!$B$8:$B$39,Financials!$E221,FinParameters!$C$8:$C$39,Financials!$F221)</f>
        <v>-225601849.82710886</v>
      </c>
      <c r="AD221" s="73">
        <f t="shared" si="59"/>
        <v>-225601849.82710886</v>
      </c>
      <c r="AE221" s="12"/>
      <c r="AF221" s="73">
        <f t="shared" si="60"/>
        <v>110065956.86477125</v>
      </c>
      <c r="AG221" s="73">
        <f t="shared" si="61"/>
        <v>20633105.811474711</v>
      </c>
      <c r="AH221" s="73">
        <f t="shared" si="61"/>
        <v>46121443.276126206</v>
      </c>
      <c r="AI221" s="12">
        <f t="shared" si="62"/>
        <v>0.67360855175537593</v>
      </c>
      <c r="AL221" s="73">
        <f>Summary!G221</f>
        <v>23855094.49198718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-29033971.920107294</v>
      </c>
      <c r="AN221" s="20">
        <f>Summary!I221</f>
        <v>12291459.840780895</v>
      </c>
      <c r="AP221" s="12">
        <v>1</v>
      </c>
    </row>
    <row r="222" spans="1:42" x14ac:dyDescent="0.3">
      <c r="A222">
        <v>218</v>
      </c>
      <c r="B222" t="str">
        <f>Summary!B222</f>
        <v>Yallourn Snowy</v>
      </c>
      <c r="C222" t="str">
        <f>Summary!C222</f>
        <v>Wind</v>
      </c>
      <c r="D222" s="90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151351280.36141652</v>
      </c>
      <c r="H222" s="73">
        <f>SUMIFS(AM$5:AM222,$F$5:$F222,$F222,$D$5:$D222,$D222)</f>
        <v>-129307318.73888583</v>
      </c>
      <c r="I222" s="20">
        <f>SUMIFS(AN$5:AN222,$F$5:$F222,$F222,$D$5:$D222,$D222)</f>
        <v>95640397.050749972</v>
      </c>
      <c r="J222" s="73">
        <f t="shared" si="48"/>
        <v>95640397.050749972</v>
      </c>
      <c r="K222" s="73">
        <f t="shared" si="49"/>
        <v>246991677.41216648</v>
      </c>
      <c r="L222" s="73">
        <f t="shared" si="50"/>
        <v>117684358.67328066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82516578.511301801</v>
      </c>
      <c r="Q222" s="73">
        <f>P222/SUMIFS(FinParameters!$H$8:$H$39,FinParameters!$B$8:$B$39,Financials!$E222,FinParameters!$C$8:$C$39,Financials!$F222)</f>
        <v>21249195.282393571</v>
      </c>
      <c r="R222" s="73">
        <f t="shared" si="63"/>
        <v>14047371.646369621</v>
      </c>
      <c r="S222" s="12">
        <f t="shared" si="52"/>
        <v>0.20516334699305905</v>
      </c>
      <c r="T222" s="115">
        <f t="shared" si="53"/>
        <v>151351280.36141652</v>
      </c>
      <c r="U222" s="73">
        <f>T222/SUMIFS(FinParameters!$L$8:$L$39,FinParameters!$B$8:$B$39,Financials!$E222,FinParameters!$C$8:$C$39,Financials!$F222)</f>
        <v>109793302.65548654</v>
      </c>
      <c r="V222" s="73">
        <f t="shared" si="54"/>
        <v>109793302.65548654</v>
      </c>
      <c r="W222" s="12"/>
      <c r="X222" s="73">
        <f t="shared" si="55"/>
        <v>233867858.8727183</v>
      </c>
      <c r="Y222" s="73">
        <f t="shared" si="56"/>
        <v>131042497.93788011</v>
      </c>
      <c r="Z222" s="73">
        <f t="shared" si="56"/>
        <v>123840674.30185616</v>
      </c>
      <c r="AA222" s="12">
        <f t="shared" si="57"/>
        <v>1.8087061318842812</v>
      </c>
      <c r="AB222" s="115">
        <f t="shared" si="58"/>
        <v>-129307318.73888583</v>
      </c>
      <c r="AC222" s="73">
        <f>AB222/SUMIFS(FinParameters!$L$8:$L$39,FinParameters!$B$8:$B$39,Financials!$E222,FinParameters!$C$8:$C$39,Financials!$F222)</f>
        <v>-93802163.734368861</v>
      </c>
      <c r="AD222" s="73">
        <f t="shared" si="59"/>
        <v>-93802163.734368861</v>
      </c>
      <c r="AE222" s="12"/>
      <c r="AF222" s="73">
        <f t="shared" si="60"/>
        <v>104560540.13383247</v>
      </c>
      <c r="AG222" s="73">
        <f t="shared" si="61"/>
        <v>37240334.203511253</v>
      </c>
      <c r="AH222" s="73">
        <f t="shared" si="61"/>
        <v>30038510.567487299</v>
      </c>
      <c r="AI222" s="12">
        <f t="shared" si="62"/>
        <v>0.43871562039185968</v>
      </c>
      <c r="AL222" s="73">
        <f>Summary!G222</f>
        <v>12954285.9517384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-13590466.213951821</v>
      </c>
      <c r="AN222" s="20">
        <f>Summary!I222</f>
        <v>9249191.4599910676</v>
      </c>
      <c r="AP222" s="12">
        <v>1</v>
      </c>
    </row>
    <row r="223" spans="1:42" x14ac:dyDescent="0.3">
      <c r="A223">
        <v>219</v>
      </c>
      <c r="B223" t="str">
        <f>Summary!B223</f>
        <v>Yallourn Snowy</v>
      </c>
      <c r="C223" t="str">
        <f>Summary!C223</f>
        <v>Wind</v>
      </c>
      <c r="D223" s="90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77880566.739279985</v>
      </c>
      <c r="H223" s="73">
        <f>SUMIFS(AM$5:AM223,$F$5:$F223,$F223,$D$5:$D223,$D223)</f>
        <v>-51761051.96102462</v>
      </c>
      <c r="I223" s="20">
        <f>SUMIFS(AN$5:AN223,$F$5:$F223,$F223,$D$5:$D223,$D223)</f>
        <v>78347163.316762015</v>
      </c>
      <c r="J223" s="73">
        <f t="shared" si="48"/>
        <v>78347163.316762015</v>
      </c>
      <c r="K223" s="73">
        <f t="shared" si="49"/>
        <v>156227730.05604202</v>
      </c>
      <c r="L223" s="73">
        <f t="shared" si="50"/>
        <v>104466678.09501737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65223344.777313843</v>
      </c>
      <c r="Q223" s="73">
        <f>P223/SUMIFS(FinParameters!$H$8:$H$39,FinParameters!$B$8:$B$39,Financials!$E223,FinParameters!$C$8:$C$39,Financials!$F223)</f>
        <v>16795941.072062291</v>
      </c>
      <c r="R223" s="73">
        <f t="shared" si="63"/>
        <v>-3245862.0876183352</v>
      </c>
      <c r="S223" s="12">
        <f t="shared" si="52"/>
        <v>-4.7406158713381649E-2</v>
      </c>
      <c r="T223" s="115">
        <f t="shared" si="53"/>
        <v>77880566.739279985</v>
      </c>
      <c r="U223" s="73">
        <f>T223/SUMIFS(FinParameters!$L$8:$L$39,FinParameters!$B$8:$B$39,Financials!$E223,FinParameters!$C$8:$C$39,Financials!$F223)</f>
        <v>56496149.980151765</v>
      </c>
      <c r="V223" s="73">
        <f t="shared" si="54"/>
        <v>56496149.980151765</v>
      </c>
      <c r="W223" s="12"/>
      <c r="X223" s="73">
        <f t="shared" si="55"/>
        <v>143103911.51659384</v>
      </c>
      <c r="Y223" s="73">
        <f t="shared" si="56"/>
        <v>73292091.052214056</v>
      </c>
      <c r="Z223" s="73">
        <f t="shared" si="56"/>
        <v>53250287.892533429</v>
      </c>
      <c r="AA223" s="12">
        <f t="shared" si="57"/>
        <v>0.77772608053689296</v>
      </c>
      <c r="AB223" s="115">
        <f t="shared" si="58"/>
        <v>-51761051.96102462</v>
      </c>
      <c r="AC223" s="73">
        <f>AB223/SUMIFS(FinParameters!$L$8:$L$39,FinParameters!$B$8:$B$39,Financials!$E223,FinParameters!$C$8:$C$39,Financials!$F223)</f>
        <v>-37548521.757810608</v>
      </c>
      <c r="AD223" s="73">
        <f t="shared" si="59"/>
        <v>-37548521.757810608</v>
      </c>
      <c r="AE223" s="12"/>
      <c r="AF223" s="73">
        <f t="shared" si="60"/>
        <v>91342859.555569232</v>
      </c>
      <c r="AG223" s="73">
        <f t="shared" si="61"/>
        <v>35743569.294403449</v>
      </c>
      <c r="AH223" s="73">
        <f t="shared" si="61"/>
        <v>15701766.134722821</v>
      </c>
      <c r="AI223" s="12">
        <f t="shared" si="62"/>
        <v>0.22932595328141275</v>
      </c>
      <c r="AL223" s="73">
        <f>Summary!G223</f>
        <v>8022183.1254616305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-5703498.3482437329</v>
      </c>
      <c r="AN223" s="20">
        <f>Summary!I223</f>
        <v>8044230.1254355563</v>
      </c>
      <c r="AP223" s="12">
        <v>1</v>
      </c>
    </row>
    <row r="224" spans="1:42" x14ac:dyDescent="0.3">
      <c r="A224">
        <v>220</v>
      </c>
      <c r="B224" t="str">
        <f>Summary!B224</f>
        <v>Yallourn Snowy</v>
      </c>
      <c r="C224" t="str">
        <f>Summary!C224</f>
        <v>Wind</v>
      </c>
      <c r="D224" s="90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28931242.24335324</v>
      </c>
      <c r="H224" s="73">
        <f>SUMIFS(AM$5:AM224,$F$5:$F224,$F224,$D$5:$D224,$D224)</f>
        <v>701929.31118142093</v>
      </c>
      <c r="I224" s="20">
        <f>SUMIFS(AN$5:AN224,$F$5:$F224,$F224,$D$5:$D224,$D224)</f>
        <v>66857404.287529938</v>
      </c>
      <c r="J224" s="73">
        <f t="shared" si="48"/>
        <v>66857404.287529938</v>
      </c>
      <c r="K224" s="73">
        <f t="shared" si="49"/>
        <v>95788646.530883178</v>
      </c>
      <c r="L224" s="73">
        <f t="shared" si="50"/>
        <v>96490575.842064604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53733585.748081759</v>
      </c>
      <c r="Q224" s="73">
        <f>P224/SUMIFS(FinParameters!$H$8:$H$39,FinParameters!$B$8:$B$39,Financials!$E224,FinParameters!$C$8:$C$39,Financials!$F224)</f>
        <v>13837164.329684906</v>
      </c>
      <c r="R224" s="73">
        <f t="shared" si="63"/>
        <v>-14735621.116850421</v>
      </c>
      <c r="S224" s="12">
        <f t="shared" si="52"/>
        <v>-0.21521530322264551</v>
      </c>
      <c r="T224" s="115">
        <f t="shared" si="53"/>
        <v>28931242.24335324</v>
      </c>
      <c r="U224" s="73">
        <f>T224/SUMIFS(FinParameters!$L$8:$L$39,FinParameters!$B$8:$B$39,Financials!$E224,FinParameters!$C$8:$C$39,Financials!$F224)</f>
        <v>20987312.616309017</v>
      </c>
      <c r="V224" s="73">
        <f t="shared" si="54"/>
        <v>20987312.616309017</v>
      </c>
      <c r="W224" s="12"/>
      <c r="X224" s="73">
        <f t="shared" si="55"/>
        <v>82664827.991435006</v>
      </c>
      <c r="Y224" s="73">
        <f t="shared" si="56"/>
        <v>34824476.945993923</v>
      </c>
      <c r="Z224" s="73">
        <f t="shared" si="56"/>
        <v>6251691.4994585961</v>
      </c>
      <c r="AA224" s="12">
        <f t="shared" si="57"/>
        <v>9.130661483769166E-2</v>
      </c>
      <c r="AB224" s="115">
        <f t="shared" si="58"/>
        <v>701929.31118142093</v>
      </c>
      <c r="AC224" s="73">
        <f>AB224/SUMIFS(FinParameters!$L$8:$L$39,FinParameters!$B$8:$B$39,Financials!$E224,FinParameters!$C$8:$C$39,Financials!$F224)</f>
        <v>509193.82459975156</v>
      </c>
      <c r="AD224" s="73">
        <f t="shared" si="59"/>
        <v>509193.82459975156</v>
      </c>
      <c r="AE224" s="12"/>
      <c r="AF224" s="73">
        <f t="shared" si="60"/>
        <v>83366757.302616432</v>
      </c>
      <c r="AG224" s="73">
        <f t="shared" si="61"/>
        <v>35333670.770593673</v>
      </c>
      <c r="AH224" s="73">
        <f t="shared" si="61"/>
        <v>6760885.3240583474</v>
      </c>
      <c r="AI224" s="12">
        <f t="shared" si="62"/>
        <v>9.8743444442045442E-2</v>
      </c>
      <c r="AL224" s="73">
        <f>Summary!G224</f>
        <v>4144151.3201842955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-181551.64608898069</v>
      </c>
      <c r="AN224" s="20">
        <f>Summary!I224</f>
        <v>7069952.9674424585</v>
      </c>
      <c r="AP224" s="12">
        <v>1</v>
      </c>
    </row>
    <row r="225" spans="1:42" x14ac:dyDescent="0.3">
      <c r="A225">
        <v>221</v>
      </c>
      <c r="B225" t="str">
        <f>Summary!B225</f>
        <v>Yallourn Snowy</v>
      </c>
      <c r="C225" t="str">
        <f>Summary!C225</f>
        <v>Wind</v>
      </c>
      <c r="D225" s="90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-8559324.2065262981</v>
      </c>
      <c r="H225" s="73">
        <f>SUMIFS(AM$5:AM225,$F$5:$F225,$F225,$D$5:$D225,$D225)</f>
        <v>49723417.619368002</v>
      </c>
      <c r="I225" s="20">
        <f>SUMIFS(AN$5:AN225,$F$5:$F225,$F225,$D$5:$D225,$D225)</f>
        <v>56007359.696245536</v>
      </c>
      <c r="J225" s="73">
        <f t="shared" si="48"/>
        <v>56007359.696245536</v>
      </c>
      <c r="K225" s="73">
        <f t="shared" si="49"/>
        <v>47448035.489719242</v>
      </c>
      <c r="L225" s="73">
        <f t="shared" si="50"/>
        <v>97171453.109087244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42883541.156797364</v>
      </c>
      <c r="Q225" s="73">
        <f>P225/SUMIFS(FinParameters!$H$8:$H$39,FinParameters!$B$8:$B$39,Financials!$E225,FinParameters!$C$8:$C$39,Financials!$F225)</f>
        <v>11043123.174533248</v>
      </c>
      <c r="R225" s="73">
        <f t="shared" si="63"/>
        <v>-25585665.708134815</v>
      </c>
      <c r="S225" s="12">
        <f t="shared" si="52"/>
        <v>-0.37368135078017101</v>
      </c>
      <c r="T225" s="115">
        <f t="shared" si="53"/>
        <v>-8559324.2065262981</v>
      </c>
      <c r="U225" s="73">
        <f>T225/SUMIFS(FinParameters!$L$8:$L$39,FinParameters!$B$8:$B$39,Financials!$E225,FinParameters!$C$8:$C$39,Financials!$F225)</f>
        <v>-6209108.1812423375</v>
      </c>
      <c r="V225" s="73">
        <f t="shared" si="54"/>
        <v>-6209108.1812423375</v>
      </c>
      <c r="W225" s="12"/>
      <c r="X225" s="73">
        <f t="shared" si="55"/>
        <v>34324216.95027107</v>
      </c>
      <c r="Y225" s="73">
        <f t="shared" si="56"/>
        <v>4834014.9932909105</v>
      </c>
      <c r="Z225" s="73">
        <f t="shared" si="56"/>
        <v>-31794773.889377154</v>
      </c>
      <c r="AA225" s="12">
        <f t="shared" si="57"/>
        <v>-0.46436603175640784</v>
      </c>
      <c r="AB225" s="115">
        <f t="shared" si="58"/>
        <v>49723417.619368002</v>
      </c>
      <c r="AC225" s="73">
        <f>AB225/SUMIFS(FinParameters!$L$8:$L$39,FinParameters!$B$8:$B$39,Financials!$E225,FinParameters!$C$8:$C$39,Financials!$F225)</f>
        <v>36070380.288240656</v>
      </c>
      <c r="AD225" s="73">
        <f t="shared" si="59"/>
        <v>36070380.288240656</v>
      </c>
      <c r="AE225" s="12"/>
      <c r="AF225" s="73">
        <f t="shared" si="60"/>
        <v>84047634.569639072</v>
      </c>
      <c r="AG225" s="73">
        <f t="shared" si="61"/>
        <v>40904395.281531565</v>
      </c>
      <c r="AH225" s="73">
        <f t="shared" si="61"/>
        <v>4275606.3988635018</v>
      </c>
      <c r="AI225" s="12">
        <f t="shared" si="62"/>
        <v>6.2445683171091851E-2</v>
      </c>
      <c r="AL225" s="73">
        <f>Summary!G225</f>
        <v>85910.59138966327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5804214.4440786419</v>
      </c>
      <c r="AN225" s="20">
        <f>Summary!I225</f>
        <v>5999847.234578277</v>
      </c>
      <c r="AP225" s="12">
        <v>1</v>
      </c>
    </row>
    <row r="226" spans="1:42" x14ac:dyDescent="0.3">
      <c r="A226">
        <v>222</v>
      </c>
      <c r="B226" t="str">
        <f>Summary!B226</f>
        <v>Yallourn Snowy</v>
      </c>
      <c r="C226" t="str">
        <f>Summary!C226</f>
        <v>Wind</v>
      </c>
      <c r="D226" s="90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-52206785.232340902</v>
      </c>
      <c r="H226" s="73">
        <f>SUMIFS(AM$5:AM226,$F$5:$F226,$F226,$D$5:$D226,$D226)</f>
        <v>114740490.10154325</v>
      </c>
      <c r="I226" s="20">
        <f>SUMIFS(AN$5:AN226,$F$5:$F226,$F226,$D$5:$D226,$D226)</f>
        <v>42645360.15220321</v>
      </c>
      <c r="J226" s="73">
        <f t="shared" si="48"/>
        <v>42645360.15220321</v>
      </c>
      <c r="K226" s="73">
        <f t="shared" si="49"/>
        <v>-9561425.0801376924</v>
      </c>
      <c r="L226" s="73">
        <f t="shared" si="50"/>
        <v>105179065.02140555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29521541.612755034</v>
      </c>
      <c r="Q226" s="73">
        <f>P226/SUMIFS(FinParameters!$H$8:$H$39,FinParameters!$B$8:$B$39,Financials!$E226,FinParameters!$C$8:$C$39,Financials!$F226)</f>
        <v>7602217.8098528525</v>
      </c>
      <c r="R226" s="73">
        <f t="shared" si="63"/>
        <v>-38947665.252177149</v>
      </c>
      <c r="S226" s="12">
        <f t="shared" si="52"/>
        <v>-0.56883476580951819</v>
      </c>
      <c r="T226" s="115">
        <f t="shared" si="53"/>
        <v>-52206785.232340902</v>
      </c>
      <c r="U226" s="73">
        <f>T226/SUMIFS(FinParameters!$L$8:$L$39,FinParameters!$B$8:$B$39,Financials!$E226,FinParameters!$C$8:$C$39,Financials!$F226)</f>
        <v>-37871865.754930332</v>
      </c>
      <c r="V226" s="73">
        <f t="shared" si="54"/>
        <v>-37871865.754930332</v>
      </c>
      <c r="W226" s="12"/>
      <c r="X226" s="73">
        <f t="shared" si="55"/>
        <v>-22685243.619585868</v>
      </c>
      <c r="Y226" s="73">
        <f t="shared" si="56"/>
        <v>-30269647.945077479</v>
      </c>
      <c r="Z226" s="73">
        <f t="shared" si="56"/>
        <v>-76819531.007107481</v>
      </c>
      <c r="AA226" s="12">
        <f t="shared" si="57"/>
        <v>-1.1219573663040645</v>
      </c>
      <c r="AB226" s="115">
        <f t="shared" si="58"/>
        <v>114740490.10154325</v>
      </c>
      <c r="AC226" s="73">
        <f>AB226/SUMIFS(FinParameters!$L$8:$L$39,FinParameters!$B$8:$B$39,Financials!$E226,FinParameters!$C$8:$C$39,Financials!$F226)</f>
        <v>83235089.432180941</v>
      </c>
      <c r="AD226" s="73">
        <f t="shared" si="59"/>
        <v>83235089.432180941</v>
      </c>
      <c r="AE226" s="12"/>
      <c r="AF226" s="73">
        <f t="shared" si="60"/>
        <v>92055246.481957376</v>
      </c>
      <c r="AG226" s="73">
        <f t="shared" si="61"/>
        <v>52965441.487103462</v>
      </c>
      <c r="AH226" s="73">
        <f t="shared" si="61"/>
        <v>6415558.4250734597</v>
      </c>
      <c r="AI226" s="12">
        <f t="shared" si="62"/>
        <v>9.369990859875596E-2</v>
      </c>
      <c r="AL226" s="73">
        <f>Summary!G226</f>
        <v>-4482519.5005465038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13932347.702963687</v>
      </c>
      <c r="AN226" s="20">
        <f>Summary!I226</f>
        <v>4686814.9612197075</v>
      </c>
      <c r="AP226" s="12">
        <v>1</v>
      </c>
    </row>
    <row r="227" spans="1:42" x14ac:dyDescent="0.3">
      <c r="A227">
        <v>223</v>
      </c>
      <c r="B227" t="str">
        <f>Summary!B227</f>
        <v>Yallourn Snowy</v>
      </c>
      <c r="C227" t="str">
        <f>Summary!C227</f>
        <v>Wind</v>
      </c>
      <c r="D227" s="90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-117006695.1983922</v>
      </c>
      <c r="H227" s="73">
        <f>SUMIFS(AM$5:AM227,$F$5:$F227,$F227,$D$5:$D227,$D227)</f>
        <v>243801626.49212852</v>
      </c>
      <c r="I227" s="20">
        <f>SUMIFS(AN$5:AN227,$F$5:$F227,$F227,$D$5:$D227,$D227)</f>
        <v>23400021.994845651</v>
      </c>
      <c r="J227" s="73">
        <f t="shared" si="48"/>
        <v>23400021.994845651</v>
      </c>
      <c r="K227" s="73">
        <f t="shared" si="49"/>
        <v>-93606673.203546554</v>
      </c>
      <c r="L227" s="73">
        <f t="shared" si="50"/>
        <v>150194953.28858197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10276203.455397476</v>
      </c>
      <c r="Q227" s="73">
        <f>P227/SUMIFS(FinParameters!$H$8:$H$39,FinParameters!$B$8:$B$39,Financials!$E227,FinParameters!$C$8:$C$39,Financials!$F227)</f>
        <v>2646268.8822639557</v>
      </c>
      <c r="R227" s="73">
        <f t="shared" si="63"/>
        <v>-58193003.409534708</v>
      </c>
      <c r="S227" s="12">
        <f t="shared" si="52"/>
        <v>-0.84991496285813373</v>
      </c>
      <c r="T227" s="115">
        <f t="shared" si="53"/>
        <v>-117006695.1983922</v>
      </c>
      <c r="U227" s="73">
        <f>T227/SUMIFS(FinParameters!$L$8:$L$39,FinParameters!$B$8:$B$39,Financials!$E227,FinParameters!$C$8:$C$39,Financials!$F227)</f>
        <v>-84879040.784846038</v>
      </c>
      <c r="V227" s="73">
        <f t="shared" si="54"/>
        <v>-84879040.784846038</v>
      </c>
      <c r="W227" s="12"/>
      <c r="X227" s="73">
        <f t="shared" si="55"/>
        <v>-106730491.74299473</v>
      </c>
      <c r="Y227" s="73">
        <f t="shared" si="56"/>
        <v>-82232771.902582079</v>
      </c>
      <c r="Z227" s="73">
        <f t="shared" si="56"/>
        <v>-143072044.19438076</v>
      </c>
      <c r="AA227" s="12">
        <f t="shared" si="57"/>
        <v>-2.0895823209492712</v>
      </c>
      <c r="AB227" s="115">
        <f t="shared" si="58"/>
        <v>243801626.49212852</v>
      </c>
      <c r="AC227" s="73">
        <f>AB227/SUMIFS(FinParameters!$L$8:$L$39,FinParameters!$B$8:$B$39,Financials!$E227,FinParameters!$C$8:$C$39,Financials!$F227)</f>
        <v>176858667.47496626</v>
      </c>
      <c r="AD227" s="73">
        <f t="shared" si="59"/>
        <v>176858667.47496626</v>
      </c>
      <c r="AE227" s="12"/>
      <c r="AF227" s="73">
        <f t="shared" si="60"/>
        <v>137071134.7491338</v>
      </c>
      <c r="AG227" s="73">
        <f t="shared" si="61"/>
        <v>94625895.572384179</v>
      </c>
      <c r="AH227" s="73">
        <f t="shared" si="61"/>
        <v>33786623.280585498</v>
      </c>
      <c r="AI227" s="12">
        <f t="shared" si="62"/>
        <v>0.4934572025529036</v>
      </c>
      <c r="AL227" s="73">
        <f>Summary!G227</f>
        <v>-10231651.991523148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28062622.197960526</v>
      </c>
      <c r="AN227" s="20">
        <f>Summary!I227</f>
        <v>3092482.9265362523</v>
      </c>
      <c r="AP227" s="12">
        <v>1</v>
      </c>
    </row>
    <row r="228" spans="1:42" x14ac:dyDescent="0.3">
      <c r="A228">
        <v>224</v>
      </c>
      <c r="B228" t="str">
        <f>Summary!B228</f>
        <v>Yallourn Snowy</v>
      </c>
      <c r="C228" t="str">
        <f>Summary!C228</f>
        <v>Wind</v>
      </c>
      <c r="D228" s="90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37279722.256024301</v>
      </c>
      <c r="H228" s="73">
        <f>SUMIFS(AM$5:AM228,$F$5:$F228,$F228,$D$5:$D228,$D228)</f>
        <v>-2338023.9597024047</v>
      </c>
      <c r="I228" s="20">
        <f>SUMIFS(AN$5:AN228,$F$5:$F228,$F228,$D$5:$D228,$D228)</f>
        <v>67489136.619214088</v>
      </c>
      <c r="J228" s="73">
        <f t="shared" si="48"/>
        <v>67489136.619214088</v>
      </c>
      <c r="K228" s="73">
        <f t="shared" si="49"/>
        <v>104768858.87523839</v>
      </c>
      <c r="L228" s="73">
        <f t="shared" si="50"/>
        <v>102430834.91553599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54365318.079765916</v>
      </c>
      <c r="Q228" s="73">
        <f>P228/SUMIFS(FinParameters!$H$8:$H$39,FinParameters!$B$8:$B$39,Financials!$E228,FinParameters!$C$8:$C$39,Financials!$F228)</f>
        <v>13999844.410758795</v>
      </c>
      <c r="R228" s="73">
        <f t="shared" si="63"/>
        <v>-14103888.785166264</v>
      </c>
      <c r="S228" s="12">
        <f t="shared" si="52"/>
        <v>-0.20598878577619162</v>
      </c>
      <c r="T228" s="115">
        <f t="shared" si="53"/>
        <v>37279722.256024301</v>
      </c>
      <c r="U228" s="73">
        <f>T228/SUMIFS(FinParameters!$L$8:$L$39,FinParameters!$B$8:$B$39,Financials!$E228,FinParameters!$C$8:$C$39,Financials!$F228)</f>
        <v>27043470.12324043</v>
      </c>
      <c r="V228" s="73">
        <f t="shared" si="54"/>
        <v>27043470.12324043</v>
      </c>
      <c r="W228" s="12"/>
      <c r="X228" s="73">
        <f t="shared" si="55"/>
        <v>91645040.335790217</v>
      </c>
      <c r="Y228" s="73">
        <f t="shared" si="56"/>
        <v>41043314.533999227</v>
      </c>
      <c r="Z228" s="73">
        <f t="shared" si="56"/>
        <v>12939581.338074166</v>
      </c>
      <c r="AA228" s="12">
        <f t="shared" si="57"/>
        <v>0.18898395250290859</v>
      </c>
      <c r="AB228" s="115">
        <f t="shared" si="58"/>
        <v>-2338023.9597024047</v>
      </c>
      <c r="AC228" s="73">
        <f>AB228/SUMIFS(FinParameters!$L$8:$L$39,FinParameters!$B$8:$B$39,Financials!$E228,FinParameters!$C$8:$C$39,Financials!$F228)</f>
        <v>-1696050.2191352767</v>
      </c>
      <c r="AD228" s="73">
        <f t="shared" si="59"/>
        <v>-1696050.2191352767</v>
      </c>
      <c r="AE228" s="12"/>
      <c r="AF228" s="73">
        <f t="shared" si="60"/>
        <v>89307016.376087815</v>
      </c>
      <c r="AG228" s="73">
        <f t="shared" si="61"/>
        <v>39347264.31486395</v>
      </c>
      <c r="AH228" s="73">
        <f t="shared" si="61"/>
        <v>11243531.118938889</v>
      </c>
      <c r="AI228" s="12">
        <f t="shared" si="62"/>
        <v>0.16421295986557544</v>
      </c>
      <c r="AL228" s="73">
        <f>Summary!G228</f>
        <v>4130461.4459010526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25072.703244435586</v>
      </c>
      <c r="AN228" s="20">
        <f>Summary!I228</f>
        <v>7015836.494701786</v>
      </c>
      <c r="AP228" s="12">
        <v>1</v>
      </c>
    </row>
    <row r="229" spans="1:42" x14ac:dyDescent="0.3">
      <c r="A229">
        <v>225</v>
      </c>
      <c r="B229" t="str">
        <f>Summary!B229</f>
        <v>Yallourn Snowy</v>
      </c>
      <c r="C229" t="str">
        <f>Summary!C229</f>
        <v>Wind</v>
      </c>
      <c r="D229" s="90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318811938.38452971</v>
      </c>
      <c r="H229" s="73">
        <f>SUMIFS(AM$5:AM229,$F$5:$F229,$F229,$D$5:$D229,$D229)</f>
        <v>-341825290.29761428</v>
      </c>
      <c r="I229" s="20">
        <f>SUMIFS(AN$5:AN229,$F$5:$F229,$F229,$D$5:$D229,$D229)</f>
        <v>151903816.89280981</v>
      </c>
      <c r="J229" s="73">
        <f t="shared" si="48"/>
        <v>151903816.89280981</v>
      </c>
      <c r="K229" s="73">
        <f t="shared" si="49"/>
        <v>470715755.27733952</v>
      </c>
      <c r="L229" s="73">
        <f t="shared" si="50"/>
        <v>128890464.97972524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137663152.88987544</v>
      </c>
      <c r="Q229" s="73">
        <f>P229/SUMIFS(FinParameters!$H$8:$H$39,FinParameters!$B$8:$B$39,Financials!$E229,FinParameters!$C$8:$C$39,Financials!$F229)</f>
        <v>31937139.033604193</v>
      </c>
      <c r="R229" s="73">
        <f t="shared" si="63"/>
        <v>68342226.048964739</v>
      </c>
      <c r="S229" s="12">
        <f t="shared" si="52"/>
        <v>0.98588159684892773</v>
      </c>
      <c r="T229" s="115">
        <f t="shared" si="53"/>
        <v>318811938.38452971</v>
      </c>
      <c r="U229" s="73">
        <f>T229/SUMIFS(FinParameters!$L$8:$L$39,FinParameters!$B$8:$B$39,Financials!$E229,FinParameters!$C$8:$C$39,Financials!$F229)</f>
        <v>225631879.1276806</v>
      </c>
      <c r="V229" s="73">
        <f t="shared" si="54"/>
        <v>225631879.1276806</v>
      </c>
      <c r="W229" s="12"/>
      <c r="X229" s="73">
        <f t="shared" si="55"/>
        <v>456475091.27440512</v>
      </c>
      <c r="Y229" s="73">
        <f t="shared" si="56"/>
        <v>257569018.1612848</v>
      </c>
      <c r="Z229" s="73">
        <f t="shared" si="56"/>
        <v>293974105.17664534</v>
      </c>
      <c r="AA229" s="12">
        <f t="shared" si="57"/>
        <v>4.2407699748635279</v>
      </c>
      <c r="AB229" s="115">
        <f t="shared" si="58"/>
        <v>-341825290.29761428</v>
      </c>
      <c r="AC229" s="73">
        <f>AB229/SUMIFS(FinParameters!$L$8:$L$39,FinParameters!$B$8:$B$39,Financials!$E229,FinParameters!$C$8:$C$39,Financials!$F229)</f>
        <v>-241919054.14216506</v>
      </c>
      <c r="AD229" s="73">
        <f t="shared" si="59"/>
        <v>-241919054.14216506</v>
      </c>
      <c r="AE229" s="12"/>
      <c r="AF229" s="73">
        <f t="shared" si="60"/>
        <v>114649800.97679085</v>
      </c>
      <c r="AG229" s="73">
        <f t="shared" si="61"/>
        <v>15649964.01911974</v>
      </c>
      <c r="AH229" s="73">
        <f t="shared" si="61"/>
        <v>52055051.034480274</v>
      </c>
      <c r="AI229" s="12">
        <f t="shared" si="62"/>
        <v>0.75092837627438158</v>
      </c>
      <c r="AL229" s="73">
        <f>Summary!G229</f>
        <v>24295916.611173499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-30830648.57179993</v>
      </c>
      <c r="AN229" s="20">
        <f>Summary!I229</f>
        <v>12235421.536132209</v>
      </c>
      <c r="AP229" s="12">
        <v>1</v>
      </c>
    </row>
    <row r="230" spans="1:42" x14ac:dyDescent="0.3">
      <c r="A230">
        <v>226</v>
      </c>
      <c r="B230" t="str">
        <f>Summary!B230</f>
        <v>Yallourn Snowy</v>
      </c>
      <c r="C230" t="str">
        <f>Summary!C230</f>
        <v>Wind</v>
      </c>
      <c r="D230" s="90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163659361.11557737</v>
      </c>
      <c r="H230" s="73">
        <f>SUMIFS(AM$5:AM230,$F$5:$F230,$F230,$D$5:$D230,$D230)</f>
        <v>-141744931.5194504</v>
      </c>
      <c r="I230" s="20">
        <f>SUMIFS(AN$5:AN230,$F$5:$F230,$F230,$D$5:$D230,$D230)</f>
        <v>104760824.38648966</v>
      </c>
      <c r="J230" s="73">
        <f t="shared" si="48"/>
        <v>104760824.38648966</v>
      </c>
      <c r="K230" s="73">
        <f t="shared" si="49"/>
        <v>268420185.50206703</v>
      </c>
      <c r="L230" s="73">
        <f t="shared" si="50"/>
        <v>126675253.98261663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90520160.383555278</v>
      </c>
      <c r="Q230" s="73">
        <f>P230/SUMIFS(FinParameters!$H$8:$H$39,FinParameters!$B$8:$B$39,Financials!$E230,FinParameters!$C$8:$C$39,Financials!$F230)</f>
        <v>21000208.747408204</v>
      </c>
      <c r="R230" s="73">
        <f t="shared" si="63"/>
        <v>21199233.542644579</v>
      </c>
      <c r="S230" s="12">
        <f t="shared" si="52"/>
        <v>0.30581289819301088</v>
      </c>
      <c r="T230" s="115">
        <f t="shared" si="53"/>
        <v>163659361.11557737</v>
      </c>
      <c r="U230" s="73">
        <f>T230/SUMIFS(FinParameters!$L$8:$L$39,FinParameters!$B$8:$B$39,Financials!$E230,FinParameters!$C$8:$C$39,Financials!$F230)</f>
        <v>115826180.70219433</v>
      </c>
      <c r="V230" s="73">
        <f t="shared" si="54"/>
        <v>115826180.70219433</v>
      </c>
      <c r="W230" s="12"/>
      <c r="X230" s="73">
        <f t="shared" si="55"/>
        <v>254179521.49913266</v>
      </c>
      <c r="Y230" s="73">
        <f t="shared" si="56"/>
        <v>136826389.44960254</v>
      </c>
      <c r="Z230" s="73">
        <f t="shared" si="56"/>
        <v>137025414.24483892</v>
      </c>
      <c r="AA230" s="12">
        <f t="shared" si="57"/>
        <v>1.976681797104471</v>
      </c>
      <c r="AB230" s="115">
        <f t="shared" si="58"/>
        <v>-141744931.5194504</v>
      </c>
      <c r="AC230" s="73">
        <f>AB230/SUMIFS(FinParameters!$L$8:$L$39,FinParameters!$B$8:$B$39,Financials!$E230,FinParameters!$C$8:$C$39,Financials!$F230)</f>
        <v>-100316742.8974483</v>
      </c>
      <c r="AD230" s="73">
        <f t="shared" si="59"/>
        <v>-100316742.8974483</v>
      </c>
      <c r="AE230" s="12"/>
      <c r="AF230" s="73">
        <f t="shared" si="60"/>
        <v>112434589.97968227</v>
      </c>
      <c r="AG230" s="73">
        <f t="shared" si="61"/>
        <v>36509646.552154243</v>
      </c>
      <c r="AH230" s="73">
        <f t="shared" si="61"/>
        <v>36708671.347390622</v>
      </c>
      <c r="AI230" s="12">
        <f t="shared" si="62"/>
        <v>0.529546747573584</v>
      </c>
      <c r="AL230" s="73">
        <f>Summary!G230</f>
        <v>12308080.754160849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-12437612.780564556</v>
      </c>
      <c r="AN230" s="20">
        <f>Summary!I230</f>
        <v>9120427.3357396945</v>
      </c>
      <c r="AP230" s="12">
        <v>1</v>
      </c>
    </row>
    <row r="231" spans="1:42" x14ac:dyDescent="0.3">
      <c r="A231">
        <v>227</v>
      </c>
      <c r="B231" t="str">
        <f>Summary!B231</f>
        <v>Yallourn Snowy</v>
      </c>
      <c r="C231" t="str">
        <f>Summary!C231</f>
        <v>Wind</v>
      </c>
      <c r="D231" s="90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86066301.40022704</v>
      </c>
      <c r="H231" s="73">
        <f>SUMIFS(AM$5:AM231,$F$5:$F231,$F231,$D$5:$D231,$D231)</f>
        <v>-57049339.516987093</v>
      </c>
      <c r="I231" s="20">
        <f>SUMIFS(AN$5:AN231,$F$5:$F231,$F231,$D$5:$D231,$D231)</f>
        <v>86444343.15790543</v>
      </c>
      <c r="J231" s="73">
        <f t="shared" si="48"/>
        <v>86444343.15790543</v>
      </c>
      <c r="K231" s="73">
        <f t="shared" si="49"/>
        <v>172510644.55813247</v>
      </c>
      <c r="L231" s="73">
        <f t="shared" si="50"/>
        <v>115461305.04114538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72203679.154971048</v>
      </c>
      <c r="Q231" s="73">
        <f>P231/SUMIFS(FinParameters!$H$8:$H$39,FinParameters!$B$8:$B$39,Financials!$E231,FinParameters!$C$8:$C$39,Financials!$F231)</f>
        <v>16750879.894162692</v>
      </c>
      <c r="R231" s="73">
        <f t="shared" si="63"/>
        <v>2882752.314060349</v>
      </c>
      <c r="S231" s="12">
        <f t="shared" si="52"/>
        <v>4.1585599694536297E-2</v>
      </c>
      <c r="T231" s="115">
        <f t="shared" si="53"/>
        <v>86066301.40022704</v>
      </c>
      <c r="U231" s="73">
        <f>T231/SUMIFS(FinParameters!$L$8:$L$39,FinParameters!$B$8:$B$39,Financials!$E231,FinParameters!$C$8:$C$39,Financials!$F231)</f>
        <v>60911462.139414266</v>
      </c>
      <c r="V231" s="73">
        <f t="shared" si="54"/>
        <v>60911462.139414266</v>
      </c>
      <c r="W231" s="12"/>
      <c r="X231" s="73">
        <f t="shared" si="55"/>
        <v>158269980.5551981</v>
      </c>
      <c r="Y231" s="73">
        <f t="shared" si="56"/>
        <v>77662342.033576965</v>
      </c>
      <c r="Z231" s="73">
        <f t="shared" si="56"/>
        <v>63794214.453474611</v>
      </c>
      <c r="AA231" s="12">
        <f t="shared" si="57"/>
        <v>0.92027353586717442</v>
      </c>
      <c r="AB231" s="115">
        <f t="shared" si="58"/>
        <v>-57049339.516987093</v>
      </c>
      <c r="AC231" s="73">
        <f>AB231/SUMIFS(FinParameters!$L$8:$L$39,FinParameters!$B$8:$B$39,Financials!$E231,FinParameters!$C$8:$C$39,Financials!$F231)</f>
        <v>-40375369.076315187</v>
      </c>
      <c r="AD231" s="73">
        <f t="shared" si="59"/>
        <v>-40375369.076315187</v>
      </c>
      <c r="AE231" s="12"/>
      <c r="AF231" s="73">
        <f t="shared" si="60"/>
        <v>101220641.03821102</v>
      </c>
      <c r="AG231" s="73">
        <f t="shared" si="61"/>
        <v>37286972.957261778</v>
      </c>
      <c r="AH231" s="73">
        <f t="shared" si="61"/>
        <v>23418845.377159424</v>
      </c>
      <c r="AI231" s="12">
        <f t="shared" si="62"/>
        <v>0.33783225995960675</v>
      </c>
      <c r="AL231" s="73">
        <f>Summary!G231</f>
        <v>8185734.6609470518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-5288287.555962475</v>
      </c>
      <c r="AN231" s="20">
        <f>Summary!I231</f>
        <v>8097179.8411434088</v>
      </c>
      <c r="AP231" s="12">
        <v>1</v>
      </c>
    </row>
    <row r="232" spans="1:42" x14ac:dyDescent="0.3">
      <c r="A232">
        <v>228</v>
      </c>
      <c r="B232" t="str">
        <f>Summary!B232</f>
        <v>Yallourn Snowy</v>
      </c>
      <c r="C232" t="str">
        <f>Summary!C232</f>
        <v>Wind</v>
      </c>
      <c r="D232" s="90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33435258.402492963</v>
      </c>
      <c r="H232" s="73">
        <f>SUMIFS(AM$5:AM232,$F$5:$F232,$F232,$D$5:$D232,$D232)</f>
        <v>937798.77623527567</v>
      </c>
      <c r="I232" s="20">
        <f>SUMIFS(AN$5:AN232,$F$5:$F232,$F232,$D$5:$D232,$D232)</f>
        <v>74023053.197135955</v>
      </c>
      <c r="J232" s="73">
        <f t="shared" si="48"/>
        <v>74023053.197135955</v>
      </c>
      <c r="K232" s="73">
        <f t="shared" si="49"/>
        <v>107458311.59962893</v>
      </c>
      <c r="L232" s="73">
        <f t="shared" si="50"/>
        <v>108396110.37586419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59782389.194201574</v>
      </c>
      <c r="Q232" s="73">
        <f>P232/SUMIFS(FinParameters!$H$8:$H$39,FinParameters!$B$8:$B$39,Financials!$E232,FinParameters!$C$8:$C$39,Financials!$F232)</f>
        <v>13869204.90614938</v>
      </c>
      <c r="R232" s="73">
        <f t="shared" si="63"/>
        <v>-9538537.6467091255</v>
      </c>
      <c r="S232" s="12">
        <f t="shared" si="52"/>
        <v>-0.1375996842713855</v>
      </c>
      <c r="T232" s="115">
        <f t="shared" si="53"/>
        <v>33435258.402492963</v>
      </c>
      <c r="U232" s="73">
        <f>T232/SUMIFS(FinParameters!$L$8:$L$39,FinParameters!$B$8:$B$39,Financials!$E232,FinParameters!$C$8:$C$39,Financials!$F232)</f>
        <v>23663041.668706011</v>
      </c>
      <c r="V232" s="73">
        <f t="shared" si="54"/>
        <v>23663041.668706011</v>
      </c>
      <c r="W232" s="12"/>
      <c r="X232" s="73">
        <f t="shared" si="55"/>
        <v>93217647.596694544</v>
      </c>
      <c r="Y232" s="73">
        <f t="shared" si="56"/>
        <v>37532246.574855387</v>
      </c>
      <c r="Z232" s="73">
        <f t="shared" si="56"/>
        <v>14124504.021996886</v>
      </c>
      <c r="AA232" s="12">
        <f t="shared" si="57"/>
        <v>0.20375526793535476</v>
      </c>
      <c r="AB232" s="115">
        <f t="shared" si="58"/>
        <v>937798.77623527567</v>
      </c>
      <c r="AC232" s="73">
        <f>AB232/SUMIFS(FinParameters!$L$8:$L$39,FinParameters!$B$8:$B$39,Financials!$E232,FinParameters!$C$8:$C$39,Financials!$F232)</f>
        <v>663705.69809211453</v>
      </c>
      <c r="AD232" s="73">
        <f t="shared" si="59"/>
        <v>663705.69809211453</v>
      </c>
      <c r="AE232" s="12"/>
      <c r="AF232" s="73">
        <f t="shared" si="60"/>
        <v>94155446.372929826</v>
      </c>
      <c r="AG232" s="73">
        <f t="shared" si="61"/>
        <v>38195952.272947505</v>
      </c>
      <c r="AH232" s="73">
        <f t="shared" si="61"/>
        <v>14788209.720089</v>
      </c>
      <c r="AI232" s="12">
        <f t="shared" si="62"/>
        <v>0.21332965951288368</v>
      </c>
      <c r="AL232" s="73">
        <f>Summary!G232</f>
        <v>4504016.1591397244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235869.46505385477</v>
      </c>
      <c r="AN232" s="20">
        <f>Summary!I232</f>
        <v>7165648.9096060107</v>
      </c>
      <c r="AP232" s="12">
        <v>1</v>
      </c>
    </row>
    <row r="233" spans="1:42" x14ac:dyDescent="0.3">
      <c r="A233">
        <v>229</v>
      </c>
      <c r="B233" t="str">
        <f>Summary!B233</f>
        <v>Yallourn Snowy</v>
      </c>
      <c r="C233" t="str">
        <f>Summary!C233</f>
        <v>Wind</v>
      </c>
      <c r="D233" s="90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-8587670.1716401316</v>
      </c>
      <c r="H233" s="73">
        <f>SUMIFS(AM$5:AM233,$F$5:$F233,$F233,$D$5:$D233,$D233)</f>
        <v>56206109.286515094</v>
      </c>
      <c r="I233" s="20">
        <f>SUMIFS(AN$5:AN233,$F$5:$F233,$F233,$D$5:$D233,$D233)</f>
        <v>62026614.541036412</v>
      </c>
      <c r="J233" s="73">
        <f t="shared" si="48"/>
        <v>62026614.541036412</v>
      </c>
      <c r="K233" s="73">
        <f t="shared" si="49"/>
        <v>53438944.369396284</v>
      </c>
      <c r="L233" s="73">
        <f t="shared" si="50"/>
        <v>109645053.65591137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47785950.538102031</v>
      </c>
      <c r="Q233" s="73">
        <f>P233/SUMIFS(FinParameters!$H$8:$H$39,FinParameters!$B$8:$B$39,Financials!$E233,FinParameters!$C$8:$C$39,Financials!$F233)</f>
        <v>11086093.222121309</v>
      </c>
      <c r="R233" s="73">
        <f t="shared" si="63"/>
        <v>-21534976.302808668</v>
      </c>
      <c r="S233" s="12">
        <f t="shared" si="52"/>
        <v>-0.31065620851017683</v>
      </c>
      <c r="T233" s="115">
        <f t="shared" si="53"/>
        <v>-8587670.1716401316</v>
      </c>
      <c r="U233" s="73">
        <f>T233/SUMIFS(FinParameters!$L$8:$L$39,FinParameters!$B$8:$B$39,Financials!$E233,FinParameters!$C$8:$C$39,Financials!$F233)</f>
        <v>-6077727.7286863308</v>
      </c>
      <c r="V233" s="73">
        <f t="shared" si="54"/>
        <v>-6077727.7286863308</v>
      </c>
      <c r="W233" s="12"/>
      <c r="X233" s="73">
        <f t="shared" si="55"/>
        <v>39198280.366461903</v>
      </c>
      <c r="Y233" s="73">
        <f t="shared" si="56"/>
        <v>5008365.4934349786</v>
      </c>
      <c r="Z233" s="73">
        <f t="shared" si="56"/>
        <v>-27612704.031494997</v>
      </c>
      <c r="AA233" s="12">
        <f t="shared" si="57"/>
        <v>-0.39833143164495283</v>
      </c>
      <c r="AB233" s="115">
        <f t="shared" si="58"/>
        <v>56206109.286515094</v>
      </c>
      <c r="AC233" s="73">
        <f>AB233/SUMIFS(FinParameters!$L$8:$L$39,FinParameters!$B$8:$B$39,Financials!$E233,FinParameters!$C$8:$C$39,Financials!$F233)</f>
        <v>39778592.109923214</v>
      </c>
      <c r="AD233" s="73">
        <f t="shared" si="59"/>
        <v>39778592.109923214</v>
      </c>
      <c r="AE233" s="12"/>
      <c r="AF233" s="73">
        <f t="shared" si="60"/>
        <v>95404389.65297699</v>
      </c>
      <c r="AG233" s="73">
        <f t="shared" si="61"/>
        <v>44786957.603358194</v>
      </c>
      <c r="AH233" s="73">
        <f t="shared" si="61"/>
        <v>12165888.078428216</v>
      </c>
      <c r="AI233" s="12">
        <f t="shared" si="62"/>
        <v>0.17550094369552413</v>
      </c>
      <c r="AL233" s="73">
        <f>Summary!G233</f>
        <v>-28345.965113833889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6482691.6671470944</v>
      </c>
      <c r="AN233" s="20">
        <f>Summary!I233</f>
        <v>6019254.8447908731</v>
      </c>
      <c r="AP233" s="12">
        <v>1</v>
      </c>
    </row>
    <row r="234" spans="1:42" x14ac:dyDescent="0.3">
      <c r="A234">
        <v>230</v>
      </c>
      <c r="B234" t="str">
        <f>Summary!B234</f>
        <v>Yallourn Snowy</v>
      </c>
      <c r="C234" t="str">
        <f>Summary!C234</f>
        <v>Wind</v>
      </c>
      <c r="D234" s="90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-57541177.007408544</v>
      </c>
      <c r="H234" s="73">
        <f>SUMIFS(AM$5:AM234,$F$5:$F234,$F234,$D$5:$D234,$D234)</f>
        <v>129714800.59260856</v>
      </c>
      <c r="I234" s="20">
        <f>SUMIFS(AN$5:AN234,$F$5:$F234,$F234,$D$5:$D234,$D234)</f>
        <v>47238058.1339688</v>
      </c>
      <c r="J234" s="73">
        <f t="shared" si="48"/>
        <v>47238058.1339688</v>
      </c>
      <c r="K234" s="73">
        <f t="shared" si="49"/>
        <v>-10303118.873439744</v>
      </c>
      <c r="L234" s="73">
        <f t="shared" si="50"/>
        <v>119411681.71916881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32997394.131034419</v>
      </c>
      <c r="Q234" s="73">
        <f>P234/SUMIFS(FinParameters!$H$8:$H$39,FinParameters!$B$8:$B$39,Financials!$E234,FinParameters!$C$8:$C$39,Financials!$F234)</f>
        <v>7655224.6696870988</v>
      </c>
      <c r="R234" s="73">
        <f t="shared" si="63"/>
        <v>-36323532.709876284</v>
      </c>
      <c r="S234" s="12">
        <f t="shared" si="52"/>
        <v>-0.52399086921093285</v>
      </c>
      <c r="T234" s="115">
        <f t="shared" si="53"/>
        <v>-57541177.007408544</v>
      </c>
      <c r="U234" s="73">
        <f>T234/SUMIFS(FinParameters!$L$8:$L$39,FinParameters!$B$8:$B$39,Financials!$E234,FinParameters!$C$8:$C$39,Financials!$F234)</f>
        <v>-40723455.844180778</v>
      </c>
      <c r="V234" s="73">
        <f t="shared" si="54"/>
        <v>-40723455.844180778</v>
      </c>
      <c r="W234" s="12"/>
      <c r="X234" s="73">
        <f t="shared" si="55"/>
        <v>-24543782.876374125</v>
      </c>
      <c r="Y234" s="73">
        <f t="shared" si="56"/>
        <v>-33068231.174493678</v>
      </c>
      <c r="Z234" s="73">
        <f t="shared" si="56"/>
        <v>-77046988.554057062</v>
      </c>
      <c r="AA234" s="12">
        <f t="shared" si="57"/>
        <v>-1.1114535258721716</v>
      </c>
      <c r="AB234" s="115">
        <f t="shared" si="58"/>
        <v>129714800.59260856</v>
      </c>
      <c r="AC234" s="73">
        <f>AB234/SUMIFS(FinParameters!$L$8:$L$39,FinParameters!$B$8:$B$39,Financials!$E234,FinParameters!$C$8:$C$39,Financials!$F234)</f>
        <v>91802692.071969345</v>
      </c>
      <c r="AD234" s="73">
        <f t="shared" si="59"/>
        <v>91802692.071969345</v>
      </c>
      <c r="AE234" s="12"/>
      <c r="AF234" s="73">
        <f t="shared" si="60"/>
        <v>105171017.71623443</v>
      </c>
      <c r="AG234" s="73">
        <f t="shared" si="61"/>
        <v>58734460.897475667</v>
      </c>
      <c r="AH234" s="73">
        <f t="shared" si="61"/>
        <v>14755703.517912284</v>
      </c>
      <c r="AI234" s="12">
        <f t="shared" si="62"/>
        <v>0.21286073614936149</v>
      </c>
      <c r="AL234" s="73">
        <f>Summary!G234</f>
        <v>-5334391.7750676414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14974310.49106531</v>
      </c>
      <c r="AN234" s="20">
        <f>Summary!I234</f>
        <v>4592697.9817655869</v>
      </c>
      <c r="AP234" s="12">
        <v>1</v>
      </c>
    </row>
    <row r="235" spans="1:42" x14ac:dyDescent="0.3">
      <c r="A235">
        <v>231</v>
      </c>
      <c r="B235" t="str">
        <f>Summary!B235</f>
        <v>Yallourn Snowy</v>
      </c>
      <c r="C235" t="str">
        <f>Summary!C235</f>
        <v>Wind</v>
      </c>
      <c r="D235" s="90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-127423588.64742653</v>
      </c>
      <c r="H235" s="73">
        <f>SUMIFS(AM$5:AM235,$F$5:$F235,$F235,$D$5:$D235,$D235)</f>
        <v>273058331.6591453</v>
      </c>
      <c r="I235" s="20">
        <f>SUMIFS(AN$5:AN235,$F$5:$F235,$F235,$D$5:$D235,$D235)</f>
        <v>26512085.906432375</v>
      </c>
      <c r="J235" s="73">
        <f t="shared" si="48"/>
        <v>26512085.906432375</v>
      </c>
      <c r="K235" s="73">
        <f t="shared" si="49"/>
        <v>-100911502.74099416</v>
      </c>
      <c r="L235" s="73">
        <f t="shared" si="50"/>
        <v>172146828.91815114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12271421.903497996</v>
      </c>
      <c r="Q235" s="73">
        <f>P235/SUMIFS(FinParameters!$H$8:$H$39,FinParameters!$B$8:$B$39,Financials!$E235,FinParameters!$C$8:$C$39,Financials!$F235)</f>
        <v>2846906.3743262193</v>
      </c>
      <c r="R235" s="73">
        <f t="shared" si="63"/>
        <v>-57049504.937412709</v>
      </c>
      <c r="S235" s="12">
        <f t="shared" si="52"/>
        <v>-0.82297666141047832</v>
      </c>
      <c r="T235" s="115">
        <f t="shared" si="53"/>
        <v>-127423588.64742653</v>
      </c>
      <c r="U235" s="73">
        <f>T235/SUMIFS(FinParameters!$L$8:$L$39,FinParameters!$B$8:$B$39,Financials!$E235,FinParameters!$C$8:$C$39,Financials!$F235)</f>
        <v>-90181139.067113951</v>
      </c>
      <c r="V235" s="73">
        <f t="shared" si="54"/>
        <v>-90181139.067113951</v>
      </c>
      <c r="W235" s="12"/>
      <c r="X235" s="73">
        <f t="shared" si="55"/>
        <v>-115152166.74392854</v>
      </c>
      <c r="Y235" s="73">
        <f t="shared" si="56"/>
        <v>-87334232.692787737</v>
      </c>
      <c r="Z235" s="73">
        <f t="shared" si="56"/>
        <v>-147230644.00452667</v>
      </c>
      <c r="AA235" s="12">
        <f t="shared" si="57"/>
        <v>-2.123898953953923</v>
      </c>
      <c r="AB235" s="115">
        <f t="shared" si="58"/>
        <v>273058331.6591453</v>
      </c>
      <c r="AC235" s="73">
        <f>AB235/SUMIFS(FinParameters!$L$8:$L$39,FinParameters!$B$8:$B$39,Financials!$E235,FinParameters!$C$8:$C$39,Financials!$F235)</f>
        <v>193250807.34402022</v>
      </c>
      <c r="AD235" s="73">
        <f t="shared" si="59"/>
        <v>193250807.34402022</v>
      </c>
      <c r="AE235" s="12"/>
      <c r="AF235" s="73">
        <f t="shared" si="60"/>
        <v>157906164.91521674</v>
      </c>
      <c r="AG235" s="73">
        <f t="shared" si="61"/>
        <v>105916574.65123248</v>
      </c>
      <c r="AH235" s="73">
        <f t="shared" si="61"/>
        <v>46020163.339493543</v>
      </c>
      <c r="AI235" s="12">
        <f t="shared" si="62"/>
        <v>0.66387114882506315</v>
      </c>
      <c r="AL235" s="73">
        <f>Summary!G235</f>
        <v>-10416893.449034339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29256705.167016752</v>
      </c>
      <c r="AN235" s="20">
        <f>Summary!I235</f>
        <v>3112063.9115867252</v>
      </c>
      <c r="AP235" s="12">
        <v>1</v>
      </c>
    </row>
    <row r="236" spans="1:42" x14ac:dyDescent="0.3">
      <c r="A236">
        <v>232</v>
      </c>
      <c r="B236" t="str">
        <f>Summary!B236</f>
        <v>Yallourn Snowy</v>
      </c>
      <c r="C236" t="str">
        <f>Summary!C236</f>
        <v>Wind</v>
      </c>
      <c r="D236" s="90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41336002.609322071</v>
      </c>
      <c r="H236" s="73">
        <f>SUMIFS(AM$5:AM236,$F$5:$F236,$F236,$D$5:$D236,$D236)</f>
        <v>-1686213.7687473199</v>
      </c>
      <c r="I236" s="20">
        <f>SUMIFS(AN$5:AN236,$F$5:$F236,$F236,$D$5:$D236,$D236)</f>
        <v>74516436.39673242</v>
      </c>
      <c r="J236" s="73">
        <f t="shared" si="48"/>
        <v>74516436.39673242</v>
      </c>
      <c r="K236" s="73">
        <f t="shared" si="49"/>
        <v>115852439.00605449</v>
      </c>
      <c r="L236" s="73">
        <f t="shared" si="50"/>
        <v>114166225.23730716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60275772.393798038</v>
      </c>
      <c r="Q236" s="73">
        <f>P236/SUMIFS(FinParameters!$H$8:$H$39,FinParameters!$B$8:$B$39,Financials!$E236,FinParameters!$C$8:$C$39,Financials!$F236)</f>
        <v>13983667.255090073</v>
      </c>
      <c r="R236" s="73">
        <f t="shared" si="63"/>
        <v>-9045154.4471126609</v>
      </c>
      <c r="S236" s="12">
        <f t="shared" si="52"/>
        <v>-0.13048230684899814</v>
      </c>
      <c r="T236" s="115">
        <f t="shared" si="53"/>
        <v>41336002.609322071</v>
      </c>
      <c r="U236" s="73">
        <f>T236/SUMIFS(FinParameters!$L$8:$L$39,FinParameters!$B$8:$B$39,Financials!$E236,FinParameters!$C$8:$C$39,Financials!$F236)</f>
        <v>29254613.210621931</v>
      </c>
      <c r="V236" s="73">
        <f t="shared" si="54"/>
        <v>29254613.210621931</v>
      </c>
      <c r="W236" s="12"/>
      <c r="X236" s="73">
        <f t="shared" si="55"/>
        <v>101611775.00312011</v>
      </c>
      <c r="Y236" s="73">
        <f t="shared" si="56"/>
        <v>43238280.465712003</v>
      </c>
      <c r="Z236" s="73">
        <f t="shared" si="56"/>
        <v>20209458.76350927</v>
      </c>
      <c r="AA236" s="12">
        <f t="shared" si="57"/>
        <v>0.29153474548730901</v>
      </c>
      <c r="AB236" s="115">
        <f t="shared" si="58"/>
        <v>-1686213.7687473199</v>
      </c>
      <c r="AC236" s="73">
        <f>AB236/SUMIFS(FinParameters!$L$8:$L$39,FinParameters!$B$8:$B$39,Financials!$E236,FinParameters!$C$8:$C$39,Financials!$F236)</f>
        <v>-1193379.3420073758</v>
      </c>
      <c r="AD236" s="73">
        <f t="shared" si="59"/>
        <v>-1193379.3420073758</v>
      </c>
      <c r="AE236" s="12"/>
      <c r="AF236" s="73">
        <f t="shared" si="60"/>
        <v>99925561.234372795</v>
      </c>
      <c r="AG236" s="73">
        <f t="shared" si="61"/>
        <v>42044901.123704627</v>
      </c>
      <c r="AH236" s="73">
        <f t="shared" si="61"/>
        <v>19016079.421501894</v>
      </c>
      <c r="AI236" s="12">
        <f t="shared" si="62"/>
        <v>0.27431946294000342</v>
      </c>
      <c r="AL236" s="73">
        <f>Summary!G236</f>
        <v>4056280.3532977724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651810.19095508463</v>
      </c>
      <c r="AN236" s="20">
        <f>Summary!I236</f>
        <v>7027299.7775183385</v>
      </c>
      <c r="AP236" s="12">
        <v>1</v>
      </c>
    </row>
    <row r="237" spans="1:42" x14ac:dyDescent="0.3">
      <c r="A237">
        <v>233</v>
      </c>
      <c r="B237" t="str">
        <f>Summary!B237</f>
        <v>Yallourn Snowy</v>
      </c>
      <c r="C237" t="str">
        <f>Summary!C237</f>
        <v>Wind</v>
      </c>
      <c r="D237" s="90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341970266.33068961</v>
      </c>
      <c r="H237" s="73">
        <f>SUMIFS(AM$5:AM237,$F$5:$F237,$F237,$D$5:$D237,$D237)</f>
        <v>-369342496.78007025</v>
      </c>
      <c r="I237" s="20">
        <f>SUMIFS(AN$5:AN237,$F$5:$F237,$F237,$D$5:$D237,$D237)</f>
        <v>163841493.93533555</v>
      </c>
      <c r="J237" s="73">
        <f t="shared" si="48"/>
        <v>163841493.93533555</v>
      </c>
      <c r="K237" s="73">
        <f t="shared" si="49"/>
        <v>505811760.26602519</v>
      </c>
      <c r="L237" s="73">
        <f t="shared" si="50"/>
        <v>136469263.48595491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148456063.33232781</v>
      </c>
      <c r="Q237" s="73">
        <f>P237/SUMIFS(FinParameters!$H$8:$H$39,FinParameters!$B$8:$B$39,Financials!$E237,FinParameters!$C$8:$C$39,Financials!$F237)</f>
        <v>31027962.523051504</v>
      </c>
      <c r="R237" s="73">
        <f t="shared" si="63"/>
        <v>78430314.995411471</v>
      </c>
      <c r="S237" s="12">
        <f t="shared" si="52"/>
        <v>1.1200210902146746</v>
      </c>
      <c r="T237" s="115">
        <f t="shared" si="53"/>
        <v>341970266.33068961</v>
      </c>
      <c r="U237" s="73">
        <f>T237/SUMIFS(FinParameters!$L$8:$L$39,FinParameters!$B$8:$B$39,Financials!$E237,FinParameters!$C$8:$C$39,Financials!$F237)</f>
        <v>236118690.36439601</v>
      </c>
      <c r="V237" s="73">
        <f t="shared" si="54"/>
        <v>236118690.36439601</v>
      </c>
      <c r="W237" s="12"/>
      <c r="X237" s="73">
        <f t="shared" si="55"/>
        <v>490426329.66301745</v>
      </c>
      <c r="Y237" s="73">
        <f t="shared" si="56"/>
        <v>267146652.88744751</v>
      </c>
      <c r="Z237" s="73">
        <f t="shared" si="56"/>
        <v>314549005.35980749</v>
      </c>
      <c r="AA237" s="12">
        <f t="shared" si="57"/>
        <v>4.4919049468262919</v>
      </c>
      <c r="AB237" s="115">
        <f t="shared" si="58"/>
        <v>-369342496.78007025</v>
      </c>
      <c r="AC237" s="73">
        <f>AB237/SUMIFS(FinParameters!$L$8:$L$39,FinParameters!$B$8:$B$39,Financials!$E237,FinParameters!$C$8:$C$39,Financials!$F237)</f>
        <v>-255018272.70355266</v>
      </c>
      <c r="AD237" s="73">
        <f t="shared" si="59"/>
        <v>-255018272.70355266</v>
      </c>
      <c r="AE237" s="12"/>
      <c r="AF237" s="73">
        <f t="shared" si="60"/>
        <v>121083832.88294721</v>
      </c>
      <c r="AG237" s="73">
        <f t="shared" si="61"/>
        <v>12128380.183894843</v>
      </c>
      <c r="AH237" s="73">
        <f t="shared" si="61"/>
        <v>59530732.656254828</v>
      </c>
      <c r="AI237" s="12">
        <f t="shared" si="62"/>
        <v>0.85012633310012442</v>
      </c>
      <c r="AL237" s="73">
        <f>Summary!G237</f>
        <v>23158327.946159918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-27517206.48245598</v>
      </c>
      <c r="AN237" s="20">
        <f>Summary!I237</f>
        <v>11937677.042525733</v>
      </c>
      <c r="AP237" s="12">
        <v>1</v>
      </c>
    </row>
    <row r="238" spans="1:42" x14ac:dyDescent="0.3">
      <c r="A238">
        <v>234</v>
      </c>
      <c r="B238" t="str">
        <f>Summary!B238</f>
        <v>Yallourn Snowy</v>
      </c>
      <c r="C238" t="str">
        <f>Summary!C238</f>
        <v>Wind</v>
      </c>
      <c r="D238" s="90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176685967.40728492</v>
      </c>
      <c r="H238" s="73">
        <f>SUMIFS(AM$5:AM238,$F$5:$F238,$F238,$D$5:$D238,$D238)</f>
        <v>-152840016.73430473</v>
      </c>
      <c r="I238" s="20">
        <f>SUMIFS(AN$5:AN238,$F$5:$F238,$F238,$D$5:$D238,$D238)</f>
        <v>114017183.55294695</v>
      </c>
      <c r="J238" s="73">
        <f t="shared" si="48"/>
        <v>114017183.55294695</v>
      </c>
      <c r="K238" s="73">
        <f t="shared" si="49"/>
        <v>290703150.9602319</v>
      </c>
      <c r="L238" s="73">
        <f t="shared" si="50"/>
        <v>137863134.22592714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98631752.949939221</v>
      </c>
      <c r="Q238" s="73">
        <f>P238/SUMIFS(FinParameters!$H$8:$H$39,FinParameters!$B$8:$B$39,Financials!$E238,FinParameters!$C$8:$C$39,Financials!$F238)</f>
        <v>20614465.084277686</v>
      </c>
      <c r="R238" s="73">
        <f t="shared" si="63"/>
        <v>28606004.613022879</v>
      </c>
      <c r="S238" s="12">
        <f t="shared" si="52"/>
        <v>0.40850694626482553</v>
      </c>
      <c r="T238" s="115">
        <f t="shared" si="53"/>
        <v>176685967.40728492</v>
      </c>
      <c r="U238" s="73">
        <f>T238/SUMIFS(FinParameters!$L$8:$L$39,FinParameters!$B$8:$B$39,Financials!$E238,FinParameters!$C$8:$C$39,Financials!$F238)</f>
        <v>121995574.87150595</v>
      </c>
      <c r="V238" s="73">
        <f t="shared" si="54"/>
        <v>121995574.87150595</v>
      </c>
      <c r="W238" s="12"/>
      <c r="X238" s="73">
        <f t="shared" si="55"/>
        <v>275317720.35722417</v>
      </c>
      <c r="Y238" s="73">
        <f t="shared" si="56"/>
        <v>142610039.95578364</v>
      </c>
      <c r="Z238" s="73">
        <f t="shared" si="56"/>
        <v>150601579.48452884</v>
      </c>
      <c r="AA238" s="12">
        <f t="shared" si="57"/>
        <v>2.1506600509277862</v>
      </c>
      <c r="AB238" s="115">
        <f t="shared" si="58"/>
        <v>-152840016.73430473</v>
      </c>
      <c r="AC238" s="73">
        <f>AB238/SUMIFS(FinParameters!$L$8:$L$39,FinParameters!$B$8:$B$39,Financials!$E238,FinParameters!$C$8:$C$39,Financials!$F238)</f>
        <v>-105530767.26173168</v>
      </c>
      <c r="AD238" s="73">
        <f t="shared" si="59"/>
        <v>-105530767.26173168</v>
      </c>
      <c r="AE238" s="12"/>
      <c r="AF238" s="73">
        <f t="shared" si="60"/>
        <v>122477703.62291944</v>
      </c>
      <c r="AG238" s="73">
        <f t="shared" si="61"/>
        <v>37079272.694051951</v>
      </c>
      <c r="AH238" s="73">
        <f t="shared" si="61"/>
        <v>45070812.222797155</v>
      </c>
      <c r="AI238" s="12">
        <f t="shared" si="62"/>
        <v>0.64363199670422677</v>
      </c>
      <c r="AL238" s="73">
        <f>Summary!G238</f>
        <v>13026606.291707549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-11095085.214854317</v>
      </c>
      <c r="AN238" s="20">
        <f>Summary!I238</f>
        <v>9256359.166457288</v>
      </c>
      <c r="AP238" s="12">
        <v>1</v>
      </c>
    </row>
    <row r="239" spans="1:42" x14ac:dyDescent="0.3">
      <c r="A239">
        <v>235</v>
      </c>
      <c r="B239" t="str">
        <f>Summary!B239</f>
        <v>Yallourn Snowy</v>
      </c>
      <c r="C239" t="str">
        <f>Summary!C239</f>
        <v>Wind</v>
      </c>
      <c r="D239" s="90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95446471.761873066</v>
      </c>
      <c r="H239" s="73">
        <f>SUMIFS(AM$5:AM239,$F$5:$F239,$F239,$D$5:$D239,$D239)</f>
        <v>-61895195.408380903</v>
      </c>
      <c r="I239" s="20">
        <f>SUMIFS(AN$5:AN239,$F$5:$F239,$F239,$D$5:$D239,$D239)</f>
        <v>94767064.293278396</v>
      </c>
      <c r="J239" s="73">
        <f t="shared" si="48"/>
        <v>94767064.293278396</v>
      </c>
      <c r="K239" s="73">
        <f t="shared" si="49"/>
        <v>190213536.05515146</v>
      </c>
      <c r="L239" s="73">
        <f t="shared" si="50"/>
        <v>128318340.64677057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79381633.690270662</v>
      </c>
      <c r="Q239" s="73">
        <f>P239/SUMIFS(FinParameters!$H$8:$H$39,FinParameters!$B$8:$B$39,Financials!$E239,FinParameters!$C$8:$C$39,Financials!$F239)</f>
        <v>16591106.485469943</v>
      </c>
      <c r="R239" s="73">
        <f t="shared" si="63"/>
        <v>9355885.3533543218</v>
      </c>
      <c r="S239" s="12">
        <f t="shared" si="52"/>
        <v>0.13360636016826491</v>
      </c>
      <c r="T239" s="115">
        <f t="shared" si="53"/>
        <v>95446471.761873066</v>
      </c>
      <c r="U239" s="73">
        <f>T239/SUMIFS(FinParameters!$L$8:$L$39,FinParameters!$B$8:$B$39,Financials!$E239,FinParameters!$C$8:$C$39,Financials!$F239)</f>
        <v>65902501.27337826</v>
      </c>
      <c r="V239" s="73">
        <f t="shared" si="54"/>
        <v>65902501.27337826</v>
      </c>
      <c r="W239" s="12"/>
      <c r="X239" s="73">
        <f t="shared" si="55"/>
        <v>174828105.45214373</v>
      </c>
      <c r="Y239" s="73">
        <f t="shared" si="56"/>
        <v>82493607.758848205</v>
      </c>
      <c r="Z239" s="73">
        <f t="shared" si="56"/>
        <v>75258386.626732588</v>
      </c>
      <c r="AA239" s="12">
        <f t="shared" si="57"/>
        <v>1.0747244894069585</v>
      </c>
      <c r="AB239" s="115">
        <f t="shared" si="58"/>
        <v>-61895195.408380903</v>
      </c>
      <c r="AC239" s="73">
        <f>AB239/SUMIFS(FinParameters!$L$8:$L$39,FinParameters!$B$8:$B$39,Financials!$E239,FinParameters!$C$8:$C$39,Financials!$F239)</f>
        <v>-42736500.563305579</v>
      </c>
      <c r="AD239" s="73">
        <f t="shared" si="59"/>
        <v>-42736500.563305579</v>
      </c>
      <c r="AE239" s="12"/>
      <c r="AF239" s="73">
        <f t="shared" si="60"/>
        <v>112932910.04376283</v>
      </c>
      <c r="AG239" s="73">
        <f t="shared" si="61"/>
        <v>39757107.195542626</v>
      </c>
      <c r="AH239" s="73">
        <f t="shared" si="61"/>
        <v>32521886.063427009</v>
      </c>
      <c r="AI239" s="12">
        <f t="shared" si="62"/>
        <v>0.46442754038062944</v>
      </c>
      <c r="AL239" s="73">
        <f>Summary!G239</f>
        <v>9380170.3616460208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-4845855.8913938114</v>
      </c>
      <c r="AN239" s="20">
        <f>Summary!I239</f>
        <v>8322721.1353729693</v>
      </c>
      <c r="AP239" s="12">
        <v>1</v>
      </c>
    </row>
    <row r="240" spans="1:42" x14ac:dyDescent="0.3">
      <c r="A240">
        <v>236</v>
      </c>
      <c r="B240" t="str">
        <f>Summary!B240</f>
        <v>Yallourn Snowy</v>
      </c>
      <c r="C240" t="str">
        <f>Summary!C240</f>
        <v>Wind</v>
      </c>
      <c r="D240" s="90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39526790.433393836</v>
      </c>
      <c r="H240" s="73">
        <f>SUMIFS(AM$5:AM240,$F$5:$F240,$F240,$D$5:$D240,$D240)</f>
        <v>1334884.2920670905</v>
      </c>
      <c r="I240" s="20">
        <f>SUMIFS(AN$5:AN240,$F$5:$F240,$F240,$D$5:$D240,$D240)</f>
        <v>81500210.611405924</v>
      </c>
      <c r="J240" s="73">
        <f t="shared" si="48"/>
        <v>81500210.611405924</v>
      </c>
      <c r="K240" s="73">
        <f t="shared" si="49"/>
        <v>121027001.04479976</v>
      </c>
      <c r="L240" s="73">
        <f t="shared" si="50"/>
        <v>122361885.33686686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66114780.00839819</v>
      </c>
      <c r="Q240" s="73">
        <f>P240/SUMIFS(FinParameters!$H$8:$H$39,FinParameters!$B$8:$B$39,Financials!$E240,FinParameters!$C$8:$C$39,Financials!$F240)</f>
        <v>13818276.399584813</v>
      </c>
      <c r="R240" s="73">
        <f t="shared" si="63"/>
        <v>-3910968.3285181508</v>
      </c>
      <c r="S240" s="12">
        <f t="shared" si="52"/>
        <v>-5.5850432468086277E-2</v>
      </c>
      <c r="T240" s="115">
        <f t="shared" si="53"/>
        <v>39526790.433393836</v>
      </c>
      <c r="U240" s="73">
        <f>T240/SUMIFS(FinParameters!$L$8:$L$39,FinParameters!$B$8:$B$39,Financials!$E240,FinParameters!$C$8:$C$39,Financials!$F240)</f>
        <v>27291887.366651189</v>
      </c>
      <c r="V240" s="73">
        <f t="shared" si="54"/>
        <v>27291887.366651189</v>
      </c>
      <c r="W240" s="12"/>
      <c r="X240" s="73">
        <f t="shared" si="55"/>
        <v>105641570.44179203</v>
      </c>
      <c r="Y240" s="73">
        <f t="shared" si="56"/>
        <v>41110163.766236</v>
      </c>
      <c r="Z240" s="73">
        <f t="shared" si="56"/>
        <v>23380919.038133036</v>
      </c>
      <c r="AA240" s="12">
        <f t="shared" si="57"/>
        <v>0.33389031311225598</v>
      </c>
      <c r="AB240" s="115">
        <f t="shared" si="58"/>
        <v>1334884.2920670905</v>
      </c>
      <c r="AC240" s="73">
        <f>AB240/SUMIFS(FinParameters!$L$8:$L$39,FinParameters!$B$8:$B$39,Financials!$E240,FinParameters!$C$8:$C$39,Financials!$F240)</f>
        <v>921691.62603771954</v>
      </c>
      <c r="AD240" s="73">
        <f t="shared" si="59"/>
        <v>921691.62603771954</v>
      </c>
      <c r="AE240" s="12"/>
      <c r="AF240" s="73">
        <f t="shared" si="60"/>
        <v>106976454.73385912</v>
      </c>
      <c r="AG240" s="73">
        <f t="shared" si="61"/>
        <v>42031855.392273717</v>
      </c>
      <c r="AH240" s="73">
        <f t="shared" si="61"/>
        <v>24302610.664170757</v>
      </c>
      <c r="AI240" s="12">
        <f t="shared" si="62"/>
        <v>0.34705249485150946</v>
      </c>
      <c r="AL240" s="73">
        <f>Summary!G240</f>
        <v>6091532.0309008714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397085.51583181473</v>
      </c>
      <c r="AN240" s="20">
        <f>Summary!I240</f>
        <v>7477157.414269967</v>
      </c>
      <c r="AP240" s="12">
        <v>1</v>
      </c>
    </row>
    <row r="241" spans="1:42" x14ac:dyDescent="0.3">
      <c r="A241">
        <v>237</v>
      </c>
      <c r="B241" t="str">
        <f>Summary!B241</f>
        <v>Yallourn Snowy</v>
      </c>
      <c r="C241" t="str">
        <f>Summary!C241</f>
        <v>Wind</v>
      </c>
      <c r="D241" s="90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-8072939.0802520523</v>
      </c>
      <c r="H241" s="73">
        <f>SUMIFS(AM$5:AM241,$F$5:$F241,$F241,$D$5:$D241,$D241)</f>
        <v>63351595.463577345</v>
      </c>
      <c r="I241" s="20">
        <f>SUMIFS(AN$5:AN241,$F$5:$F241,$F241,$D$5:$D241,$D241)</f>
        <v>68179302.477960899</v>
      </c>
      <c r="J241" s="73">
        <f t="shared" si="48"/>
        <v>68179302.477960899</v>
      </c>
      <c r="K241" s="73">
        <f t="shared" si="49"/>
        <v>60106363.397708848</v>
      </c>
      <c r="L241" s="73">
        <f t="shared" si="50"/>
        <v>123457958.86128619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52793871.874953166</v>
      </c>
      <c r="Q241" s="73">
        <f>P241/SUMIFS(FinParameters!$H$8:$H$39,FinParameters!$B$8:$B$39,Financials!$E241,FinParameters!$C$8:$C$39,Financials!$F241)</f>
        <v>11034148.698365221</v>
      </c>
      <c r="R241" s="73">
        <f t="shared" si="63"/>
        <v>-17231876.461963177</v>
      </c>
      <c r="S241" s="12">
        <f t="shared" si="52"/>
        <v>-0.24607914761660368</v>
      </c>
      <c r="T241" s="115">
        <f t="shared" si="53"/>
        <v>-8072939.0802520523</v>
      </c>
      <c r="U241" s="73">
        <f>T241/SUMIFS(FinParameters!$L$8:$L$39,FinParameters!$B$8:$B$39,Financials!$E241,FinParameters!$C$8:$C$39,Financials!$F241)</f>
        <v>-5574086.3773734467</v>
      </c>
      <c r="V241" s="73">
        <f t="shared" si="54"/>
        <v>-5574086.3773734467</v>
      </c>
      <c r="W241" s="12"/>
      <c r="X241" s="73">
        <f t="shared" si="55"/>
        <v>44720932.794701114</v>
      </c>
      <c r="Y241" s="73">
        <f t="shared" si="56"/>
        <v>5460062.3209917741</v>
      </c>
      <c r="Z241" s="73">
        <f t="shared" si="56"/>
        <v>-22805962.839336623</v>
      </c>
      <c r="AA241" s="12">
        <f t="shared" si="57"/>
        <v>-0.32567967327688979</v>
      </c>
      <c r="AB241" s="115">
        <f t="shared" si="58"/>
        <v>63351595.463577345</v>
      </c>
      <c r="AC241" s="73">
        <f>AB241/SUMIFS(FinParameters!$L$8:$L$39,FinParameters!$B$8:$B$39,Financials!$E241,FinParameters!$C$8:$C$39,Financials!$F241)</f>
        <v>43742094.638397127</v>
      </c>
      <c r="AD241" s="73">
        <f t="shared" si="59"/>
        <v>43742094.638397127</v>
      </c>
      <c r="AE241" s="12"/>
      <c r="AF241" s="73">
        <f t="shared" si="60"/>
        <v>108072528.25827846</v>
      </c>
      <c r="AG241" s="73">
        <f t="shared" si="61"/>
        <v>49202156.959388904</v>
      </c>
      <c r="AH241" s="73">
        <f t="shared" si="61"/>
        <v>20936131.799060505</v>
      </c>
      <c r="AI241" s="12">
        <f t="shared" si="62"/>
        <v>0.29897762317840659</v>
      </c>
      <c r="AL241" s="73">
        <f>Summary!G241</f>
        <v>514731.09138807951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7145486.1770622544</v>
      </c>
      <c r="AN241" s="20">
        <f>Summary!I241</f>
        <v>6152687.9369244892</v>
      </c>
      <c r="AP241" s="12">
        <v>1</v>
      </c>
    </row>
    <row r="242" spans="1:42" x14ac:dyDescent="0.3">
      <c r="A242">
        <v>238</v>
      </c>
      <c r="B242" t="str">
        <f>Summary!B242</f>
        <v>Yallourn Snowy</v>
      </c>
      <c r="C242" t="str">
        <f>Summary!C242</f>
        <v>Wind</v>
      </c>
      <c r="D242" s="90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-64466238.903906271</v>
      </c>
      <c r="H242" s="73">
        <f>SUMIFS(AM$5:AM242,$F$5:$F242,$F242,$D$5:$D242,$D242)</f>
        <v>147530624.41563252</v>
      </c>
      <c r="I242" s="20">
        <f>SUMIFS(AN$5:AN242,$F$5:$F242,$F242,$D$5:$D242,$D242)</f>
        <v>51618684.158326924</v>
      </c>
      <c r="J242" s="73">
        <f t="shared" si="48"/>
        <v>51618684.158326924</v>
      </c>
      <c r="K242" s="73">
        <f t="shared" si="49"/>
        <v>-12847554.745579347</v>
      </c>
      <c r="L242" s="73">
        <f t="shared" si="50"/>
        <v>134683069.67005318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36233253.55531919</v>
      </c>
      <c r="Q242" s="73">
        <f>P242/SUMIFS(FinParameters!$H$8:$H$39,FinParameters!$B$8:$B$39,Financials!$E242,FinParameters!$C$8:$C$39,Financials!$F242)</f>
        <v>7572907.4863448227</v>
      </c>
      <c r="R242" s="73">
        <f t="shared" si="63"/>
        <v>-33792494.781597152</v>
      </c>
      <c r="S242" s="12">
        <f t="shared" si="52"/>
        <v>-0.48257241920515603</v>
      </c>
      <c r="T242" s="115">
        <f t="shared" si="53"/>
        <v>-64466238.903906271</v>
      </c>
      <c r="U242" s="73">
        <f>T242/SUMIFS(FinParameters!$L$8:$L$39,FinParameters!$B$8:$B$39,Financials!$E242,FinParameters!$C$8:$C$39,Financials!$F242)</f>
        <v>-44511717.542100757</v>
      </c>
      <c r="V242" s="73">
        <f t="shared" si="54"/>
        <v>-44511717.542100757</v>
      </c>
      <c r="W242" s="12"/>
      <c r="X242" s="73">
        <f t="shared" si="55"/>
        <v>-28232985.348587085</v>
      </c>
      <c r="Y242" s="73">
        <f t="shared" si="56"/>
        <v>-36938810.055755936</v>
      </c>
      <c r="Z242" s="73">
        <f t="shared" si="56"/>
        <v>-78304212.32369791</v>
      </c>
      <c r="AA242" s="12">
        <f t="shared" si="57"/>
        <v>-1.1182202858718655</v>
      </c>
      <c r="AB242" s="115">
        <f t="shared" si="58"/>
        <v>147530624.41563252</v>
      </c>
      <c r="AC242" s="73">
        <f>AB242/SUMIFS(FinParameters!$L$8:$L$39,FinParameters!$B$8:$B$39,Financials!$E242,FinParameters!$C$8:$C$39,Financials!$F242)</f>
        <v>101864814.73794304</v>
      </c>
      <c r="AD242" s="73">
        <f t="shared" si="59"/>
        <v>101864814.73794304</v>
      </c>
      <c r="AE242" s="12"/>
      <c r="AF242" s="73">
        <f t="shared" si="60"/>
        <v>119297639.06704544</v>
      </c>
      <c r="AG242" s="73">
        <f t="shared" si="61"/>
        <v>64926004.682187103</v>
      </c>
      <c r="AH242" s="73">
        <f t="shared" si="61"/>
        <v>23560602.414245129</v>
      </c>
      <c r="AI242" s="12">
        <f t="shared" si="62"/>
        <v>0.33645627463897293</v>
      </c>
      <c r="AL242" s="73">
        <f>Summary!G242</f>
        <v>-6925061.8964977274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17815823.823023971</v>
      </c>
      <c r="AN242" s="20">
        <f>Summary!I242</f>
        <v>4380626.0243581198</v>
      </c>
      <c r="AP242" s="12">
        <v>1</v>
      </c>
    </row>
    <row r="243" spans="1:42" x14ac:dyDescent="0.3">
      <c r="A243">
        <v>239</v>
      </c>
      <c r="B243" t="str">
        <f>Summary!B243</f>
        <v>Yallourn Snowy</v>
      </c>
      <c r="C243" t="str">
        <f>Summary!C243</f>
        <v>Wind</v>
      </c>
      <c r="D243" s="90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-138730538.95281547</v>
      </c>
      <c r="H243" s="73">
        <f>SUMIFS(AM$5:AM243,$F$5:$F243,$F243,$D$5:$D243,$D243)</f>
        <v>305683663.45396131</v>
      </c>
      <c r="I243" s="20">
        <f>SUMIFS(AN$5:AN243,$F$5:$F243,$F243,$D$5:$D243,$D243)</f>
        <v>29525006.038467173</v>
      </c>
      <c r="J243" s="73">
        <f t="shared" si="48"/>
        <v>29525006.038467173</v>
      </c>
      <c r="K243" s="73">
        <f t="shared" si="49"/>
        <v>-109205532.9143483</v>
      </c>
      <c r="L243" s="73">
        <f t="shared" si="50"/>
        <v>196478130.53961301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14139575.435459435</v>
      </c>
      <c r="Q243" s="73">
        <f>P243/SUMIFS(FinParameters!$H$8:$H$39,FinParameters!$B$8:$B$39,Financials!$E243,FinParameters!$C$8:$C$39,Financials!$F243)</f>
        <v>2955232.725801094</v>
      </c>
      <c r="R243" s="73">
        <f t="shared" si="63"/>
        <v>-55886172.901456907</v>
      </c>
      <c r="S243" s="12">
        <f t="shared" si="52"/>
        <v>-0.79808033800039668</v>
      </c>
      <c r="T243" s="115">
        <f t="shared" si="53"/>
        <v>-138730538.95281547</v>
      </c>
      <c r="U243" s="73">
        <f>T243/SUMIFS(FinParameters!$L$8:$L$39,FinParameters!$B$8:$B$39,Financials!$E243,FinParameters!$C$8:$C$39,Financials!$F243)</f>
        <v>-95788658.828628406</v>
      </c>
      <c r="V243" s="73">
        <f t="shared" si="54"/>
        <v>-95788658.828628406</v>
      </c>
      <c r="W243" s="12"/>
      <c r="X243" s="73">
        <f t="shared" si="55"/>
        <v>-124590963.51735604</v>
      </c>
      <c r="Y243" s="73">
        <f t="shared" si="56"/>
        <v>-92833426.102827311</v>
      </c>
      <c r="Z243" s="73">
        <f t="shared" si="56"/>
        <v>-151674831.73008531</v>
      </c>
      <c r="AA243" s="12">
        <f t="shared" si="57"/>
        <v>-2.1659865882522102</v>
      </c>
      <c r="AB243" s="115">
        <f t="shared" si="58"/>
        <v>305683663.45396131</v>
      </c>
      <c r="AC243" s="73">
        <f>AB243/SUMIFS(FinParameters!$L$8:$L$39,FinParameters!$B$8:$B$39,Financials!$E243,FinParameters!$C$8:$C$39,Financials!$F243)</f>
        <v>211064040.90332064</v>
      </c>
      <c r="AD243" s="73">
        <f t="shared" si="59"/>
        <v>211064040.90332064</v>
      </c>
      <c r="AE243" s="12"/>
      <c r="AF243" s="73">
        <f t="shared" si="60"/>
        <v>181092699.93660527</v>
      </c>
      <c r="AG243" s="73">
        <f t="shared" si="61"/>
        <v>118230614.80049333</v>
      </c>
      <c r="AH243" s="73">
        <f t="shared" si="61"/>
        <v>59389209.173235327</v>
      </c>
      <c r="AI243" s="12">
        <f t="shared" si="62"/>
        <v>0.84810531245585252</v>
      </c>
      <c r="AL243" s="73">
        <f>Summary!G243</f>
        <v>-11306950.305388955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32625331.794816021</v>
      </c>
      <c r="AN243" s="20">
        <f>Summary!I243</f>
        <v>3012920.1320347972</v>
      </c>
      <c r="AP243" s="12">
        <v>1</v>
      </c>
    </row>
    <row r="244" spans="1:42" x14ac:dyDescent="0.3">
      <c r="A244">
        <v>240</v>
      </c>
      <c r="B244" t="str">
        <f>Summary!B244</f>
        <v>Yallourn Snowy</v>
      </c>
      <c r="C244" t="str">
        <f>Summary!C244</f>
        <v>Wind</v>
      </c>
      <c r="D244" s="90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46082703.863706231</v>
      </c>
      <c r="H244" s="73">
        <f>SUMIFS(AM$5:AM244,$F$5:$F244,$F244,$D$5:$D244,$D244)</f>
        <v>-148399.80985361268</v>
      </c>
      <c r="I244" s="20">
        <f>SUMIFS(AN$5:AN244,$F$5:$F244,$F244,$D$5:$D244,$D244)</f>
        <v>81694442.00329718</v>
      </c>
      <c r="J244" s="73">
        <f t="shared" si="48"/>
        <v>81694442.00329718</v>
      </c>
      <c r="K244" s="73">
        <f t="shared" si="49"/>
        <v>127777145.86700341</v>
      </c>
      <c r="L244" s="73">
        <f t="shared" si="50"/>
        <v>127628746.0571498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66309011.400289446</v>
      </c>
      <c r="Q244" s="73">
        <f>P244/SUMIFS(FinParameters!$H$8:$H$39,FinParameters!$B$8:$B$39,Financials!$E244,FinParameters!$C$8:$C$39,Financials!$F244)</f>
        <v>13858871.604746027</v>
      </c>
      <c r="R244" s="73">
        <f t="shared" si="63"/>
        <v>-3716736.9366268949</v>
      </c>
      <c r="S244" s="12">
        <f t="shared" si="52"/>
        <v>-5.3076718562784661E-2</v>
      </c>
      <c r="T244" s="115">
        <f t="shared" si="53"/>
        <v>46082703.863706231</v>
      </c>
      <c r="U244" s="73">
        <f>T244/SUMIFS(FinParameters!$L$8:$L$39,FinParameters!$B$8:$B$39,Financials!$E244,FinParameters!$C$8:$C$39,Financials!$F244)</f>
        <v>31818519.783900023</v>
      </c>
      <c r="V244" s="73">
        <f t="shared" si="54"/>
        <v>31818519.783900023</v>
      </c>
      <c r="W244" s="12"/>
      <c r="X244" s="73">
        <f t="shared" si="55"/>
        <v>112391715.26399568</v>
      </c>
      <c r="Y244" s="73">
        <f t="shared" si="56"/>
        <v>45677391.388646051</v>
      </c>
      <c r="Z244" s="73">
        <f t="shared" si="56"/>
        <v>28101782.847273126</v>
      </c>
      <c r="AA244" s="12">
        <f t="shared" si="57"/>
        <v>0.40130642677414075</v>
      </c>
      <c r="AB244" s="115">
        <f t="shared" si="58"/>
        <v>-148399.80985361268</v>
      </c>
      <c r="AC244" s="73">
        <f>AB244/SUMIFS(FinParameters!$L$8:$L$39,FinParameters!$B$8:$B$39,Financials!$E244,FinParameters!$C$8:$C$39,Financials!$F244)</f>
        <v>-102464.95734537435</v>
      </c>
      <c r="AD244" s="73">
        <f t="shared" si="59"/>
        <v>-102464.95734537435</v>
      </c>
      <c r="AE244" s="12"/>
      <c r="AF244" s="73">
        <f t="shared" si="60"/>
        <v>112243315.45414206</v>
      </c>
      <c r="AG244" s="73">
        <f t="shared" si="61"/>
        <v>45574926.431300677</v>
      </c>
      <c r="AH244" s="73">
        <f t="shared" si="61"/>
        <v>27999317.889927752</v>
      </c>
      <c r="AI244" s="12">
        <f t="shared" si="62"/>
        <v>0.39984317990025686</v>
      </c>
      <c r="AL244" s="73">
        <f>Summary!G244</f>
        <v>4746701.2543841628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1537813.9588937073</v>
      </c>
      <c r="AN244" s="20">
        <f>Summary!I244</f>
        <v>7178005.6065647639</v>
      </c>
      <c r="AP244" s="12">
        <v>1</v>
      </c>
    </row>
    <row r="245" spans="1:42" x14ac:dyDescent="0.3">
      <c r="A245">
        <v>241</v>
      </c>
      <c r="B245" t="str">
        <f>Summary!B245</f>
        <v>Yallourn Snowy</v>
      </c>
      <c r="C245" t="str">
        <f>Summary!C245</f>
        <v>Wind</v>
      </c>
      <c r="D245" s="90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366155625.90648568</v>
      </c>
      <c r="H245" s="73">
        <f>SUMIFS(AM$5:AM245,$F$5:$F245,$F245,$D$5:$D245,$D245)</f>
        <v>-390570546.53963822</v>
      </c>
      <c r="I245" s="20">
        <f>SUMIFS(AN$5:AN245,$F$5:$F245,$F245,$D$5:$D245,$D245)</f>
        <v>176034171.73307407</v>
      </c>
      <c r="J245" s="73">
        <f t="shared" si="48"/>
        <v>176034171.73307407</v>
      </c>
      <c r="K245" s="73">
        <f t="shared" si="49"/>
        <v>542189797.63955975</v>
      </c>
      <c r="L245" s="73">
        <f t="shared" si="50"/>
        <v>151619251.09992152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159475355.36499113</v>
      </c>
      <c r="Q245" s="73">
        <f>P245/SUMIFS(FinParameters!$H$8:$H$39,FinParameters!$B$8:$B$39,Financials!$E245,FinParameters!$C$8:$C$39,Financials!$F245)</f>
        <v>30027966.175574198</v>
      </c>
      <c r="R245" s="73">
        <f t="shared" si="63"/>
        <v>88864530.421027124</v>
      </c>
      <c r="S245" s="12">
        <f t="shared" si="52"/>
        <v>1.258511432086356</v>
      </c>
      <c r="T245" s="115">
        <f t="shared" si="53"/>
        <v>366155625.90648568</v>
      </c>
      <c r="U245" s="73">
        <f>T245/SUMIFS(FinParameters!$L$8:$L$39,FinParameters!$B$8:$B$39,Financials!$E245,FinParameters!$C$8:$C$39,Financials!$F245)</f>
        <v>246651559.15243822</v>
      </c>
      <c r="V245" s="73">
        <f t="shared" si="54"/>
        <v>246651559.15243822</v>
      </c>
      <c r="W245" s="12"/>
      <c r="X245" s="73">
        <f t="shared" si="55"/>
        <v>525630981.27147681</v>
      </c>
      <c r="Y245" s="73">
        <f t="shared" si="56"/>
        <v>276679525.32801241</v>
      </c>
      <c r="Z245" s="73">
        <f t="shared" si="56"/>
        <v>335516089.57346535</v>
      </c>
      <c r="AA245" s="12">
        <f t="shared" si="57"/>
        <v>4.7516239873946713</v>
      </c>
      <c r="AB245" s="115">
        <f t="shared" si="58"/>
        <v>-390570546.53963822</v>
      </c>
      <c r="AC245" s="73">
        <f>AB245/SUMIFS(FinParameters!$L$8:$L$39,FinParameters!$B$8:$B$39,Financials!$E245,FinParameters!$C$8:$C$39,Financials!$F245)</f>
        <v>-263098058.44038877</v>
      </c>
      <c r="AD245" s="73">
        <f t="shared" si="59"/>
        <v>-263098058.44038877</v>
      </c>
      <c r="AE245" s="12"/>
      <c r="AF245" s="73">
        <f t="shared" si="60"/>
        <v>135060434.73183858</v>
      </c>
      <c r="AG245" s="73">
        <f t="shared" si="61"/>
        <v>13581466.887623638</v>
      </c>
      <c r="AH245" s="73">
        <f t="shared" si="61"/>
        <v>72418031.133076578</v>
      </c>
      <c r="AI245" s="12">
        <f t="shared" si="62"/>
        <v>1.0255938971191281</v>
      </c>
      <c r="AL245" s="73">
        <f>Summary!G245</f>
        <v>24185359.575796038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-21228049.759567987</v>
      </c>
      <c r="AN245" s="20">
        <f>Summary!I245</f>
        <v>12192677.797738522</v>
      </c>
      <c r="AP245" s="12">
        <v>1</v>
      </c>
    </row>
    <row r="246" spans="1:42" x14ac:dyDescent="0.3">
      <c r="A246">
        <v>242</v>
      </c>
      <c r="B246" t="str">
        <f>Summary!B246</f>
        <v>Yallourn Snowy</v>
      </c>
      <c r="C246" t="str">
        <f>Summary!C246</f>
        <v>Wind</v>
      </c>
      <c r="D246" s="90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190034751.0189434</v>
      </c>
      <c r="H246" s="73">
        <f>SUMIFS(AM$5:AM246,$F$5:$F246,$F246,$D$5:$D246,$D246)</f>
        <v>-163702847.30832759</v>
      </c>
      <c r="I246" s="20">
        <f>SUMIFS(AN$5:AN246,$F$5:$F246,$F246,$D$5:$D246,$D246)</f>
        <v>123331784.76757187</v>
      </c>
      <c r="J246" s="73">
        <f t="shared" si="48"/>
        <v>123331784.76757187</v>
      </c>
      <c r="K246" s="73">
        <f t="shared" si="49"/>
        <v>313366535.78651524</v>
      </c>
      <c r="L246" s="73">
        <f t="shared" si="50"/>
        <v>149663688.47818768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106772968.39948894</v>
      </c>
      <c r="Q246" s="73">
        <f>P246/SUMIFS(FinParameters!$H$8:$H$39,FinParameters!$B$8:$B$39,Financials!$E246,FinParameters!$C$8:$C$39,Financials!$F246)</f>
        <v>20104517.567793068</v>
      </c>
      <c r="R246" s="73">
        <f t="shared" si="63"/>
        <v>36162143.455524929</v>
      </c>
      <c r="S246" s="12">
        <f t="shared" si="52"/>
        <v>0.5121331394191021</v>
      </c>
      <c r="T246" s="115">
        <f t="shared" si="53"/>
        <v>190034751.0189434</v>
      </c>
      <c r="U246" s="73">
        <f>T246/SUMIFS(FinParameters!$L$8:$L$39,FinParameters!$B$8:$B$39,Financials!$E246,FinParameters!$C$8:$C$39,Financials!$F246)</f>
        <v>128012146.51810035</v>
      </c>
      <c r="V246" s="73">
        <f t="shared" si="54"/>
        <v>128012146.51810035</v>
      </c>
      <c r="W246" s="12"/>
      <c r="X246" s="73">
        <f t="shared" si="55"/>
        <v>296807719.4184323</v>
      </c>
      <c r="Y246" s="73">
        <f t="shared" si="56"/>
        <v>148116664.08589342</v>
      </c>
      <c r="Z246" s="73">
        <f t="shared" si="56"/>
        <v>164174289.97362527</v>
      </c>
      <c r="AA246" s="12">
        <f t="shared" si="57"/>
        <v>2.3250583760197143</v>
      </c>
      <c r="AB246" s="115">
        <f t="shared" si="58"/>
        <v>-163702847.30832759</v>
      </c>
      <c r="AC246" s="73">
        <f>AB246/SUMIFS(FinParameters!$L$8:$L$39,FinParameters!$B$8:$B$39,Financials!$E246,FinParameters!$C$8:$C$39,Financials!$F246)</f>
        <v>-110274319.6320702</v>
      </c>
      <c r="AD246" s="73">
        <f t="shared" si="59"/>
        <v>-110274319.6320702</v>
      </c>
      <c r="AE246" s="12"/>
      <c r="AF246" s="73">
        <f t="shared" si="60"/>
        <v>133104872.11010471</v>
      </c>
      <c r="AG246" s="73">
        <f t="shared" si="61"/>
        <v>37842344.453823224</v>
      </c>
      <c r="AH246" s="73">
        <f t="shared" si="61"/>
        <v>53899970.341555074</v>
      </c>
      <c r="AI246" s="12">
        <f t="shared" si="62"/>
        <v>0.76333862951366893</v>
      </c>
      <c r="AL246" s="73">
        <f>Summary!G246</f>
        <v>13348783.611658482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-10862830.57402285</v>
      </c>
      <c r="AN246" s="20">
        <f>Summary!I246</f>
        <v>9314601.2146249134</v>
      </c>
      <c r="AP246" s="12">
        <v>1</v>
      </c>
    </row>
    <row r="247" spans="1:42" x14ac:dyDescent="0.3">
      <c r="A247">
        <v>243</v>
      </c>
      <c r="B247" t="str">
        <f>Summary!B247</f>
        <v>Yallourn Snowy</v>
      </c>
      <c r="C247" t="str">
        <f>Summary!C247</f>
        <v>Wind</v>
      </c>
      <c r="D247" s="90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105543133.77568752</v>
      </c>
      <c r="H247" s="73">
        <f>SUMIFS(AM$5:AM247,$F$5:$F247,$F247,$D$5:$D247,$D247)</f>
        <v>-66701834.762213618</v>
      </c>
      <c r="I247" s="20">
        <f>SUMIFS(AN$5:AN247,$F$5:$F247,$F247,$D$5:$D247,$D247)</f>
        <v>103235365.59693448</v>
      </c>
      <c r="J247" s="73">
        <f t="shared" si="48"/>
        <v>103235365.59693448</v>
      </c>
      <c r="K247" s="73">
        <f t="shared" si="49"/>
        <v>208778499.37262201</v>
      </c>
      <c r="L247" s="73">
        <f t="shared" si="50"/>
        <v>142076664.61040837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86676549.228851557</v>
      </c>
      <c r="Q247" s="73">
        <f>P247/SUMIFS(FinParameters!$H$8:$H$39,FinParameters!$B$8:$B$39,Financials!$E247,FinParameters!$C$8:$C$39,Financials!$F247)</f>
        <v>16320518.505838107</v>
      </c>
      <c r="R247" s="73">
        <f t="shared" si="63"/>
        <v>16065724.284887545</v>
      </c>
      <c r="S247" s="12">
        <f t="shared" si="52"/>
        <v>0.22752494815967853</v>
      </c>
      <c r="T247" s="115">
        <f t="shared" si="53"/>
        <v>105543133.77568752</v>
      </c>
      <c r="U247" s="73">
        <f>T247/SUMIFS(FinParameters!$L$8:$L$39,FinParameters!$B$8:$B$39,Financials!$E247,FinParameters!$C$8:$C$39,Financials!$F247)</f>
        <v>71096486.471182138</v>
      </c>
      <c r="V247" s="73">
        <f t="shared" si="54"/>
        <v>71096486.471182138</v>
      </c>
      <c r="W247" s="12"/>
      <c r="X247" s="73">
        <f t="shared" si="55"/>
        <v>192219683.00453907</v>
      </c>
      <c r="Y247" s="73">
        <f t="shared" si="56"/>
        <v>87417004.977020249</v>
      </c>
      <c r="Z247" s="73">
        <f t="shared" si="56"/>
        <v>87162210.75606969</v>
      </c>
      <c r="AA247" s="12">
        <f t="shared" si="57"/>
        <v>1.2344029520295321</v>
      </c>
      <c r="AB247" s="115">
        <f t="shared" si="58"/>
        <v>-66701834.762213618</v>
      </c>
      <c r="AC247" s="73">
        <f>AB247/SUMIFS(FinParameters!$L$8:$L$39,FinParameters!$B$8:$B$39,Financials!$E247,FinParameters!$C$8:$C$39,Financials!$F247)</f>
        <v>-44932019.006120853</v>
      </c>
      <c r="AD247" s="73">
        <f t="shared" si="59"/>
        <v>-44932019.006120853</v>
      </c>
      <c r="AE247" s="12"/>
      <c r="AF247" s="73">
        <f t="shared" si="60"/>
        <v>125517848.24232545</v>
      </c>
      <c r="AG247" s="73">
        <f t="shared" si="61"/>
        <v>42484985.970899396</v>
      </c>
      <c r="AH247" s="73">
        <f t="shared" si="61"/>
        <v>42230191.749948837</v>
      </c>
      <c r="AI247" s="12">
        <f t="shared" si="62"/>
        <v>0.59806965551616575</v>
      </c>
      <c r="AL247" s="73">
        <f>Summary!G247</f>
        <v>10096662.013814451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-4806639.3538327115</v>
      </c>
      <c r="AN247" s="20">
        <f>Summary!I247</f>
        <v>8468301.3036560863</v>
      </c>
      <c r="AP247" s="12">
        <v>1</v>
      </c>
    </row>
    <row r="248" spans="1:42" x14ac:dyDescent="0.3">
      <c r="A248">
        <v>244</v>
      </c>
      <c r="B248" t="str">
        <f>Summary!B248</f>
        <v>Yallourn Snowy</v>
      </c>
      <c r="C248" t="str">
        <f>Summary!C248</f>
        <v>Wind</v>
      </c>
      <c r="D248" s="90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46443486.153873272</v>
      </c>
      <c r="H248" s="73">
        <f>SUMIFS(AM$5:AM248,$F$5:$F248,$F248,$D$5:$D248,$D248)</f>
        <v>1810020.5088094275</v>
      </c>
      <c r="I248" s="20">
        <f>SUMIFS(AN$5:AN248,$F$5:$F248,$F248,$D$5:$D248,$D248)</f>
        <v>89135462.057726443</v>
      </c>
      <c r="J248" s="73">
        <f t="shared" si="48"/>
        <v>89135462.057726443</v>
      </c>
      <c r="K248" s="73">
        <f t="shared" si="49"/>
        <v>135578948.21159971</v>
      </c>
      <c r="L248" s="73">
        <f t="shared" si="50"/>
        <v>137388968.72040915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72576645.689643517</v>
      </c>
      <c r="Q248" s="73">
        <f>P248/SUMIFS(FinParameters!$H$8:$H$39,FinParameters!$B$8:$B$39,Financials!$E248,FinParameters!$C$8:$C$39,Financials!$F248)</f>
        <v>13665616.589581629</v>
      </c>
      <c r="R248" s="73">
        <f t="shared" si="63"/>
        <v>1965820.7456795061</v>
      </c>
      <c r="S248" s="12">
        <f t="shared" si="52"/>
        <v>2.7840217802858988E-2</v>
      </c>
      <c r="T248" s="115">
        <f t="shared" si="53"/>
        <v>46443486.153873272</v>
      </c>
      <c r="U248" s="73">
        <f>T248/SUMIFS(FinParameters!$L$8:$L$39,FinParameters!$B$8:$B$39,Financials!$E248,FinParameters!$C$8:$C$39,Financials!$F248)</f>
        <v>31285490.271978397</v>
      </c>
      <c r="V248" s="73">
        <f t="shared" si="54"/>
        <v>31285490.271978397</v>
      </c>
      <c r="W248" s="12"/>
      <c r="X248" s="73">
        <f t="shared" si="55"/>
        <v>119020131.84351678</v>
      </c>
      <c r="Y248" s="73">
        <f t="shared" si="56"/>
        <v>44951106.861560024</v>
      </c>
      <c r="Z248" s="73">
        <f t="shared" si="56"/>
        <v>33251311.017657902</v>
      </c>
      <c r="AA248" s="12">
        <f t="shared" si="57"/>
        <v>0.47090953892757642</v>
      </c>
      <c r="AB248" s="115">
        <f t="shared" si="58"/>
        <v>1810020.5088094275</v>
      </c>
      <c r="AC248" s="73">
        <f>AB248/SUMIFS(FinParameters!$L$8:$L$39,FinParameters!$B$8:$B$39,Financials!$E248,FinParameters!$C$8:$C$39,Financials!$F248)</f>
        <v>1219274.9448830113</v>
      </c>
      <c r="AD248" s="73">
        <f t="shared" si="59"/>
        <v>1219274.9448830113</v>
      </c>
      <c r="AE248" s="12"/>
      <c r="AF248" s="73">
        <f t="shared" si="60"/>
        <v>120830152.35232621</v>
      </c>
      <c r="AG248" s="73">
        <f t="shared" si="61"/>
        <v>46170381.806443036</v>
      </c>
      <c r="AH248" s="73">
        <f t="shared" si="61"/>
        <v>34470585.96254091</v>
      </c>
      <c r="AI248" s="12">
        <f t="shared" si="62"/>
        <v>0.48817707468927601</v>
      </c>
      <c r="AL248" s="73">
        <f>Summary!G248</f>
        <v>6916695.7204794334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475136.21674233692</v>
      </c>
      <c r="AN248" s="20">
        <f>Summary!I248</f>
        <v>7635251.4463205123</v>
      </c>
      <c r="AP248" s="12">
        <v>1</v>
      </c>
    </row>
    <row r="249" spans="1:42" x14ac:dyDescent="0.3">
      <c r="A249">
        <v>245</v>
      </c>
      <c r="B249" t="str">
        <f>Summary!B249</f>
        <v>Yallourn Snowy</v>
      </c>
      <c r="C249" t="str">
        <f>Summary!C249</f>
        <v>Wind</v>
      </c>
      <c r="D249" s="90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-7266637.6729586981</v>
      </c>
      <c r="H249" s="73">
        <f>SUMIFS(AM$5:AM249,$F$5:$F249,$F249,$D$5:$D249,$D249)</f>
        <v>71176111.621467412</v>
      </c>
      <c r="I249" s="20">
        <f>SUMIFS(AN$5:AN249,$F$5:$F249,$F249,$D$5:$D249,$D249)</f>
        <v>74417239.830259129</v>
      </c>
      <c r="J249" s="73">
        <f t="shared" si="48"/>
        <v>74417239.830259129</v>
      </c>
      <c r="K249" s="73">
        <f t="shared" si="49"/>
        <v>67150602.157300428</v>
      </c>
      <c r="L249" s="73">
        <f t="shared" si="50"/>
        <v>138326713.77876782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57858423.462176204</v>
      </c>
      <c r="Q249" s="73">
        <f>P249/SUMIFS(FinParameters!$H$8:$H$39,FinParameters!$B$8:$B$39,Financials!$E249,FinParameters!$C$8:$C$39,Financials!$F249)</f>
        <v>10894290.084621266</v>
      </c>
      <c r="R249" s="73">
        <f t="shared" si="63"/>
        <v>-12752401.481787808</v>
      </c>
      <c r="S249" s="12">
        <f t="shared" si="52"/>
        <v>-0.18060122498084363</v>
      </c>
      <c r="T249" s="115">
        <f t="shared" si="53"/>
        <v>-7266637.6729586981</v>
      </c>
      <c r="U249" s="73">
        <f>T249/SUMIFS(FinParameters!$L$8:$L$39,FinParameters!$B$8:$B$39,Financials!$E249,FinParameters!$C$8:$C$39,Financials!$F249)</f>
        <v>-4894988.3192259343</v>
      </c>
      <c r="V249" s="73">
        <f t="shared" si="54"/>
        <v>-4894988.3192259343</v>
      </c>
      <c r="W249" s="12"/>
      <c r="X249" s="73">
        <f t="shared" si="55"/>
        <v>50591785.789217502</v>
      </c>
      <c r="Y249" s="73">
        <f t="shared" si="56"/>
        <v>5999301.7653953312</v>
      </c>
      <c r="Z249" s="73">
        <f t="shared" si="56"/>
        <v>-17647389.801013742</v>
      </c>
      <c r="AA249" s="12">
        <f t="shared" si="57"/>
        <v>-0.24992470793279248</v>
      </c>
      <c r="AB249" s="115">
        <f t="shared" si="58"/>
        <v>71176111.621467412</v>
      </c>
      <c r="AC249" s="73">
        <f>AB249/SUMIFS(FinParameters!$L$8:$L$39,FinParameters!$B$8:$B$39,Financials!$E249,FinParameters!$C$8:$C$39,Financials!$F249)</f>
        <v>47946003.457902767</v>
      </c>
      <c r="AD249" s="73">
        <f t="shared" si="59"/>
        <v>47946003.457902767</v>
      </c>
      <c r="AE249" s="12"/>
      <c r="AF249" s="73">
        <f t="shared" si="60"/>
        <v>121767897.41068491</v>
      </c>
      <c r="AG249" s="73">
        <f t="shared" si="61"/>
        <v>53945305.223298095</v>
      </c>
      <c r="AH249" s="73">
        <f t="shared" si="61"/>
        <v>30298613.656889025</v>
      </c>
      <c r="AI249" s="12">
        <f t="shared" si="62"/>
        <v>0.42909304176708996</v>
      </c>
      <c r="AL249" s="73">
        <f>Summary!G249</f>
        <v>806301.40729335439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7824516.1578900721</v>
      </c>
      <c r="AN249" s="20">
        <f>Summary!I249</f>
        <v>6237937.3522982365</v>
      </c>
      <c r="AP249" s="12">
        <v>1</v>
      </c>
    </row>
    <row r="250" spans="1:42" x14ac:dyDescent="0.3">
      <c r="A250">
        <v>246</v>
      </c>
      <c r="B250" t="str">
        <f>Summary!B250</f>
        <v>Yallourn Snowy</v>
      </c>
      <c r="C250" t="str">
        <f>Summary!C250</f>
        <v>Wind</v>
      </c>
      <c r="D250" s="90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-71976285.731446311</v>
      </c>
      <c r="H250" s="73">
        <f>SUMIFS(AM$5:AM250,$F$5:$F250,$F250,$D$5:$D250,$D250)</f>
        <v>166953426.88498792</v>
      </c>
      <c r="I250" s="20">
        <f>SUMIFS(AN$5:AN250,$F$5:$F250,$F250,$D$5:$D250,$D250)</f>
        <v>55962083.950528376</v>
      </c>
      <c r="J250" s="73">
        <f t="shared" si="48"/>
        <v>55962083.950528376</v>
      </c>
      <c r="K250" s="73">
        <f t="shared" si="49"/>
        <v>-16014201.780917935</v>
      </c>
      <c r="L250" s="73">
        <f t="shared" si="50"/>
        <v>150939225.10406998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39403267.582445443</v>
      </c>
      <c r="Q250" s="73">
        <f>P250/SUMIFS(FinParameters!$H$8:$H$39,FinParameters!$B$8:$B$39,Financials!$E250,FinParameters!$C$8:$C$39,Financials!$F250)</f>
        <v>7419328.1053663874</v>
      </c>
      <c r="R250" s="73">
        <f t="shared" si="63"/>
        <v>-31207557.361518569</v>
      </c>
      <c r="S250" s="12">
        <f t="shared" si="52"/>
        <v>-0.4419656247648226</v>
      </c>
      <c r="T250" s="115">
        <f t="shared" si="53"/>
        <v>-71976285.731446311</v>
      </c>
      <c r="U250" s="73">
        <f>T250/SUMIFS(FinParameters!$L$8:$L$39,FinParameters!$B$8:$B$39,Financials!$E250,FinParameters!$C$8:$C$39,Financials!$F250)</f>
        <v>-48485020.689526886</v>
      </c>
      <c r="V250" s="73">
        <f t="shared" si="54"/>
        <v>-48485020.689526886</v>
      </c>
      <c r="W250" s="12"/>
      <c r="X250" s="73">
        <f t="shared" si="55"/>
        <v>-32573018.149000864</v>
      </c>
      <c r="Y250" s="73">
        <f t="shared" si="56"/>
        <v>-41065692.584160499</v>
      </c>
      <c r="Z250" s="73">
        <f t="shared" si="56"/>
        <v>-79692578.051045448</v>
      </c>
      <c r="AA250" s="12">
        <f t="shared" si="57"/>
        <v>-1.1286170089966889</v>
      </c>
      <c r="AB250" s="115">
        <f t="shared" si="58"/>
        <v>166953426.88498792</v>
      </c>
      <c r="AC250" s="73">
        <f>AB250/SUMIFS(FinParameters!$L$8:$L$39,FinParameters!$B$8:$B$39,Financials!$E250,FinParameters!$C$8:$C$39,Financials!$F250)</f>
        <v>112463991.08323918</v>
      </c>
      <c r="AD250" s="73">
        <f t="shared" si="59"/>
        <v>112463991.08323918</v>
      </c>
      <c r="AE250" s="12"/>
      <c r="AF250" s="73">
        <f t="shared" si="60"/>
        <v>134380408.73598707</v>
      </c>
      <c r="AG250" s="73">
        <f t="shared" si="61"/>
        <v>71398298.499078691</v>
      </c>
      <c r="AH250" s="73">
        <f t="shared" si="61"/>
        <v>32771413.032193735</v>
      </c>
      <c r="AI250" s="12">
        <f t="shared" si="62"/>
        <v>0.46411315911123796</v>
      </c>
      <c r="AL250" s="73">
        <f>Summary!G250</f>
        <v>-7510046.8275400419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19422802.469355393</v>
      </c>
      <c r="AN250" s="20">
        <f>Summary!I250</f>
        <v>4343399.7922014548</v>
      </c>
      <c r="AP250" s="12">
        <v>1</v>
      </c>
    </row>
    <row r="251" spans="1:42" x14ac:dyDescent="0.3">
      <c r="A251">
        <v>247</v>
      </c>
      <c r="B251" t="str">
        <f>Summary!B251</f>
        <v>Yallourn Snowy</v>
      </c>
      <c r="C251" t="str">
        <f>Summary!C251</f>
        <v>Wind</v>
      </c>
      <c r="D251" s="90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-151256283.86518252</v>
      </c>
      <c r="H251" s="73">
        <f>SUMIFS(AM$5:AM251,$F$5:$F251,$F251,$D$5:$D251,$D251)</f>
        <v>338268089.73533332</v>
      </c>
      <c r="I251" s="20">
        <f>SUMIFS(AN$5:AN251,$F$5:$F251,$F251,$D$5:$D251,$D251)</f>
        <v>32419299.269084647</v>
      </c>
      <c r="J251" s="73">
        <f t="shared" si="48"/>
        <v>32419299.269084647</v>
      </c>
      <c r="K251" s="73">
        <f t="shared" si="49"/>
        <v>-118836984.59609787</v>
      </c>
      <c r="L251" s="73">
        <f t="shared" si="50"/>
        <v>219431105.13923544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15860482.901001718</v>
      </c>
      <c r="Q251" s="73">
        <f>P251/SUMIFS(FinParameters!$H$8:$H$39,FinParameters!$B$8:$B$39,Financials!$E251,FinParameters!$C$8:$C$39,Financials!$F251)</f>
        <v>2986405.2849391121</v>
      </c>
      <c r="R251" s="73">
        <f t="shared" si="63"/>
        <v>-54750342.04296229</v>
      </c>
      <c r="S251" s="12">
        <f t="shared" si="52"/>
        <v>-0.77538170792384276</v>
      </c>
      <c r="T251" s="115">
        <f t="shared" si="53"/>
        <v>-151256283.86518252</v>
      </c>
      <c r="U251" s="73">
        <f>T251/SUMIFS(FinParameters!$L$8:$L$39,FinParameters!$B$8:$B$39,Financials!$E251,FinParameters!$C$8:$C$39,Financials!$F251)</f>
        <v>-101890004.16036002</v>
      </c>
      <c r="V251" s="73">
        <f t="shared" si="54"/>
        <v>-101890004.16036002</v>
      </c>
      <c r="W251" s="12"/>
      <c r="X251" s="73">
        <f t="shared" si="55"/>
        <v>-135395800.9641808</v>
      </c>
      <c r="Y251" s="73">
        <f t="shared" si="56"/>
        <v>-98903598.875420913</v>
      </c>
      <c r="Z251" s="73">
        <f t="shared" si="56"/>
        <v>-156640346.20332232</v>
      </c>
      <c r="AA251" s="12">
        <f t="shared" si="57"/>
        <v>-2.218361651030567</v>
      </c>
      <c r="AB251" s="115">
        <f t="shared" si="58"/>
        <v>338268089.73533332</v>
      </c>
      <c r="AC251" s="73">
        <f>AB251/SUMIFS(FinParameters!$L$8:$L$39,FinParameters!$B$8:$B$39,Financials!$E251,FinParameters!$C$8:$C$39,Financials!$F251)</f>
        <v>227865819.45362642</v>
      </c>
      <c r="AD251" s="73">
        <f t="shared" si="59"/>
        <v>227865819.45362642</v>
      </c>
      <c r="AE251" s="12"/>
      <c r="AF251" s="73">
        <f t="shared" si="60"/>
        <v>202872288.77115253</v>
      </c>
      <c r="AG251" s="73">
        <f t="shared" si="61"/>
        <v>128962220.57820551</v>
      </c>
      <c r="AH251" s="73">
        <f t="shared" si="61"/>
        <v>71225473.250304103</v>
      </c>
      <c r="AI251" s="12">
        <f t="shared" si="62"/>
        <v>1.008704731984478</v>
      </c>
      <c r="AL251" s="73">
        <f>Summary!G251</f>
        <v>-12525744.912367061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32584426.281372</v>
      </c>
      <c r="AN251" s="20">
        <f>Summary!I251</f>
        <v>2894293.2306174752</v>
      </c>
      <c r="AP251" s="12">
        <v>1</v>
      </c>
    </row>
    <row r="252" spans="1:42" x14ac:dyDescent="0.3">
      <c r="A252">
        <v>248</v>
      </c>
      <c r="B252" t="str">
        <f>Summary!B252</f>
        <v>Yallourn Snowy</v>
      </c>
      <c r="C252" t="str">
        <f>Summary!C252</f>
        <v>Wind</v>
      </c>
      <c r="D252" s="90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51254480.736671336</v>
      </c>
      <c r="H252" s="73">
        <f>SUMIFS(AM$5:AM252,$F$5:$F252,$F252,$D$5:$D252,$D252)</f>
        <v>1789533.7356601167</v>
      </c>
      <c r="I252" s="20">
        <f>SUMIFS(AN$5:AN252,$F$5:$F252,$F252,$D$5:$D252,$D252)</f>
        <v>88969956.711240128</v>
      </c>
      <c r="J252" s="73">
        <f t="shared" si="48"/>
        <v>88969956.711240128</v>
      </c>
      <c r="K252" s="73">
        <f t="shared" si="49"/>
        <v>140224437.44791147</v>
      </c>
      <c r="L252" s="73">
        <f t="shared" si="50"/>
        <v>142013971.18357158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72411140.343157202</v>
      </c>
      <c r="Q252" s="73">
        <f>P252/SUMIFS(FinParameters!$H$8:$H$39,FinParameters!$B$8:$B$39,Financials!$E252,FinParameters!$C$8:$C$39,Financials!$F252)</f>
        <v>13634453.223086577</v>
      </c>
      <c r="R252" s="73">
        <f t="shared" si="63"/>
        <v>1800315.399193191</v>
      </c>
      <c r="S252" s="12">
        <f t="shared" si="52"/>
        <v>2.549630882547969E-2</v>
      </c>
      <c r="T252" s="115">
        <f t="shared" si="53"/>
        <v>51254480.736671336</v>
      </c>
      <c r="U252" s="73">
        <f>T252/SUMIFS(FinParameters!$L$8:$L$39,FinParameters!$B$8:$B$39,Financials!$E252,FinParameters!$C$8:$C$39,Financials!$F252)</f>
        <v>34526296.177891582</v>
      </c>
      <c r="V252" s="73">
        <f t="shared" si="54"/>
        <v>34526296.177891582</v>
      </c>
      <c r="W252" s="12"/>
      <c r="X252" s="73">
        <f t="shared" si="55"/>
        <v>123665621.07982855</v>
      </c>
      <c r="Y252" s="73">
        <f t="shared" si="56"/>
        <v>48160749.400978163</v>
      </c>
      <c r="Z252" s="73">
        <f t="shared" si="56"/>
        <v>36326611.577084772</v>
      </c>
      <c r="AA252" s="12">
        <f t="shared" si="57"/>
        <v>0.5144623590775661</v>
      </c>
      <c r="AB252" s="115">
        <f t="shared" si="58"/>
        <v>1789533.7356601167</v>
      </c>
      <c r="AC252" s="73">
        <f>AB252/SUMIFS(FinParameters!$L$8:$L$39,FinParameters!$B$8:$B$39,Financials!$E252,FinParameters!$C$8:$C$39,Financials!$F252)</f>
        <v>1205474.5436826474</v>
      </c>
      <c r="AD252" s="73">
        <f t="shared" si="59"/>
        <v>1205474.5436826474</v>
      </c>
      <c r="AE252" s="12"/>
      <c r="AF252" s="73">
        <f t="shared" si="60"/>
        <v>125455154.81548867</v>
      </c>
      <c r="AG252" s="73">
        <f t="shared" si="61"/>
        <v>49366223.944660813</v>
      </c>
      <c r="AH252" s="73">
        <f t="shared" si="61"/>
        <v>37532086.120767422</v>
      </c>
      <c r="AI252" s="12">
        <f t="shared" si="62"/>
        <v>0.53153445170131475</v>
      </c>
      <c r="AL252" s="73">
        <f>Summary!G252</f>
        <v>5171776.8729651058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1937933.5455137293</v>
      </c>
      <c r="AN252" s="20">
        <f>Summary!I252</f>
        <v>7275514.7079429422</v>
      </c>
      <c r="AP252" s="12">
        <v>1</v>
      </c>
    </row>
    <row r="253" spans="1:42" x14ac:dyDescent="0.3">
      <c r="A253">
        <v>249</v>
      </c>
      <c r="B253" t="str">
        <f>Summary!B253</f>
        <v>Yallourn Snowy</v>
      </c>
      <c r="C253" t="str">
        <f>Summary!C253</f>
        <v>Wind</v>
      </c>
      <c r="D253" s="90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387472665.11788952</v>
      </c>
      <c r="H253" s="73">
        <f>SUMIFS(AM$5:AM253,$F$5:$F253,$F253,$D$5:$D253,$D253)</f>
        <v>-415998938.1227138</v>
      </c>
      <c r="I253" s="20">
        <f>SUMIFS(AN$5:AN253,$F$5:$F253,$F253,$D$5:$D253,$D253)</f>
        <v>187910564.05201381</v>
      </c>
      <c r="J253" s="73">
        <f t="shared" si="48"/>
        <v>187910564.05201381</v>
      </c>
      <c r="K253" s="73">
        <f t="shared" si="49"/>
        <v>575383229.16990328</v>
      </c>
      <c r="L253" s="73">
        <f t="shared" si="50"/>
        <v>159384291.04718953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170149027.2747288</v>
      </c>
      <c r="Q253" s="73">
        <f>P253/SUMIFS(FinParameters!$H$8:$H$39,FinParameters!$B$8:$B$39,Financials!$E253,FinParameters!$C$8:$C$39,Financials!$F253)</f>
        <v>28862824.672300901</v>
      </c>
      <c r="R253" s="73">
        <f t="shared" si="63"/>
        <v>99051313.173340753</v>
      </c>
      <c r="S253" s="12">
        <f t="shared" si="52"/>
        <v>1.3931715586817575</v>
      </c>
      <c r="T253" s="115">
        <f t="shared" si="53"/>
        <v>387472665.11788952</v>
      </c>
      <c r="U253" s="73">
        <f>T253/SUMIFS(FinParameters!$L$8:$L$39,FinParameters!$B$8:$B$39,Financials!$E253,FinParameters!$C$8:$C$39,Financials!$F253)</f>
        <v>254645120.26699314</v>
      </c>
      <c r="V253" s="73">
        <f t="shared" si="54"/>
        <v>254645120.26699314</v>
      </c>
      <c r="W253" s="12"/>
      <c r="X253" s="73">
        <f t="shared" si="55"/>
        <v>557621692.3926183</v>
      </c>
      <c r="Y253" s="73">
        <f t="shared" si="56"/>
        <v>283507944.93929404</v>
      </c>
      <c r="Z253" s="73">
        <f t="shared" si="56"/>
        <v>353696433.4403339</v>
      </c>
      <c r="AA253" s="12">
        <f t="shared" si="57"/>
        <v>4.9747933236777389</v>
      </c>
      <c r="AB253" s="115">
        <f t="shared" si="58"/>
        <v>-415998938.1227138</v>
      </c>
      <c r="AC253" s="73">
        <f>AB253/SUMIFS(FinParameters!$L$8:$L$39,FinParameters!$B$8:$B$39,Financials!$E253,FinParameters!$C$8:$C$39,Financials!$F253)</f>
        <v>-273392445.88252383</v>
      </c>
      <c r="AD253" s="73">
        <f t="shared" si="59"/>
        <v>-273392445.88252383</v>
      </c>
      <c r="AE253" s="12"/>
      <c r="AF253" s="73">
        <f t="shared" si="60"/>
        <v>141622754.26990449</v>
      </c>
      <c r="AG253" s="73">
        <f t="shared" si="61"/>
        <v>10115499.056770205</v>
      </c>
      <c r="AH253" s="73">
        <f t="shared" si="61"/>
        <v>80303987.557810068</v>
      </c>
      <c r="AI253" s="12">
        <f t="shared" si="62"/>
        <v>1.1294876153583999</v>
      </c>
      <c r="AL253" s="73">
        <f>Summary!G253</f>
        <v>21317039.211403869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-25428391.583075553</v>
      </c>
      <c r="AN253" s="20">
        <f>Summary!I253</f>
        <v>11876392.318939749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Yallourn Snowy</v>
      </c>
      <c r="C254" t="str">
        <f>Summary!C254</f>
        <v>Wind</v>
      </c>
      <c r="D254" s="90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202834213.48746884</v>
      </c>
      <c r="H254" s="73">
        <f>SUMIFS(AM$5:AM254,$F$5:$F254,$F254,$D$5:$D254,$D254)</f>
        <v>-175118879.94327852</v>
      </c>
      <c r="I254" s="20">
        <f>SUMIFS(AN$5:AN254,$F$5:$F254,$F254,$D$5:$D254,$D254)</f>
        <v>132715397.74385637</v>
      </c>
      <c r="J254" s="73">
        <f t="shared" si="48"/>
        <v>132715397.74385637</v>
      </c>
      <c r="K254" s="73">
        <f t="shared" si="49"/>
        <v>335549611.23132521</v>
      </c>
      <c r="L254" s="73">
        <f t="shared" si="50"/>
        <v>160430731.28804669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114953860.96657136</v>
      </c>
      <c r="Q254" s="73">
        <f>P254/SUMIFS(FinParameters!$H$8:$H$39,FinParameters!$B$8:$B$39,Financials!$E254,FinParameters!$C$8:$C$39,Financials!$F254)</f>
        <v>19499924.199537225</v>
      </c>
      <c r="R254" s="73">
        <f t="shared" si="63"/>
        <v>43856146.865183316</v>
      </c>
      <c r="S254" s="12">
        <f t="shared" si="52"/>
        <v>0.61684327575768161</v>
      </c>
      <c r="T254" s="115">
        <f t="shared" si="53"/>
        <v>202834213.48746884</v>
      </c>
      <c r="U254" s="73">
        <f>T254/SUMIFS(FinParameters!$L$8:$L$39,FinParameters!$B$8:$B$39,Financials!$E254,FinParameters!$C$8:$C$39,Financials!$F254)</f>
        <v>133301642.50957574</v>
      </c>
      <c r="V254" s="73">
        <f t="shared" si="54"/>
        <v>133301642.50957574</v>
      </c>
      <c r="W254" s="12"/>
      <c r="X254" s="73">
        <f t="shared" si="55"/>
        <v>317788074.45404023</v>
      </c>
      <c r="Y254" s="73">
        <f t="shared" si="56"/>
        <v>152801566.70911297</v>
      </c>
      <c r="Z254" s="73">
        <f t="shared" si="56"/>
        <v>177157789.37475905</v>
      </c>
      <c r="AA254" s="12">
        <f t="shared" si="57"/>
        <v>2.4917508476028538</v>
      </c>
      <c r="AB254" s="115">
        <f t="shared" si="58"/>
        <v>-175118879.94327852</v>
      </c>
      <c r="AC254" s="73">
        <f>AB254/SUMIFS(FinParameters!$L$8:$L$39,FinParameters!$B$8:$B$39,Financials!$E254,FinParameters!$C$8:$C$39,Financials!$F254)</f>
        <v>-115087262.29916041</v>
      </c>
      <c r="AD254" s="73">
        <f t="shared" si="59"/>
        <v>-115087262.29916041</v>
      </c>
      <c r="AE254" s="12"/>
      <c r="AF254" s="73">
        <f t="shared" si="60"/>
        <v>142669194.51076171</v>
      </c>
      <c r="AG254" s="73">
        <f t="shared" si="61"/>
        <v>37714304.409952566</v>
      </c>
      <c r="AH254" s="73">
        <f t="shared" si="61"/>
        <v>62070527.075598642</v>
      </c>
      <c r="AI254" s="12">
        <f t="shared" si="62"/>
        <v>0.87303126211742477</v>
      </c>
      <c r="AL254" s="73">
        <f>Summary!G254</f>
        <v>12799462.468525453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-11416032.634950949</v>
      </c>
      <c r="AN254" s="20">
        <f>Summary!I254</f>
        <v>9383612.9762845058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Yallourn Snowy</v>
      </c>
      <c r="C255" t="str">
        <f>Summary!C255</f>
        <v>Wind</v>
      </c>
      <c r="D255" s="90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115091395.94614802</v>
      </c>
      <c r="H255" s="73">
        <f>SUMIFS(AM$5:AM255,$F$5:$F255,$F255,$D$5:$D255,$D255)</f>
        <v>-71888533.714445561</v>
      </c>
      <c r="I255" s="20">
        <f>SUMIFS(AN$5:AN255,$F$5:$F255,$F255,$D$5:$D255,$D255)</f>
        <v>111769552.29816996</v>
      </c>
      <c r="J255" s="73">
        <f t="shared" si="48"/>
        <v>111769552.29816996</v>
      </c>
      <c r="K255" s="73">
        <f t="shared" si="49"/>
        <v>226860948.24431798</v>
      </c>
      <c r="L255" s="73">
        <f t="shared" si="50"/>
        <v>154972414.52987242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94008015.520884961</v>
      </c>
      <c r="Q255" s="73">
        <f>P255/SUMIFS(FinParameters!$H$8:$H$39,FinParameters!$B$8:$B$39,Financials!$E255,FinParameters!$C$8:$C$39,Financials!$F255)</f>
        <v>15946825.634149481</v>
      </c>
      <c r="R255" s="73">
        <f t="shared" si="63"/>
        <v>22910301.419496916</v>
      </c>
      <c r="S255" s="12">
        <f t="shared" si="52"/>
        <v>0.3222368216624511</v>
      </c>
      <c r="T255" s="115">
        <f t="shared" si="53"/>
        <v>115091395.94614802</v>
      </c>
      <c r="U255" s="73">
        <f>T255/SUMIFS(FinParameters!$L$8:$L$39,FinParameters!$B$8:$B$39,Financials!$E255,FinParameters!$C$8:$C$39,Financials!$F255)</f>
        <v>75637496.527622461</v>
      </c>
      <c r="V255" s="73">
        <f t="shared" si="54"/>
        <v>75637496.527622461</v>
      </c>
      <c r="W255" s="12"/>
      <c r="X255" s="73">
        <f t="shared" si="55"/>
        <v>209099411.46703297</v>
      </c>
      <c r="Y255" s="73">
        <f t="shared" si="56"/>
        <v>91584322.161771938</v>
      </c>
      <c r="Z255" s="73">
        <f t="shared" si="56"/>
        <v>98547797.947119385</v>
      </c>
      <c r="AA255" s="12">
        <f t="shared" si="57"/>
        <v>1.3860895415932286</v>
      </c>
      <c r="AB255" s="115">
        <f t="shared" si="58"/>
        <v>-71888533.714445561</v>
      </c>
      <c r="AC255" s="73">
        <f>AB255/SUMIFS(FinParameters!$L$8:$L$39,FinParameters!$B$8:$B$39,Financials!$E255,FinParameters!$C$8:$C$39,Financials!$F255)</f>
        <v>-47244789.01747331</v>
      </c>
      <c r="AD255" s="73">
        <f t="shared" si="59"/>
        <v>-47244789.01747331</v>
      </c>
      <c r="AE255" s="12"/>
      <c r="AF255" s="73">
        <f t="shared" si="60"/>
        <v>137210877.75258741</v>
      </c>
      <c r="AG255" s="73">
        <f t="shared" si="61"/>
        <v>44339533.144298628</v>
      </c>
      <c r="AH255" s="73">
        <f t="shared" si="61"/>
        <v>51303008.929646075</v>
      </c>
      <c r="AI255" s="12">
        <f t="shared" si="62"/>
        <v>0.72158450631037208</v>
      </c>
      <c r="AL255" s="73">
        <f>Summary!G255</f>
        <v>9548262.1704605054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-5186698.9522319473</v>
      </c>
      <c r="AN255" s="20">
        <f>Summary!I255</f>
        <v>8534186.7012354694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Yallourn Snowy</v>
      </c>
      <c r="C256" t="str">
        <f>Summary!C256</f>
        <v>Wind</v>
      </c>
      <c r="D256" s="90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52620846.630001277</v>
      </c>
      <c r="H256" s="73">
        <f>SUMIFS(AM$5:AM256,$F$5:$F256,$F256,$D$5:$D256,$D256)</f>
        <v>2192869.7575382022</v>
      </c>
      <c r="I256" s="20">
        <f>SUMIFS(AN$5:AN256,$F$5:$F256,$F256,$D$5:$D256,$D256)</f>
        <v>96803975.827581167</v>
      </c>
      <c r="J256" s="73">
        <f t="shared" si="48"/>
        <v>96803975.827581167</v>
      </c>
      <c r="K256" s="73">
        <f t="shared" si="49"/>
        <v>149424822.45758244</v>
      </c>
      <c r="L256" s="73">
        <f t="shared" si="50"/>
        <v>151617692.21512064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79042439.050296158</v>
      </c>
      <c r="Q256" s="73">
        <f>P256/SUMIFS(FinParameters!$H$8:$H$39,FinParameters!$B$8:$B$39,Financials!$E256,FinParameters!$C$8:$C$39,Financials!$F256)</f>
        <v>13408175.741705041</v>
      </c>
      <c r="R256" s="73">
        <f t="shared" si="63"/>
        <v>7944724.9489081129</v>
      </c>
      <c r="S256" s="12">
        <f t="shared" si="52"/>
        <v>0.11174374660736114</v>
      </c>
      <c r="T256" s="115">
        <f t="shared" si="53"/>
        <v>52620846.630001277</v>
      </c>
      <c r="U256" s="73">
        <f>T256/SUMIFS(FinParameters!$L$8:$L$39,FinParameters!$B$8:$B$39,Financials!$E256,FinParameters!$C$8:$C$39,Financials!$F256)</f>
        <v>34582160.3043167</v>
      </c>
      <c r="V256" s="73">
        <f t="shared" si="54"/>
        <v>34582160.3043167</v>
      </c>
      <c r="W256" s="12"/>
      <c r="X256" s="73">
        <f t="shared" si="55"/>
        <v>131663285.68029743</v>
      </c>
      <c r="Y256" s="73">
        <f t="shared" si="56"/>
        <v>47990336.046021745</v>
      </c>
      <c r="Z256" s="73">
        <f t="shared" si="56"/>
        <v>42526885.253224812</v>
      </c>
      <c r="AA256" s="12">
        <f t="shared" si="57"/>
        <v>0.59814701204851473</v>
      </c>
      <c r="AB256" s="115">
        <f t="shared" si="58"/>
        <v>2192869.7575382022</v>
      </c>
      <c r="AC256" s="73">
        <f>AB256/SUMIFS(FinParameters!$L$8:$L$39,FinParameters!$B$8:$B$39,Financials!$E256,FinParameters!$C$8:$C$39,Financials!$F256)</f>
        <v>1441143.1654624511</v>
      </c>
      <c r="AD256" s="73">
        <f t="shared" si="59"/>
        <v>1441143.1654624511</v>
      </c>
      <c r="AE256" s="12"/>
      <c r="AF256" s="73">
        <f t="shared" si="60"/>
        <v>133856155.43783563</v>
      </c>
      <c r="AG256" s="73">
        <f t="shared" si="61"/>
        <v>49431479.211484194</v>
      </c>
      <c r="AH256" s="73">
        <f t="shared" si="61"/>
        <v>43968028.418687262</v>
      </c>
      <c r="AI256" s="12">
        <f t="shared" si="62"/>
        <v>0.6184169065687144</v>
      </c>
      <c r="AL256" s="73">
        <f>Summary!G256</f>
        <v>6177360.4761280008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382849.24872877455</v>
      </c>
      <c r="AN256" s="20">
        <f>Summary!I256</f>
        <v>7668513.7698547281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Yallourn Snowy</v>
      </c>
      <c r="C257" t="str">
        <f>Summary!C257</f>
        <v>Wind</v>
      </c>
      <c r="D257" s="90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-7548213.3281380301</v>
      </c>
      <c r="H257" s="73">
        <f>SUMIFS(AM$5:AM257,$F$5:$F257,$F257,$D$5:$D257,$D257)</f>
        <v>79607464.579465717</v>
      </c>
      <c r="I257" s="20">
        <f>SUMIFS(AN$5:AN257,$F$5:$F257,$F257,$D$5:$D257,$D257)</f>
        <v>80620492.539341912</v>
      </c>
      <c r="J257" s="73">
        <f t="shared" si="48"/>
        <v>80620492.539341912</v>
      </c>
      <c r="K257" s="73">
        <f t="shared" si="49"/>
        <v>73072279.211203888</v>
      </c>
      <c r="L257" s="73">
        <f t="shared" si="50"/>
        <v>152679743.79066962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62858955.76205691</v>
      </c>
      <c r="Q257" s="73">
        <f>P257/SUMIFS(FinParameters!$H$8:$H$39,FinParameters!$B$8:$B$39,Financials!$E257,FinParameters!$C$8:$C$39,Financials!$F257)</f>
        <v>10662929.129267093</v>
      </c>
      <c r="R257" s="73">
        <f t="shared" si="63"/>
        <v>-8238758.3393311352</v>
      </c>
      <c r="S257" s="12">
        <f t="shared" si="52"/>
        <v>-0.11587937029286696</v>
      </c>
      <c r="T257" s="115">
        <f t="shared" si="53"/>
        <v>-7548213.3281380301</v>
      </c>
      <c r="U257" s="73">
        <f>T257/SUMIFS(FinParameters!$L$8:$L$39,FinParameters!$B$8:$B$39,Financials!$E257,FinParameters!$C$8:$C$39,Financials!$F257)</f>
        <v>-4960648.4889968196</v>
      </c>
      <c r="V257" s="73">
        <f t="shared" si="54"/>
        <v>-4960648.4889968196</v>
      </c>
      <c r="W257" s="12"/>
      <c r="X257" s="73">
        <f t="shared" si="55"/>
        <v>55310742.433918886</v>
      </c>
      <c r="Y257" s="73">
        <f t="shared" si="56"/>
        <v>5702280.6402702732</v>
      </c>
      <c r="Z257" s="73">
        <f t="shared" si="56"/>
        <v>-13199406.828327954</v>
      </c>
      <c r="AA257" s="12">
        <f t="shared" si="57"/>
        <v>-0.18565163444643376</v>
      </c>
      <c r="AB257" s="115">
        <f t="shared" si="58"/>
        <v>79607464.579465717</v>
      </c>
      <c r="AC257" s="73">
        <f>AB257/SUMIFS(FinParameters!$L$8:$L$39,FinParameters!$B$8:$B$39,Financials!$E257,FinParameters!$C$8:$C$39,Financials!$F257)</f>
        <v>52317632.22786501</v>
      </c>
      <c r="AD257" s="73">
        <f t="shared" si="59"/>
        <v>52317632.22786501</v>
      </c>
      <c r="AE257" s="12"/>
      <c r="AF257" s="73">
        <f t="shared" si="60"/>
        <v>134918207.01338461</v>
      </c>
      <c r="AG257" s="73">
        <f t="shared" si="61"/>
        <v>58019912.868135281</v>
      </c>
      <c r="AH257" s="73">
        <f t="shared" si="61"/>
        <v>39118225.399537057</v>
      </c>
      <c r="AI257" s="12">
        <f t="shared" si="62"/>
        <v>0.5502037005543241</v>
      </c>
      <c r="AL257" s="73">
        <f>Summary!G257</f>
        <v>-281575.65517933172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8431352.9579983056</v>
      </c>
      <c r="AN257" s="20">
        <f>Summary!I257</f>
        <v>6203252.7090827823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Yallourn Snowy</v>
      </c>
      <c r="C258" t="str">
        <f>Summary!C258</f>
        <v>Wind</v>
      </c>
      <c r="D258" s="90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-81406283.013000101</v>
      </c>
      <c r="H258" s="73">
        <f>SUMIFS(AM$5:AM258,$F$5:$F258,$F258,$D$5:$D258,$D258)</f>
        <v>187696493.3099401</v>
      </c>
      <c r="I258" s="20">
        <f>SUMIFS(AN$5:AN258,$F$5:$F258,$F258,$D$5:$D258,$D258)</f>
        <v>60129279.261401303</v>
      </c>
      <c r="J258" s="73">
        <f t="shared" si="48"/>
        <v>60129279.261401303</v>
      </c>
      <c r="K258" s="73">
        <f t="shared" si="49"/>
        <v>-21277003.751598798</v>
      </c>
      <c r="L258" s="73">
        <f t="shared" si="50"/>
        <v>166419489.55834129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42367742.484116301</v>
      </c>
      <c r="Q258" s="73">
        <f>P258/SUMIFS(FinParameters!$H$8:$H$39,FinParameters!$B$8:$B$39,Financials!$E258,FinParameters!$C$8:$C$39,Financials!$F258)</f>
        <v>7186951.0079877246</v>
      </c>
      <c r="R258" s="73">
        <f t="shared" si="63"/>
        <v>-28729971.617271744</v>
      </c>
      <c r="S258" s="12">
        <f t="shared" si="52"/>
        <v>-0.40409135484020919</v>
      </c>
      <c r="T258" s="115">
        <f t="shared" si="53"/>
        <v>-81406283.013000101</v>
      </c>
      <c r="U258" s="73">
        <f>T258/SUMIFS(FinParameters!$L$8:$L$39,FinParameters!$B$8:$B$39,Financials!$E258,FinParameters!$C$8:$C$39,Financials!$F258)</f>
        <v>-53499806.81095846</v>
      </c>
      <c r="V258" s="73">
        <f t="shared" si="54"/>
        <v>-53499806.81095846</v>
      </c>
      <c r="W258" s="12"/>
      <c r="X258" s="73">
        <f t="shared" si="55"/>
        <v>-39038540.5288838</v>
      </c>
      <c r="Y258" s="73">
        <f t="shared" si="56"/>
        <v>-46312855.802970737</v>
      </c>
      <c r="Z258" s="73">
        <f t="shared" si="56"/>
        <v>-82229778.428230196</v>
      </c>
      <c r="AA258" s="12">
        <f t="shared" si="57"/>
        <v>-1.1565741524540072</v>
      </c>
      <c r="AB258" s="115">
        <f t="shared" si="58"/>
        <v>112617895.98596406</v>
      </c>
      <c r="AC258" s="73">
        <f>AB258/SUMIFS(FinParameters!$L$8:$L$39,FinParameters!$B$8:$B$39,Financials!$E258,FinParameters!$C$8:$C$39,Financials!$F258)</f>
        <v>74011924.580115378</v>
      </c>
      <c r="AD258" s="73">
        <f t="shared" si="59"/>
        <v>74011924.580115378</v>
      </c>
      <c r="AE258" s="12"/>
      <c r="AF258" s="73">
        <f t="shared" si="60"/>
        <v>73579355.45708026</v>
      </c>
      <c r="AG258" s="73">
        <f t="shared" si="61"/>
        <v>27699068.777144641</v>
      </c>
      <c r="AH258" s="73">
        <f t="shared" si="61"/>
        <v>-8217853.8481148183</v>
      </c>
      <c r="AI258" s="12">
        <f t="shared" si="62"/>
        <v>-0.1155853454922031</v>
      </c>
      <c r="AL258" s="73">
        <f>Summary!G258</f>
        <v>-9429997.2815537825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20743066.424952194</v>
      </c>
      <c r="AN258" s="20">
        <f>Summary!I258</f>
        <v>4167195.310872925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Yallourn Snowy</v>
      </c>
      <c r="C259" t="str">
        <f>Summary!C258</f>
        <v>Wind</v>
      </c>
      <c r="D259" s="90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-160686281.14673629</v>
      </c>
      <c r="H259" s="73">
        <f>SUMIFS(AM$5:AM259,$F$5:$F259,$F259,$D$5:$D259,$D259)</f>
        <v>375824490.5020076</v>
      </c>
      <c r="I259" s="20">
        <f>SUMIFS(AN$5:AN259,$F$5:$F259,$F259,$D$5:$D259,$D259)</f>
        <v>36586494.579957575</v>
      </c>
      <c r="J259" s="73">
        <f t="shared" si="48"/>
        <v>36586494.579957575</v>
      </c>
      <c r="K259" s="73">
        <f t="shared" si="49"/>
        <v>-124099786.56677872</v>
      </c>
      <c r="L259" s="73">
        <f t="shared" si="50"/>
        <v>251724703.93522888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18824957.802672572</v>
      </c>
      <c r="Q259" s="73">
        <f>P259/SUMIFS(FinParameters!$H$8:$H$39,FinParameters!$B$8:$B$39,Financials!$E259,FinParameters!$C$8:$C$39,Financials!$F259)</f>
        <v>3193326.8454406289</v>
      </c>
      <c r="R259" s="73">
        <f t="shared" si="63"/>
        <v>-52272756.298715472</v>
      </c>
      <c r="S259" s="12">
        <f t="shared" si="52"/>
        <v>-0.73522414833439687</v>
      </c>
      <c r="T259" s="115">
        <f t="shared" si="53"/>
        <v>-160686281.14673629</v>
      </c>
      <c r="U259" s="73">
        <f>T259/SUMIFS(FinParameters!$L$8:$L$39,FinParameters!$B$8:$B$39,Financials!$E259,FinParameters!$C$8:$C$39,Financials!$F259)</f>
        <v>-105602229.70933224</v>
      </c>
      <c r="V259" s="73">
        <f t="shared" si="54"/>
        <v>-105602229.70933224</v>
      </c>
      <c r="W259" s="12"/>
      <c r="X259" s="73">
        <f t="shared" si="55"/>
        <v>-141861323.34406373</v>
      </c>
      <c r="Y259" s="73">
        <f t="shared" si="56"/>
        <v>-102408902.86389162</v>
      </c>
      <c r="Z259" s="73">
        <f t="shared" si="56"/>
        <v>-157874986.0080477</v>
      </c>
      <c r="AA259" s="12">
        <f t="shared" si="57"/>
        <v>-2.2205353294891021</v>
      </c>
      <c r="AB259" s="115">
        <f t="shared" si="58"/>
        <v>150329796.20080304</v>
      </c>
      <c r="AC259" s="73">
        <f>AB259/SUMIFS(FinParameters!$L$8:$L$39,FinParameters!$B$8:$B$39,Financials!$E259,FinParameters!$C$8:$C$39,Financials!$F259)</f>
        <v>98795998.994197547</v>
      </c>
      <c r="AD259" s="73">
        <f t="shared" si="59"/>
        <v>98795998.994197547</v>
      </c>
      <c r="AE259" s="12"/>
      <c r="AF259" s="73">
        <f t="shared" si="60"/>
        <v>8468472.8567393124</v>
      </c>
      <c r="AG259" s="73">
        <f t="shared" si="61"/>
        <v>-3612903.869694069</v>
      </c>
      <c r="AH259" s="73">
        <f t="shared" si="61"/>
        <v>-59078987.013850152</v>
      </c>
      <c r="AI259" s="12">
        <f t="shared" si="62"/>
        <v>-0.83095480298566649</v>
      </c>
      <c r="AL259" s="73">
        <f>Summary!G258</f>
        <v>-9429997.2815537825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37556400.766674288</v>
      </c>
      <c r="AN259" s="20">
        <f>Summary!I258</f>
        <v>4167195.310872925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Yallourn Snowy</v>
      </c>
      <c r="C260" t="str">
        <f>Summary!C260</f>
        <v>Wind</v>
      </c>
      <c r="D260" s="90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55521756.228308074</v>
      </c>
      <c r="H260" s="73">
        <f>SUMIFS(AM$5:AM260,$F$5:$F260,$F260,$D$5:$D260,$D260)</f>
        <v>3890206.13205367</v>
      </c>
      <c r="I260" s="20">
        <f>SUMIFS(AN$5:AN260,$F$5:$F260,$F260,$D$5:$D260,$D260)</f>
        <v>96238807.081914395</v>
      </c>
      <c r="J260" s="73">
        <f t="shared" si="48"/>
        <v>96238807.081914395</v>
      </c>
      <c r="K260" s="73">
        <f t="shared" si="49"/>
        <v>151760563.31022248</v>
      </c>
      <c r="L260" s="73">
        <f t="shared" si="50"/>
        <v>155650769.44227615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78477270.304629385</v>
      </c>
      <c r="Q260" s="73">
        <f>P260/SUMIFS(FinParameters!$H$8:$H$39,FinParameters!$B$8:$B$39,Financials!$E260,FinParameters!$C$8:$C$39,Financials!$F260)</f>
        <v>13312304.688677475</v>
      </c>
      <c r="R260" s="73">
        <f t="shared" si="63"/>
        <v>7379556.2032413408</v>
      </c>
      <c r="S260" s="12">
        <f t="shared" si="52"/>
        <v>0.10379456353150555</v>
      </c>
      <c r="T260" s="115">
        <f t="shared" si="53"/>
        <v>55521756.228308074</v>
      </c>
      <c r="U260" s="73">
        <f>T260/SUMIFS(FinParameters!$L$8:$L$39,FinParameters!$B$8:$B$39,Financials!$E260,FinParameters!$C$8:$C$39,Financials!$F260)</f>
        <v>36488623.753344148</v>
      </c>
      <c r="V260" s="73">
        <f t="shared" si="54"/>
        <v>36488623.753344148</v>
      </c>
      <c r="W260" s="12"/>
      <c r="X260" s="73">
        <f t="shared" si="55"/>
        <v>133999026.53293747</v>
      </c>
      <c r="Y260" s="73">
        <f t="shared" si="56"/>
        <v>49800928.442021623</v>
      </c>
      <c r="Z260" s="73">
        <f t="shared" si="56"/>
        <v>43868179.956585489</v>
      </c>
      <c r="AA260" s="12">
        <f t="shared" si="57"/>
        <v>0.61701252299093312</v>
      </c>
      <c r="AB260" s="115">
        <f t="shared" si="58"/>
        <v>3890206.13205367</v>
      </c>
      <c r="AC260" s="73">
        <f>AB260/SUMIFS(FinParameters!$L$8:$L$39,FinParameters!$B$8:$B$39,Financials!$E260,FinParameters!$C$8:$C$39,Financials!$F260)</f>
        <v>2556624.2409869139</v>
      </c>
      <c r="AD260" s="73">
        <f t="shared" si="59"/>
        <v>2556624.2409869139</v>
      </c>
      <c r="AE260" s="12"/>
      <c r="AF260" s="73">
        <f t="shared" si="60"/>
        <v>137889232.66499114</v>
      </c>
      <c r="AG260" s="73">
        <f t="shared" si="61"/>
        <v>52357552.683008537</v>
      </c>
      <c r="AH260" s="73">
        <f t="shared" si="61"/>
        <v>46424804.197572403</v>
      </c>
      <c r="AI260" s="12">
        <f t="shared" si="62"/>
        <v>0.6529718259488464</v>
      </c>
      <c r="AL260" s="73">
        <f>Summary!G260</f>
        <v>4267275.4916367382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2100672.3963935534</v>
      </c>
      <c r="AN260" s="20">
        <f>Summary!I260</f>
        <v>7268850.3706742628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6C9ED-72DE-4151-9310-AD8680A963FA}">
  <dimension ref="A2:AI656"/>
  <sheetViews>
    <sheetView topLeftCell="T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Yallourn Snowy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58</v>
      </c>
      <c r="C4" s="120" t="s">
        <v>59</v>
      </c>
      <c r="D4" s="120" t="s">
        <v>0</v>
      </c>
      <c r="E4" s="120" t="s">
        <v>20</v>
      </c>
      <c r="F4" s="120" t="s">
        <v>60</v>
      </c>
      <c r="G4" s="120" t="s">
        <v>21</v>
      </c>
      <c r="H4" s="120" t="s">
        <v>22</v>
      </c>
      <c r="K4" s="120" t="s">
        <v>66</v>
      </c>
      <c r="L4" s="120" t="s">
        <v>65</v>
      </c>
      <c r="P4" s="120" t="s">
        <v>21</v>
      </c>
      <c r="Q4" s="120" t="s">
        <v>65</v>
      </c>
      <c r="T4" s="98" t="s">
        <v>34</v>
      </c>
      <c r="U4" s="98" t="str">
        <f>$P$16</f>
        <v>Merchant NPV</v>
      </c>
      <c r="V4" s="98" t="s">
        <v>134</v>
      </c>
      <c r="W4" s="98" t="str">
        <f>$P$24</f>
        <v>Merchant with PPA NPV</v>
      </c>
      <c r="X4" s="98" t="s">
        <v>139</v>
      </c>
      <c r="Y4" s="98" t="str">
        <f>$P$32</f>
        <v>Merchant with PPA and Sold Swap NPV</v>
      </c>
      <c r="AA4" s="121" t="s">
        <v>44</v>
      </c>
      <c r="AB4" s="121" t="str">
        <f>$P$16</f>
        <v>Merchant NPV</v>
      </c>
      <c r="AC4" s="98" t="s">
        <v>134</v>
      </c>
      <c r="AD4" s="98" t="str">
        <f>$P$24</f>
        <v>Merchant with PPA NPV</v>
      </c>
      <c r="AE4" s="98" t="s">
        <v>139</v>
      </c>
      <c r="AF4" s="121" t="str">
        <f>$P$32</f>
        <v>Merchant with PPA and Sold Swap NPV</v>
      </c>
      <c r="AH4" s="98" t="s">
        <v>143</v>
      </c>
      <c r="AI4" s="121" t="s">
        <v>144</v>
      </c>
    </row>
    <row r="5" spans="2:35" x14ac:dyDescent="0.3">
      <c r="B5" t="str">
        <f>$B$2</f>
        <v>Yallourn Snowy</v>
      </c>
      <c r="C5" t="s">
        <v>64</v>
      </c>
      <c r="D5">
        <v>1</v>
      </c>
      <c r="E5" t="s">
        <v>18</v>
      </c>
      <c r="F5" t="s">
        <v>34</v>
      </c>
      <c r="G5" s="83" t="s">
        <v>80</v>
      </c>
      <c r="H5" s="20" cm="1">
        <f t="array" ref="H5">INDEX(Financials!$B$5:$AI$260,FinancialWalk!K5,FinancialWalk!L5)</f>
        <v>38358677.026133642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83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124668405.58638991</v>
      </c>
      <c r="V5" s="20">
        <f t="shared" ref="V5:Y5" si="1">AVERAGEIFS($H$5:$H$576,$D$5:$D$576,$T5,$G$5:$G$576,V$4,$F$5:$F$576,$T$4)</f>
        <v>254645120.26699314</v>
      </c>
      <c r="W5" s="20">
        <f t="shared" si="1"/>
        <v>379313525.85338306</v>
      </c>
      <c r="X5" s="20">
        <f t="shared" si="1"/>
        <v>-273392445.88252383</v>
      </c>
      <c r="Y5" s="20">
        <f t="shared" si="1"/>
        <v>105921079.97085923</v>
      </c>
      <c r="AA5" s="3">
        <v>1</v>
      </c>
      <c r="AB5" s="20">
        <f>AVERAGEIFS($H$5:$H$576,$D$5:$D$576,$AA5,$G$5:$G$576,AB$4,$F$5:$F$576,$AA$4)</f>
        <v>99051313.173340753</v>
      </c>
      <c r="AC5" s="20">
        <f t="shared" ref="AC5:AF5" si="2">AVERAGEIFS($H$5:$H$576,$D$5:$D$576,$AA5,$G$5:$G$576,AC$4,$F$5:$F$576,$AA$4)</f>
        <v>254645120.26699314</v>
      </c>
      <c r="AD5" s="20">
        <f t="shared" si="2"/>
        <v>353696433.4403339</v>
      </c>
      <c r="AE5" s="20">
        <f t="shared" si="2"/>
        <v>-273392445.88252383</v>
      </c>
      <c r="AF5" s="20">
        <f t="shared" si="2"/>
        <v>80303987.557810068</v>
      </c>
      <c r="AH5" s="122">
        <v>1</v>
      </c>
      <c r="AI5" s="12">
        <v>1</v>
      </c>
    </row>
    <row r="6" spans="2:35" x14ac:dyDescent="0.3">
      <c r="B6" t="str">
        <f>B5</f>
        <v>Yallourn Snowy</v>
      </c>
      <c r="C6" t="s">
        <v>64</v>
      </c>
      <c r="D6">
        <v>0.95</v>
      </c>
      <c r="E6" t="str">
        <f>E5</f>
        <v>Cal-37</v>
      </c>
      <c r="F6" t="s">
        <v>34</v>
      </c>
      <c r="G6" s="83" t="s">
        <v>80</v>
      </c>
      <c r="H6" s="20" cm="1">
        <f t="array" ref="H6">INDEX(Financials!$B$5:$AI$260,FinancialWalk!K6,FinancialWalk!L6)</f>
        <v>24396363.359989572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83" t="s">
        <v>81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54096306.051113807</v>
      </c>
      <c r="V6" s="20">
        <f t="shared" si="3"/>
        <v>133301642.50957574</v>
      </c>
      <c r="W6" s="20">
        <f t="shared" si="3"/>
        <v>187397948.56068954</v>
      </c>
      <c r="X6" s="20">
        <f t="shared" si="3"/>
        <v>-115087262.29916041</v>
      </c>
      <c r="Y6" s="20">
        <f t="shared" si="3"/>
        <v>72310686.261529133</v>
      </c>
      <c r="AA6" s="3">
        <v>0.95</v>
      </c>
      <c r="AB6" s="20">
        <f t="shared" ref="AB6:AF12" si="4">AVERAGEIFS($H$5:$H$576,$D$5:$D$576,$AA6,$G$5:$G$576,AB$4,$F$5:$F$576,$AA$4)</f>
        <v>43856146.865183316</v>
      </c>
      <c r="AC6" s="20">
        <f t="shared" si="4"/>
        <v>133301642.50957574</v>
      </c>
      <c r="AD6" s="20">
        <f t="shared" si="4"/>
        <v>177157789.37475905</v>
      </c>
      <c r="AE6" s="20">
        <f t="shared" si="4"/>
        <v>-115087262.29916041</v>
      </c>
      <c r="AF6" s="20">
        <f t="shared" si="4"/>
        <v>62070527.075598635</v>
      </c>
      <c r="AH6" s="122">
        <v>1</v>
      </c>
      <c r="AI6" s="12">
        <v>1</v>
      </c>
    </row>
    <row r="7" spans="2:35" x14ac:dyDescent="0.3">
      <c r="B7" t="str">
        <f t="shared" ref="B7:B26" si="5">B6</f>
        <v>Yallourn Snowy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83" t="s">
        <v>80</v>
      </c>
      <c r="H7" s="20" cm="1">
        <f t="array" ref="H7">INDEX(Financials!$B$5:$AI$260,FinancialWalk!K7,FinancialWalk!L7)</f>
        <v>24396363.359989572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83" t="s">
        <v>63</v>
      </c>
      <c r="Q7">
        <f t="shared" ref="Q7:Q33" si="7">Q6+1</f>
        <v>8</v>
      </c>
      <c r="T7" s="3">
        <v>0.75</v>
      </c>
      <c r="U7" s="20">
        <f t="shared" si="3"/>
        <v>25273625.489506889</v>
      </c>
      <c r="V7" s="20">
        <f t="shared" si="3"/>
        <v>75637496.527622461</v>
      </c>
      <c r="W7" s="20">
        <f t="shared" si="3"/>
        <v>100911122.01712935</v>
      </c>
      <c r="X7" s="20">
        <f t="shared" si="3"/>
        <v>-47244789.01747331</v>
      </c>
      <c r="Y7" s="20">
        <f t="shared" si="3"/>
        <v>53666332.999656036</v>
      </c>
      <c r="AA7" s="3">
        <v>0.75</v>
      </c>
      <c r="AB7" s="20">
        <f t="shared" si="4"/>
        <v>22910301.419496916</v>
      </c>
      <c r="AC7" s="20">
        <f t="shared" si="4"/>
        <v>75637496.527622461</v>
      </c>
      <c r="AD7" s="20">
        <f t="shared" si="4"/>
        <v>98547797.947119385</v>
      </c>
      <c r="AE7" s="20">
        <f t="shared" si="4"/>
        <v>-47244789.01747331</v>
      </c>
      <c r="AF7" s="20">
        <f t="shared" si="4"/>
        <v>51303008.929646075</v>
      </c>
      <c r="AH7" s="122">
        <v>1</v>
      </c>
      <c r="AI7" s="12">
        <v>1</v>
      </c>
    </row>
    <row r="8" spans="2:35" x14ac:dyDescent="0.3">
      <c r="B8" t="str">
        <f t="shared" si="5"/>
        <v>Yallourn Snowy</v>
      </c>
      <c r="C8" t="s">
        <v>64</v>
      </c>
      <c r="D8">
        <v>0.95</v>
      </c>
      <c r="E8" t="str">
        <f t="shared" si="6"/>
        <v>Cal-37</v>
      </c>
      <c r="F8" t="s">
        <v>34</v>
      </c>
      <c r="G8" s="83" t="s">
        <v>80</v>
      </c>
      <c r="H8" s="20" cm="1">
        <f t="array" ref="H8">INDEX(Financials!$B$5:$AI$260,FinancialWalk!K8,FinancialWalk!L8)</f>
        <v>24396363.359989572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83" t="s">
        <v>82</v>
      </c>
      <c r="Q8">
        <f t="shared" si="7"/>
        <v>9</v>
      </c>
      <c r="T8" s="3">
        <v>0.5</v>
      </c>
      <c r="U8" s="20">
        <f t="shared" si="3"/>
        <v>7921472.4413673906</v>
      </c>
      <c r="V8" s="20">
        <f t="shared" si="3"/>
        <v>34582160.3043167</v>
      </c>
      <c r="W8" s="20">
        <f t="shared" si="3"/>
        <v>42503632.745684087</v>
      </c>
      <c r="X8" s="20">
        <f t="shared" si="3"/>
        <v>1441143.1654624511</v>
      </c>
      <c r="Y8" s="20">
        <f t="shared" si="3"/>
        <v>43944775.911146536</v>
      </c>
      <c r="AA8" s="3">
        <v>0.5</v>
      </c>
      <c r="AB8" s="20">
        <f t="shared" si="4"/>
        <v>7944724.9489081129</v>
      </c>
      <c r="AC8" s="20">
        <f t="shared" si="4"/>
        <v>34582160.3043167</v>
      </c>
      <c r="AD8" s="20">
        <f t="shared" si="4"/>
        <v>42526885.253224812</v>
      </c>
      <c r="AE8" s="20">
        <f t="shared" si="4"/>
        <v>1441143.1654624511</v>
      </c>
      <c r="AF8" s="20">
        <f t="shared" si="4"/>
        <v>43968028.418687262</v>
      </c>
      <c r="AH8" s="122">
        <v>1</v>
      </c>
      <c r="AI8" s="12">
        <v>1</v>
      </c>
    </row>
    <row r="9" spans="2:35" x14ac:dyDescent="0.3">
      <c r="B9" t="str">
        <f t="shared" si="5"/>
        <v>Yallourn Snowy</v>
      </c>
      <c r="C9" t="s">
        <v>64</v>
      </c>
      <c r="D9">
        <v>0.75</v>
      </c>
      <c r="E9" t="str">
        <f t="shared" si="6"/>
        <v>Cal-37</v>
      </c>
      <c r="F9" t="s">
        <v>34</v>
      </c>
      <c r="G9" s="83" t="s">
        <v>80</v>
      </c>
      <c r="H9" s="20" cm="1">
        <f t="array" ref="H9">INDEX(Financials!$B$5:$AI$260,FinancialWalk!K9,FinancialWalk!L9)</f>
        <v>18693949.667464096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83" t="s">
        <v>83</v>
      </c>
      <c r="Q9">
        <f t="shared" si="7"/>
        <v>10</v>
      </c>
      <c r="T9" s="3">
        <v>0.25</v>
      </c>
      <c r="U9" s="20">
        <f t="shared" si="3"/>
        <v>-9487236.3223506324</v>
      </c>
      <c r="V9" s="20">
        <f t="shared" si="3"/>
        <v>-4960648.4889968196</v>
      </c>
      <c r="W9" s="20">
        <f t="shared" si="3"/>
        <v>-14447884.811347451</v>
      </c>
      <c r="X9" s="20">
        <f t="shared" si="3"/>
        <v>52317632.22786501</v>
      </c>
      <c r="Y9" s="20">
        <f t="shared" si="3"/>
        <v>37869747.416517556</v>
      </c>
      <c r="AA9" s="3">
        <v>0.25</v>
      </c>
      <c r="AB9" s="20">
        <f t="shared" si="4"/>
        <v>-8238758.3393311352</v>
      </c>
      <c r="AC9" s="20">
        <f t="shared" si="4"/>
        <v>-4960648.4889968196</v>
      </c>
      <c r="AD9" s="20">
        <f t="shared" si="4"/>
        <v>-13199406.828327954</v>
      </c>
      <c r="AE9" s="20">
        <f t="shared" si="4"/>
        <v>52317632.22786501</v>
      </c>
      <c r="AF9" s="20">
        <f t="shared" si="4"/>
        <v>39118225.399537057</v>
      </c>
      <c r="AH9" s="122">
        <v>1</v>
      </c>
      <c r="AI9" s="12">
        <v>1</v>
      </c>
    </row>
    <row r="10" spans="2:35" x14ac:dyDescent="0.3">
      <c r="B10" t="str">
        <f t="shared" si="5"/>
        <v>Yallourn Snowy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83" t="s">
        <v>80</v>
      </c>
      <c r="H10" s="20" cm="1">
        <f t="array" ref="H10">INDEX(Financials!$B$5:$AI$260,FinancialWalk!K10,FinancialWalk!L10)</f>
        <v>18693949.667464096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83" t="s">
        <v>84</v>
      </c>
      <c r="Q10">
        <f t="shared" si="7"/>
        <v>11</v>
      </c>
      <c r="T10" s="3">
        <v>0.05</v>
      </c>
      <c r="U10" s="20">
        <f t="shared" si="3"/>
        <v>-32174838.211379435</v>
      </c>
      <c r="V10" s="20">
        <f t="shared" si="3"/>
        <v>-53499806.810958467</v>
      </c>
      <c r="W10" s="20">
        <f t="shared" si="3"/>
        <v>-85674645.022337899</v>
      </c>
      <c r="X10" s="20">
        <f t="shared" si="3"/>
        <v>119652611.40451987</v>
      </c>
      <c r="Y10" s="20">
        <f t="shared" si="3"/>
        <v>33977966.382181972</v>
      </c>
      <c r="AA10" s="3">
        <v>0.05</v>
      </c>
      <c r="AB10" s="20">
        <f t="shared" si="4"/>
        <v>-28729971.61727174</v>
      </c>
      <c r="AC10" s="20">
        <f t="shared" si="4"/>
        <v>-53499806.810958467</v>
      </c>
      <c r="AD10" s="20">
        <f t="shared" si="4"/>
        <v>-82229778.428230196</v>
      </c>
      <c r="AE10" s="20">
        <f t="shared" si="4"/>
        <v>74011924.580115378</v>
      </c>
      <c r="AF10" s="20">
        <f t="shared" si="4"/>
        <v>-8217853.8481148183</v>
      </c>
      <c r="AH10" s="122">
        <v>0.97</v>
      </c>
      <c r="AI10" s="12">
        <v>0.6</v>
      </c>
    </row>
    <row r="11" spans="2:35" x14ac:dyDescent="0.3">
      <c r="B11" t="str">
        <f t="shared" si="5"/>
        <v>Yallourn Snowy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83" t="s">
        <v>80</v>
      </c>
      <c r="H11" s="20" cm="1">
        <f t="array" ref="H11">INDEX(Financials!$B$5:$AI$260,FinancialWalk!K11,FinancialWalk!L11)</f>
        <v>18693949.667464096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83" t="s">
        <v>85</v>
      </c>
      <c r="Q11">
        <f t="shared" si="7"/>
        <v>12</v>
      </c>
      <c r="T11" s="3">
        <v>0</v>
      </c>
      <c r="U11" s="20">
        <f t="shared" si="3"/>
        <v>-62660511.066574156</v>
      </c>
      <c r="V11" s="20">
        <f t="shared" si="3"/>
        <v>-109462839.74390915</v>
      </c>
      <c r="W11" s="20">
        <f t="shared" si="3"/>
        <v>-172123350.81048331</v>
      </c>
      <c r="X11" s="20">
        <f t="shared" si="3"/>
        <v>172892998.23984569</v>
      </c>
      <c r="Y11" s="20">
        <f t="shared" si="3"/>
        <v>769647.42936238647</v>
      </c>
      <c r="AA11" s="3">
        <v>0</v>
      </c>
      <c r="AB11" s="20">
        <f t="shared" si="4"/>
        <v>-52272756.298715472</v>
      </c>
      <c r="AC11" s="20">
        <f t="shared" si="4"/>
        <v>-105602229.70933224</v>
      </c>
      <c r="AD11" s="20">
        <f t="shared" si="4"/>
        <v>-157874986.0080477</v>
      </c>
      <c r="AE11" s="20">
        <f t="shared" si="4"/>
        <v>98795998.994197547</v>
      </c>
      <c r="AF11" s="20">
        <f t="shared" si="4"/>
        <v>-59078987.013850152</v>
      </c>
      <c r="AH11" s="122">
        <v>0.7</v>
      </c>
      <c r="AI11" s="12">
        <v>0.4</v>
      </c>
    </row>
    <row r="12" spans="2:35" x14ac:dyDescent="0.3">
      <c r="B12" t="str">
        <f t="shared" si="5"/>
        <v>Yallourn Snowy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83" t="s">
        <v>80</v>
      </c>
      <c r="H12" s="20" cm="1">
        <f t="array" ref="H12">INDEX(Financials!$B$5:$AI$260,FinancialWalk!K12,FinancialWalk!L12)</f>
        <v>18693949.667464096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83" t="s">
        <v>86</v>
      </c>
      <c r="Q12">
        <f t="shared" si="7"/>
        <v>13</v>
      </c>
      <c r="T12" t="s">
        <v>24</v>
      </c>
      <c r="U12" s="20">
        <f t="shared" si="3"/>
        <v>8594798.1321304776</v>
      </c>
      <c r="V12" s="20">
        <f t="shared" si="3"/>
        <v>36488623.753344148</v>
      </c>
      <c r="W12" s="20">
        <f t="shared" si="3"/>
        <v>45083421.885474622</v>
      </c>
      <c r="X12" s="20">
        <f t="shared" si="3"/>
        <v>2556624.2409869139</v>
      </c>
      <c r="Y12" s="20">
        <f t="shared" si="3"/>
        <v>47640046.126461536</v>
      </c>
      <c r="AA12" t="s">
        <v>24</v>
      </c>
      <c r="AB12" s="20">
        <f t="shared" si="4"/>
        <v>7379556.2032413408</v>
      </c>
      <c r="AC12" s="20">
        <f t="shared" si="4"/>
        <v>36488623.753344148</v>
      </c>
      <c r="AD12" s="20">
        <f t="shared" si="4"/>
        <v>43868179.956585489</v>
      </c>
      <c r="AE12" s="20">
        <f t="shared" si="4"/>
        <v>2556624.2409869139</v>
      </c>
      <c r="AF12" s="20">
        <f t="shared" si="4"/>
        <v>46424804.197572403</v>
      </c>
      <c r="AH12" s="122">
        <v>1</v>
      </c>
      <c r="AI12" s="12">
        <v>1</v>
      </c>
    </row>
    <row r="13" spans="2:35" x14ac:dyDescent="0.3">
      <c r="B13" t="str">
        <f t="shared" si="5"/>
        <v>Yallourn Snowy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83" t="s">
        <v>80</v>
      </c>
      <c r="H13" s="20" cm="1">
        <f t="array" ref="H13">INDEX(Financials!$B$5:$AI$260,FinancialWalk!K13,FinancialWalk!L13)</f>
        <v>15260918.692950469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83" t="s">
        <v>87</v>
      </c>
      <c r="Q13">
        <f t="shared" si="7"/>
        <v>14</v>
      </c>
    </row>
    <row r="14" spans="2:35" x14ac:dyDescent="0.3">
      <c r="B14" t="str">
        <f t="shared" si="5"/>
        <v>Yallourn Snowy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83" t="s">
        <v>80</v>
      </c>
      <c r="H14" s="20" cm="1">
        <f t="array" ref="H14">INDEX(Financials!$B$5:$AI$260,FinancialWalk!K14,FinancialWalk!L14)</f>
        <v>15260918.692950469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83" t="s">
        <v>88</v>
      </c>
      <c r="Q14">
        <f t="shared" si="7"/>
        <v>15</v>
      </c>
    </row>
    <row r="15" spans="2:35" ht="45.2" x14ac:dyDescent="0.3">
      <c r="B15" t="str">
        <f t="shared" si="5"/>
        <v>Yallourn Snowy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83" t="s">
        <v>80</v>
      </c>
      <c r="H15" s="20" cm="1">
        <f t="array" ref="H15">INDEX(Financials!$B$5:$AI$260,FinancialWalk!K15,FinancialWalk!L15)</f>
        <v>15260918.692950469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83" t="s">
        <v>80</v>
      </c>
      <c r="Q15">
        <f t="shared" si="7"/>
        <v>16</v>
      </c>
      <c r="T15" s="98" t="s">
        <v>34</v>
      </c>
      <c r="U15" s="98" t="str">
        <f>P17</f>
        <v>Merchant ROI</v>
      </c>
      <c r="V15" s="98" t="str">
        <f>P21</f>
        <v>PPA ROI</v>
      </c>
      <c r="W15" s="98" t="str">
        <f>P25</f>
        <v>Merchant with PPA ROI</v>
      </c>
      <c r="X15" s="98" t="str">
        <f>P29</f>
        <v>Sold Swap ROI</v>
      </c>
      <c r="Y15" s="98" t="str">
        <f>P33</f>
        <v>Merchant with PPA and Sold Swap ROI</v>
      </c>
      <c r="AA15" s="121" t="s">
        <v>44</v>
      </c>
      <c r="AB15" s="98" t="str">
        <f>U15</f>
        <v>Merchant ROI</v>
      </c>
      <c r="AC15" s="98" t="str">
        <f t="shared" ref="AC15:AF15" si="8">V15</f>
        <v>PPA ROI</v>
      </c>
      <c r="AD15" s="98" t="str">
        <f t="shared" si="8"/>
        <v>Merchant with PPA ROI</v>
      </c>
      <c r="AE15" s="98" t="str">
        <f t="shared" si="8"/>
        <v>Sold Swap ROI</v>
      </c>
      <c r="AF15" s="98" t="str">
        <f t="shared" si="8"/>
        <v>Merchant with PPA and Sold Swap ROI</v>
      </c>
    </row>
    <row r="16" spans="2:35" x14ac:dyDescent="0.3">
      <c r="B16" t="str">
        <f t="shared" si="5"/>
        <v>Yallourn Snowy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83" t="s">
        <v>80</v>
      </c>
      <c r="H16" s="20" cm="1">
        <f t="array" ref="H16">INDEX(Financials!$B$5:$AI$260,FinancialWalk!K16,FinancialWalk!L16)</f>
        <v>15260918.692950469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83" t="s">
        <v>89</v>
      </c>
      <c r="Q16">
        <f t="shared" si="7"/>
        <v>17</v>
      </c>
      <c r="T16" s="3">
        <v>1</v>
      </c>
      <c r="U16" s="14">
        <f>AVERAGEIFS($H$5:$H$576,$D$5:$D$576,$T16,$G$5:$G$576,U$15,$F$5:$F$576,$T$15)</f>
        <v>1.8011920625799773</v>
      </c>
      <c r="V16" s="14"/>
      <c r="W16" s="14">
        <f t="shared" ref="W16:Y16" si="9">AVERAGEIFS($H$5:$H$576,$D$5:$D$576,$T16,$G$5:$G$576,W$15,$F$5:$F$576,$T$15)</f>
        <v>5.480269911071403</v>
      </c>
      <c r="X16" s="14"/>
      <c r="Y16" s="14">
        <f t="shared" si="9"/>
        <v>1.5303332677276065</v>
      </c>
      <c r="AA16" s="3">
        <v>1</v>
      </c>
      <c r="AB16" s="14">
        <f>AVERAGEIFS($H$5:$H$576,$D$5:$D$576,$AA16,$G$5:$G$576,AB$15,$F$5:$F$576,$AA$15)</f>
        <v>1.3931715586817575</v>
      </c>
      <c r="AC16" s="14"/>
      <c r="AD16" s="14">
        <f t="shared" ref="AD16:AF16" si="10">AVERAGEIFS($H$5:$H$576,$D$5:$D$576,$AA16,$G$5:$G$576,AD$15,$F$5:$F$576,$AA$15)</f>
        <v>4.9747933236777389</v>
      </c>
      <c r="AE16" s="14"/>
      <c r="AF16" s="14">
        <f t="shared" si="10"/>
        <v>1.1294876153583999</v>
      </c>
    </row>
    <row r="17" spans="2:32" x14ac:dyDescent="0.3">
      <c r="B17" t="str">
        <f t="shared" si="5"/>
        <v>Yallourn Snowy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83" t="s">
        <v>80</v>
      </c>
      <c r="H17" s="20" cm="1">
        <f t="array" ref="H17">INDEX(Financials!$B$5:$AI$260,FinancialWalk!K17,FinancialWalk!L17)</f>
        <v>15260918.692950469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83" t="s">
        <v>145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0.78157602654702352</v>
      </c>
      <c r="V17" s="14"/>
      <c r="W17" s="14">
        <f t="shared" si="11"/>
        <v>2.7074999147028009</v>
      </c>
      <c r="X17" s="14"/>
      <c r="Y17" s="14">
        <f t="shared" si="11"/>
        <v>1.0447348991218368</v>
      </c>
      <c r="AA17" s="3">
        <v>0.95</v>
      </c>
      <c r="AB17" s="14">
        <f t="shared" ref="AB17:AF22" si="12">AVERAGEIFS($H$5:$H$576,$D$5:$D$576,$AA17,$G$5:$G$576,AB$15,$F$5:$F$576,$AA$15)</f>
        <v>0.61684327575768161</v>
      </c>
      <c r="AC17" s="14"/>
      <c r="AD17" s="14">
        <f t="shared" si="12"/>
        <v>2.4917508476028538</v>
      </c>
      <c r="AE17" s="14"/>
      <c r="AF17" s="14">
        <f t="shared" si="12"/>
        <v>0.87303126211742477</v>
      </c>
    </row>
    <row r="18" spans="2:32" x14ac:dyDescent="0.3">
      <c r="B18" t="str">
        <f t="shared" si="5"/>
        <v>Yallourn Snowy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83" t="s">
        <v>80</v>
      </c>
      <c r="H18" s="20" cm="1">
        <f t="array" ref="H18">INDEX(Financials!$B$5:$AI$260,FinancialWalk!K18,FinancialWalk!L18)</f>
        <v>11816698.471613796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83" t="s">
        <v>132</v>
      </c>
      <c r="Q18">
        <f t="shared" si="7"/>
        <v>19</v>
      </c>
      <c r="T18" s="3">
        <v>0.75</v>
      </c>
      <c r="U18" s="14">
        <f t="shared" si="11"/>
        <v>0.36514988228331463</v>
      </c>
      <c r="V18" s="14"/>
      <c r="W18" s="14">
        <f t="shared" si="11"/>
        <v>1.4579500808433841</v>
      </c>
      <c r="X18" s="14"/>
      <c r="Y18" s="14">
        <f t="shared" si="11"/>
        <v>0.77536383474296333</v>
      </c>
      <c r="AA18" s="3">
        <v>0.75</v>
      </c>
      <c r="AB18" s="14">
        <f t="shared" si="12"/>
        <v>0.3222368216624511</v>
      </c>
      <c r="AC18" s="14"/>
      <c r="AD18" s="14">
        <f t="shared" si="12"/>
        <v>1.3860895415932286</v>
      </c>
      <c r="AE18" s="14"/>
      <c r="AF18" s="14">
        <f t="shared" si="12"/>
        <v>0.72158450631037208</v>
      </c>
    </row>
    <row r="19" spans="2:32" x14ac:dyDescent="0.3">
      <c r="B19" t="str">
        <f t="shared" si="5"/>
        <v>Yallourn Snowy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83" t="s">
        <v>80</v>
      </c>
      <c r="H19" s="20" cm="1">
        <f t="array" ref="H19">INDEX(Financials!$B$5:$AI$260,FinancialWalk!K19,FinancialWalk!L19)</f>
        <v>11816698.471613796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83" t="s">
        <v>133</v>
      </c>
      <c r="Q19">
        <f t="shared" si="7"/>
        <v>20</v>
      </c>
      <c r="T19" s="3">
        <v>0.5</v>
      </c>
      <c r="U19" s="14">
        <f t="shared" si="11"/>
        <v>0.11444834975008802</v>
      </c>
      <c r="V19" s="14"/>
      <c r="W19" s="14">
        <f t="shared" si="11"/>
        <v>0.61408666913037313</v>
      </c>
      <c r="X19" s="14"/>
      <c r="Y19" s="14">
        <f t="shared" si="11"/>
        <v>0.63490810835920475</v>
      </c>
      <c r="AA19" s="3">
        <v>0.5</v>
      </c>
      <c r="AB19" s="14">
        <f t="shared" si="12"/>
        <v>0.11174374660736115</v>
      </c>
      <c r="AC19" s="14"/>
      <c r="AD19" s="14">
        <f t="shared" si="12"/>
        <v>0.59814701204851473</v>
      </c>
      <c r="AE19" s="14"/>
      <c r="AF19" s="14">
        <f t="shared" si="12"/>
        <v>0.6184169065687144</v>
      </c>
    </row>
    <row r="20" spans="2:32" x14ac:dyDescent="0.3">
      <c r="B20" t="str">
        <f t="shared" si="5"/>
        <v>Yallourn Snowy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83" t="s">
        <v>80</v>
      </c>
      <c r="H20" s="20" cm="1">
        <f t="array" ref="H20">INDEX(Financials!$B$5:$AI$260,FinancialWalk!K20,FinancialWalk!L20)</f>
        <v>11816698.471613796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83" t="s">
        <v>134</v>
      </c>
      <c r="Q20">
        <f t="shared" si="7"/>
        <v>21</v>
      </c>
      <c r="T20" s="3">
        <v>0.25</v>
      </c>
      <c r="U20" s="14">
        <f t="shared" si="11"/>
        <v>-0.13707029202195839</v>
      </c>
      <c r="V20" s="14"/>
      <c r="W20" s="14">
        <f t="shared" si="11"/>
        <v>-0.20874106250789998</v>
      </c>
      <c r="X20" s="14"/>
      <c r="Y20" s="14">
        <f t="shared" si="11"/>
        <v>0.54713692805891312</v>
      </c>
      <c r="AA20" s="3">
        <v>0.25</v>
      </c>
      <c r="AB20" s="14">
        <f t="shared" si="12"/>
        <v>-0.11587937029286696</v>
      </c>
      <c r="AC20" s="14"/>
      <c r="AD20" s="14">
        <f t="shared" si="12"/>
        <v>-0.18565163444643376</v>
      </c>
      <c r="AE20" s="14"/>
      <c r="AF20" s="14">
        <f t="shared" si="12"/>
        <v>0.5502037005543241</v>
      </c>
    </row>
    <row r="21" spans="2:32" x14ac:dyDescent="0.3">
      <c r="B21" t="str">
        <f t="shared" si="5"/>
        <v>Yallourn Snowy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83" t="s">
        <v>80</v>
      </c>
      <c r="H21" s="20" cm="1">
        <f t="array" ref="H21">INDEX(Financials!$B$5:$AI$260,FinancialWalk!K21,FinancialWalk!L21)</f>
        <v>11816698.471613796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83" t="s">
        <v>135</v>
      </c>
      <c r="Q21">
        <f t="shared" si="7"/>
        <v>22</v>
      </c>
      <c r="T21" s="3">
        <v>0.05</v>
      </c>
      <c r="U21" s="14">
        <f t="shared" si="11"/>
        <v>-0.46485765923245542</v>
      </c>
      <c r="V21" s="14"/>
      <c r="W21" s="14">
        <f t="shared" si="11"/>
        <v>-1.2378155463908409</v>
      </c>
      <c r="X21" s="14"/>
      <c r="Y21" s="14">
        <f t="shared" si="11"/>
        <v>0.4909090082794545</v>
      </c>
      <c r="AA21" s="3">
        <v>0.05</v>
      </c>
      <c r="AB21" s="14">
        <f t="shared" si="12"/>
        <v>-0.40409135484020919</v>
      </c>
      <c r="AC21" s="14"/>
      <c r="AD21" s="14">
        <f t="shared" si="12"/>
        <v>-1.1565741524540072</v>
      </c>
      <c r="AE21" s="14"/>
      <c r="AF21" s="14">
        <f t="shared" si="12"/>
        <v>-0.1155853454922031</v>
      </c>
    </row>
    <row r="22" spans="2:32" x14ac:dyDescent="0.3">
      <c r="B22" t="str">
        <f t="shared" si="5"/>
        <v>Yallourn Snowy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83" t="s">
        <v>80</v>
      </c>
      <c r="H22" s="20" cm="1">
        <f t="array" ref="H22">INDEX(Financials!$B$5:$AI$260,FinancialWalk!K22,FinancialWalk!L22)</f>
        <v>7328077.387740816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83" t="s">
        <v>91</v>
      </c>
      <c r="Q22">
        <f t="shared" si="7"/>
        <v>23</v>
      </c>
      <c r="T22" s="3">
        <v>0</v>
      </c>
      <c r="U22" s="14">
        <f t="shared" si="11"/>
        <v>-0.9053104885672778</v>
      </c>
      <c r="V22" s="14"/>
      <c r="W22" s="14">
        <f t="shared" si="11"/>
        <v>-2.4868146167929912</v>
      </c>
      <c r="X22" s="14"/>
      <c r="Y22" s="14">
        <f t="shared" si="11"/>
        <v>1.1119760730331786E-2</v>
      </c>
      <c r="AA22" s="3">
        <v>0</v>
      </c>
      <c r="AB22" s="14">
        <f t="shared" si="12"/>
        <v>-0.73522414833439687</v>
      </c>
      <c r="AC22" s="14"/>
      <c r="AD22" s="14">
        <f t="shared" si="12"/>
        <v>-2.2205353294891021</v>
      </c>
      <c r="AE22" s="14"/>
      <c r="AF22" s="14">
        <f t="shared" si="12"/>
        <v>-0.83095480298566649</v>
      </c>
    </row>
    <row r="23" spans="2:32" x14ac:dyDescent="0.3">
      <c r="B23" t="str">
        <f t="shared" si="5"/>
        <v>Yallourn Snowy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83" t="s">
        <v>80</v>
      </c>
      <c r="H23" s="20" cm="1">
        <f t="array" ref="H23">INDEX(Financials!$B$5:$AI$260,FinancialWalk!K23,FinancialWalk!L23)</f>
        <v>7328077.387740816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83" t="s">
        <v>92</v>
      </c>
      <c r="Q23">
        <f t="shared" si="7"/>
        <v>24</v>
      </c>
    </row>
    <row r="24" spans="2:32" x14ac:dyDescent="0.3">
      <c r="B24" t="str">
        <f t="shared" si="5"/>
        <v>Yallourn Snowy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83" t="s">
        <v>80</v>
      </c>
      <c r="H24" s="20" cm="1">
        <f t="array" ref="H24">INDEX(Financials!$B$5:$AI$260,FinancialWalk!K24,FinancialWalk!L24)</f>
        <v>7328077.387740816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83" t="s">
        <v>93</v>
      </c>
      <c r="Q24">
        <f t="shared" si="7"/>
        <v>25</v>
      </c>
    </row>
    <row r="25" spans="2:32" x14ac:dyDescent="0.3">
      <c r="B25" t="str">
        <f t="shared" si="5"/>
        <v>Yallourn Snowy</v>
      </c>
      <c r="C25" t="s">
        <v>64</v>
      </c>
      <c r="D25">
        <v>0</v>
      </c>
      <c r="E25" t="str">
        <f t="shared" si="6"/>
        <v>Cal-37</v>
      </c>
      <c r="F25" t="s">
        <v>34</v>
      </c>
      <c r="G25" s="83" t="s">
        <v>80</v>
      </c>
      <c r="H25" s="20" cm="1">
        <f t="array" ref="H25">INDEX(Financials!$B$5:$AI$260,FinancialWalk!K25,FinancialWalk!L25)</f>
        <v>1296649.5355069835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83" t="s">
        <v>136</v>
      </c>
      <c r="Q25">
        <f t="shared" si="7"/>
        <v>26</v>
      </c>
      <c r="T25" s="1" t="s">
        <v>146</v>
      </c>
      <c r="AA25" s="1" t="s">
        <v>146</v>
      </c>
    </row>
    <row r="26" spans="2:32" ht="45.2" x14ac:dyDescent="0.3">
      <c r="B26" t="str">
        <f t="shared" si="5"/>
        <v>Yallourn Snowy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83" t="s">
        <v>80</v>
      </c>
      <c r="H26" s="20" cm="1">
        <f t="array" ref="H26">INDEX(Financials!$B$5:$AI$260,FinancialWalk!K26,FinancialWalk!L26)</f>
        <v>15394132.591301445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8" t="s">
        <v>34</v>
      </c>
      <c r="U26" s="98" t="str">
        <f>$P$16</f>
        <v>Merchant NPV</v>
      </c>
      <c r="V26" s="98" t="s">
        <v>134</v>
      </c>
      <c r="W26" s="98" t="str">
        <f>$P$24</f>
        <v>Merchant with PPA NPV</v>
      </c>
      <c r="X26" s="98" t="s">
        <v>139</v>
      </c>
      <c r="Y26" s="98" t="str">
        <f>$P$32</f>
        <v>Merchant with PPA and Sold Swap NPV</v>
      </c>
      <c r="AA26" s="121" t="s">
        <v>44</v>
      </c>
      <c r="AB26" s="121" t="str">
        <f>$P$16</f>
        <v>Merchant NPV</v>
      </c>
      <c r="AC26" s="98" t="s">
        <v>134</v>
      </c>
      <c r="AD26" s="98" t="str">
        <f>$P$24</f>
        <v>Merchant with PPA NPV</v>
      </c>
      <c r="AE26" s="98" t="s">
        <v>139</v>
      </c>
      <c r="AF26" s="121" t="str">
        <f>$P$32</f>
        <v>Merchant with PPA and Sold Swap NPV</v>
      </c>
    </row>
    <row r="27" spans="2:32" x14ac:dyDescent="0.3">
      <c r="B27" t="str">
        <f>$B$2</f>
        <v>Yallourn Snowy</v>
      </c>
      <c r="C27" t="s">
        <v>64</v>
      </c>
      <c r="D27">
        <v>1</v>
      </c>
      <c r="E27" t="s">
        <v>18</v>
      </c>
      <c r="F27" t="s">
        <v>44</v>
      </c>
      <c r="G27" s="83" t="s">
        <v>80</v>
      </c>
      <c r="H27" s="20" cm="1">
        <f t="array" ref="H27">INDEX(Financials!$B$5:$AI$260,FinancialWalk!K27,FinancialWalk!L27)</f>
        <v>28862824.672300901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33.263809672330652</v>
      </c>
      <c r="V27" s="4">
        <f>V5/SUM(PPAcfd!E17:T17)</f>
        <v>31.485540435861928</v>
      </c>
      <c r="W27" s="4">
        <f>W5/(SUM(DualFuelMWh!E17:T17)+SUM(PPAcfd!E17:T17))</f>
        <v>32.048650581672085</v>
      </c>
      <c r="X27" s="4">
        <f>X5/SUM(SwapSold!E17:T17)</f>
        <v>-38.984777247679077</v>
      </c>
      <c r="Y27" s="4">
        <f>Y5/(SUM(DualFuelMWh!E17:T17)+SUM(PPAcfd!E17:T17)+SUM(SwapSold!E17:T17))</f>
        <v>5.619646230232636</v>
      </c>
      <c r="AA27" s="3">
        <v>1</v>
      </c>
      <c r="AB27" s="4">
        <f>AB5/SUM('2hBatteryMWh'!E17:T17)</f>
        <v>97.216307516215267</v>
      </c>
      <c r="AC27" s="4">
        <f>AC5/SUM(PPAcfd!E17:T17)</f>
        <v>31.485540435861928</v>
      </c>
      <c r="AD27" s="4">
        <f>AD5/(SUM('2hBatteryMWh'!E17:T17)+SUM(PPAcfd!E17:T17))</f>
        <v>38.839740819007211</v>
      </c>
      <c r="AE27" s="4">
        <f>AE5/SUM(SwapSold!E17:T17)</f>
        <v>-38.984777247679077</v>
      </c>
      <c r="AF27" s="4">
        <f>AF5/(SUM('2hBatteryMWh'!E17:T17)+SUM(PPAcfd!E17:T17)+SUM(SwapSold!E17:T17))</f>
        <v>4.9818347090778996</v>
      </c>
    </row>
    <row r="28" spans="2:32" x14ac:dyDescent="0.3">
      <c r="B28" t="str">
        <f>B27</f>
        <v>Yallourn Snowy</v>
      </c>
      <c r="C28" t="s">
        <v>64</v>
      </c>
      <c r="D28">
        <v>0.95</v>
      </c>
      <c r="E28" t="str">
        <f>E27</f>
        <v>Cal-37</v>
      </c>
      <c r="F28" t="s">
        <v>44</v>
      </c>
      <c r="G28" s="83" t="s">
        <v>80</v>
      </c>
      <c r="H28" s="20" cm="1">
        <f t="array" ref="H28">INDEX(Financials!$B$5:$AI$260,FinancialWalk!K28,FinancialWalk!L28)</f>
        <v>19499924.199537225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17.621777708103945</v>
      </c>
      <c r="V28" s="4">
        <f>V6/SUM(PPAcfd!E18:T18)</f>
        <v>17.258451965364653</v>
      </c>
      <c r="W28" s="4">
        <f>W6/(SUM(DualFuelMWh!E18:T18)+SUM(PPAcfd!E18:T18))</f>
        <v>17.361786057905164</v>
      </c>
      <c r="X28" s="4">
        <f>X6/SUM(SwapSold!E18:T18)</f>
        <v>-16.411028733053904</v>
      </c>
      <c r="Y28" s="4">
        <f>Y6/(SUM(DualFuelMWh!E18:T18)+SUM(PPAcfd!E18:T18)+SUM(SwapSold!E18:T18))</f>
        <v>4.0609146818697406</v>
      </c>
      <c r="AA28" s="3">
        <v>0.95</v>
      </c>
      <c r="AB28" s="4">
        <f>AB6/SUM('2hBatteryMWh'!E18:T18)</f>
        <v>49.720054209489632</v>
      </c>
      <c r="AC28" s="4">
        <f>AC6/SUM(PPAcfd!E18:T18)</f>
        <v>17.258451965364653</v>
      </c>
      <c r="AD28" s="4">
        <f>AD6/(SUM('2hBatteryMWh'!E18:T18)+SUM(PPAcfd!E18:T18))</f>
        <v>20.585599854233102</v>
      </c>
      <c r="AE28" s="4">
        <f>AE6/SUM(SwapSold!E18:T18)</f>
        <v>-16.411028733053904</v>
      </c>
      <c r="AF28" s="4">
        <f>AF6/(SUM('2hBatteryMWh'!E18:T18)+SUM(PPAcfd!E18:T18)+SUM(SwapSold!E18:T18))</f>
        <v>3.9741139260985849</v>
      </c>
    </row>
    <row r="29" spans="2:32" x14ac:dyDescent="0.3">
      <c r="B29" t="str">
        <f t="shared" ref="B29:B48" si="13">B28</f>
        <v>Yallourn Snowy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83" t="s">
        <v>80</v>
      </c>
      <c r="H29" s="20" cm="1">
        <f t="array" ref="H29">INDEX(Financials!$B$5:$AI$260,FinancialWalk!K29,FinancialWalk!L29)</f>
        <v>19499924.199537225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9.0535255312314291</v>
      </c>
      <c r="V29" s="4">
        <f>V7/SUM(PPAcfd!E19:T19)</f>
        <v>10.082403506346829</v>
      </c>
      <c r="W29" s="4">
        <f>W7/(SUM(DualFuelMWh!E19:T19)+SUM(PPAcfd!E19:T19))</f>
        <v>9.8033739430806719</v>
      </c>
      <c r="X29" s="4">
        <f>X7/SUM(SwapSold!E19:T19)</f>
        <v>-6.7369366041343417</v>
      </c>
      <c r="Y29" s="4">
        <f>Y7/(SUM(DualFuelMWh!E19:T19)+SUM(PPAcfd!E19:T19)+SUM(SwapSold!E19:T19))</f>
        <v>3.1009692304465153</v>
      </c>
      <c r="AA29" s="3">
        <v>0.75</v>
      </c>
      <c r="AB29" s="4">
        <f>AB7/SUM('2hBatteryMWh'!E19:T19)</f>
        <v>29.044168741225871</v>
      </c>
      <c r="AC29" s="4">
        <f>AC7/SUM(PPAcfd!E19:T19)</f>
        <v>10.082403506346829</v>
      </c>
      <c r="AD29" s="4">
        <f>AD7/(SUM('2hBatteryMWh'!E19:T19)+SUM(PPAcfd!E19:T19))</f>
        <v>11.886489837445117</v>
      </c>
      <c r="AE29" s="4">
        <f>AE7/SUM(SwapSold!E19:T19)</f>
        <v>-6.7369366041343417</v>
      </c>
      <c r="AF29" s="4">
        <f>AF7/(SUM('2hBatteryMWh'!E19:T19)+SUM(PPAcfd!E19:T19)+SUM(SwapSold!E19:T19))</f>
        <v>3.3523621719813073</v>
      </c>
    </row>
    <row r="30" spans="2:32" x14ac:dyDescent="0.3">
      <c r="B30" t="str">
        <f t="shared" si="13"/>
        <v>Yallourn Snowy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83" t="s">
        <v>80</v>
      </c>
      <c r="H30" s="20" cm="1">
        <f t="array" ref="H30">INDEX(Financials!$B$5:$AI$260,FinancialWalk!K30,FinancialWalk!L30)</f>
        <v>19499924.199537225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83" t="s">
        <v>94</v>
      </c>
      <c r="Q30">
        <f t="shared" si="7"/>
        <v>31</v>
      </c>
      <c r="T30" s="3">
        <v>0.5</v>
      </c>
      <c r="U30" s="4">
        <f>U8/SUM(DualFuelMWh!E20:T20)</f>
        <v>3.043436350972025</v>
      </c>
      <c r="V30" s="4">
        <f>V8/SUM(PPAcfd!E20:T20)</f>
        <v>4.7090468932498046</v>
      </c>
      <c r="W30" s="4">
        <f>W8/(SUM(DualFuelMWh!E20:T20)+SUM(PPAcfd!E20:T20))</f>
        <v>4.2731923794993536</v>
      </c>
      <c r="X30" s="4">
        <f>X8/SUM(SwapSold!E20:T20)</f>
        <v>0.20550182030892811</v>
      </c>
      <c r="Y30" s="4">
        <f>Y8/(SUM(DualFuelMWh!E20:T20)+SUM(PPAcfd!E20:T20)+SUM(SwapSold!E20:T20))</f>
        <v>2.5911788218533514</v>
      </c>
      <c r="AA30" s="3">
        <v>0.5</v>
      </c>
      <c r="AB30" s="4">
        <f>AB8/SUM('2hBatteryMWh'!E20:T20)</f>
        <v>11.340023289277667</v>
      </c>
      <c r="AC30" s="4">
        <f>AC8/SUM(PPAcfd!E20:T20)</f>
        <v>4.7090468932498046</v>
      </c>
      <c r="AD30" s="4">
        <f>AD8/(SUM('2hBatteryMWh'!E20:T20)+SUM(PPAcfd!E20:T20))</f>
        <v>5.2865452910552628</v>
      </c>
      <c r="AE30" s="4">
        <f>AE8/SUM(SwapSold!E20:T20)</f>
        <v>0.20550182030892811</v>
      </c>
      <c r="AF30" s="4">
        <f>AF8/(SUM('2hBatteryMWh'!E20:T20)+SUM(PPAcfd!E20:T20)+SUM(SwapSold!E20:T20))</f>
        <v>2.9200740321735368</v>
      </c>
    </row>
    <row r="31" spans="2:32" x14ac:dyDescent="0.3">
      <c r="B31" t="str">
        <f t="shared" si="13"/>
        <v>Yallourn Snowy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83" t="s">
        <v>80</v>
      </c>
      <c r="H31" s="20" cm="1">
        <f t="array" ref="H31">INDEX(Financials!$B$5:$AI$260,FinancialWalk!K31,FinancialWalk!L31)</f>
        <v>15946825.634149481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83" t="s">
        <v>95</v>
      </c>
      <c r="Q31">
        <f t="shared" si="7"/>
        <v>32</v>
      </c>
      <c r="T31" s="3">
        <v>0.25</v>
      </c>
      <c r="U31" s="4">
        <f>U9/SUM(DualFuelMWh!E21:T21)</f>
        <v>-4.0284387806972566</v>
      </c>
      <c r="V31" s="4">
        <f>V9/SUM(PPAcfd!E21:T21)</f>
        <v>-0.69057000688383885</v>
      </c>
      <c r="W31" s="4">
        <f>W9/(SUM(DualFuelMWh!E21:T21)+SUM(PPAcfd!E21:T21))</f>
        <v>-1.5146951893702587</v>
      </c>
      <c r="X31" s="4">
        <f>X9/SUM(SwapSold!E21:T21)</f>
        <v>7.4603057591639592</v>
      </c>
      <c r="Y31" s="4">
        <f>Y9/(SUM(DualFuelMWh!E21:T21)+SUM(PPAcfd!E21:T21)+SUM(SwapSold!E21:T21))</f>
        <v>2.2880257543027129</v>
      </c>
      <c r="AA31" s="3">
        <v>0.25</v>
      </c>
      <c r="AB31" s="4">
        <f>AB9/SUM('2hBatteryMWh'!E21:T21)</f>
        <v>-13.862651177070543</v>
      </c>
      <c r="AC31" s="4">
        <f>AC9/SUM(PPAcfd!E21:T21)</f>
        <v>-0.69057000688383885</v>
      </c>
      <c r="AD31" s="4">
        <f>AD9/(SUM('2hBatteryMWh'!E21:T21)+SUM(PPAcfd!E21:T21))</f>
        <v>-1.6970781585333139</v>
      </c>
      <c r="AE31" s="4">
        <f>AE9/SUM(SwapSold!E21:T21)</f>
        <v>7.4603057591639592</v>
      </c>
      <c r="AF31" s="4">
        <f>AF9/(SUM('2hBatteryMWh'!E21:T21)+SUM(PPAcfd!E21:T21)+SUM(SwapSold!E21:T21))</f>
        <v>2.6448165978449811</v>
      </c>
    </row>
    <row r="32" spans="2:32" x14ac:dyDescent="0.3">
      <c r="B32" t="str">
        <f t="shared" si="13"/>
        <v>Yallourn Snowy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83" t="s">
        <v>80</v>
      </c>
      <c r="H32" s="20" cm="1">
        <f t="array" ref="H32">INDEX(Financials!$B$5:$AI$260,FinancialWalk!K32,FinancialWalk!L32)</f>
        <v>15946825.634149481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83" t="s">
        <v>96</v>
      </c>
      <c r="Q32">
        <f t="shared" si="7"/>
        <v>33</v>
      </c>
      <c r="T32" s="3">
        <v>0.05</v>
      </c>
      <c r="U32" s="4">
        <f>U10/SUM(DualFuelMWh!E22:T22)</f>
        <v>-15.984922560815953</v>
      </c>
      <c r="V32" s="4">
        <f>V10/SUM(PPAcfd!E22:T22)</f>
        <v>-7.6974146002308705</v>
      </c>
      <c r="W32" s="4">
        <f>W10/(SUM(DualFuelMWh!E22:T22)+SUM(PPAcfd!E22:T22))</f>
        <v>-9.5585049084201366</v>
      </c>
      <c r="X32" s="4">
        <f>X10/SUM(SwapSold!E22:T22)</f>
        <v>17.062031058139382</v>
      </c>
      <c r="Y32" s="4">
        <f>Y10/(SUM(DualFuelMWh!E22:T22)+SUM(PPAcfd!E22:T22)+SUM(SwapSold!E22:T22))</f>
        <v>2.1268151543793277</v>
      </c>
      <c r="AA32" s="3">
        <v>0.05</v>
      </c>
      <c r="AB32" s="4">
        <f>AB10/SUM('2hBatteryMWh'!E22:T22)</f>
        <v>-63.136098336159257</v>
      </c>
      <c r="AC32" s="4">
        <f>AC10/SUM(PPAcfd!E22:T22)</f>
        <v>-7.6974146002308705</v>
      </c>
      <c r="AD32" s="4">
        <f>AD10/(SUM('2hBatteryMWh'!E22:T22)+SUM(PPAcfd!E22:T22))</f>
        <v>-11.104016064242801</v>
      </c>
      <c r="AE32" s="4">
        <f>AE10/SUM(SwapSold!E22:T22)</f>
        <v>10.553833644209927</v>
      </c>
      <c r="AF32" s="4">
        <f>AF10/(SUM('2hBatteryMWh'!E22:T22)+SUM(PPAcfd!E22:T22)+SUM(SwapSold!E22:T22))</f>
        <v>-0.56996357552937804</v>
      </c>
    </row>
    <row r="33" spans="2:32" x14ac:dyDescent="0.3">
      <c r="B33" t="str">
        <f t="shared" si="13"/>
        <v>Yallourn Snowy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83" t="s">
        <v>80</v>
      </c>
      <c r="H33" s="20" cm="1">
        <f t="array" ref="H33">INDEX(Financials!$B$5:$AI$260,FinancialWalk!K33,FinancialWalk!L33)</f>
        <v>15946825.634149481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83" t="s">
        <v>141</v>
      </c>
      <c r="Q33">
        <f t="shared" si="7"/>
        <v>34</v>
      </c>
      <c r="T33" s="3">
        <v>0</v>
      </c>
      <c r="U33" s="4">
        <f>U11/SUM(DualFuelMWh!E23:T23)</f>
        <v>-41.353101180367538</v>
      </c>
      <c r="V33" s="4">
        <f>V11/SUM(PPAcfd!E23:T23)</f>
        <v>-16.556514404941961</v>
      </c>
      <c r="W33" s="4">
        <f>W11/(SUM(DualFuelMWh!E23:T23)+SUM(PPAcfd!E23:T23))</f>
        <v>-21.179923846881227</v>
      </c>
      <c r="X33" s="4">
        <f>X11/SUM(SwapSold!E23:T23)</f>
        <v>24.653918297947424</v>
      </c>
      <c r="Y33" s="4">
        <f>Y11/(SUM(DualFuelMWh!E23:T23)+SUM(PPAcfd!E23:T23)+SUM(SwapSold!E23:T23))</f>
        <v>5.0836970600606685E-2</v>
      </c>
      <c r="AA33" s="3">
        <v>0</v>
      </c>
      <c r="AB33" s="4">
        <f>AB11/SUM('2hBatteryMWh'!E23:T23)</f>
        <v>-163.21833761889906</v>
      </c>
      <c r="AC33" s="4">
        <f>AC11/SUM(PPAcfd!E23:T23)</f>
        <v>-15.972587971104923</v>
      </c>
      <c r="AD33" s="4">
        <f>AD11/(SUM('2hBatteryMWh'!E23:T23)+SUM(PPAcfd!E23:T23))</f>
        <v>-22.775700084687116</v>
      </c>
      <c r="AE33" s="4">
        <f>AE11/SUM(SwapSold!E23:T23)</f>
        <v>14.087953313112815</v>
      </c>
      <c r="AF33" s="4">
        <f>AF11/(SUM('2hBatteryMWh'!E23:T23)+SUM(PPAcfd!E23:T23)+SUM(SwapSold!E23:T23))</f>
        <v>-4.2367143443788251</v>
      </c>
    </row>
    <row r="34" spans="2:32" x14ac:dyDescent="0.3">
      <c r="B34" t="str">
        <f t="shared" si="13"/>
        <v>Yallourn Snowy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83" t="s">
        <v>80</v>
      </c>
      <c r="H34" s="20" cm="1">
        <f t="array" ref="H34">INDEX(Financials!$B$5:$AI$260,FinancialWalk!K34,FinancialWalk!L34)</f>
        <v>15946825.634149481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3.3381064134079539</v>
      </c>
      <c r="V34" s="4">
        <f>V12/SUM(PPAcfd!E24:T24)</f>
        <v>4.969504466242034</v>
      </c>
      <c r="W34" s="4">
        <f>W12/(SUM(DualFuelMWh!E24:T24)+SUM(PPAcfd!E24:T24))</f>
        <v>4.5459553883289461</v>
      </c>
      <c r="X34" s="4">
        <f>X12/SUM(SwapSold!E24:T24)</f>
        <v>0.36456540055140796</v>
      </c>
      <c r="Y34" s="4">
        <f>Y12/(SUM(DualFuelMWh!E24:T24)+SUM(PPAcfd!E24:T24)+SUM(SwapSold!E24:T24))</f>
        <v>2.8139324910357084</v>
      </c>
      <c r="AA34" t="s">
        <v>24</v>
      </c>
      <c r="AB34" s="4">
        <f>AB12/SUM('2hBatteryMWh'!E24:T24)</f>
        <v>10.731755438368557</v>
      </c>
      <c r="AC34" s="4">
        <f>AC12/SUM(PPAcfd!E24:T24)</f>
        <v>4.969504466242034</v>
      </c>
      <c r="AD34" s="4">
        <f>AD12/(SUM('2hBatteryMWh'!E24:T24)+SUM(PPAcfd!E24:T24))</f>
        <v>5.4629375526905335</v>
      </c>
      <c r="AE34" s="4">
        <f>AE12/SUM(SwapSold!E24:T24)</f>
        <v>0.36456540055140796</v>
      </c>
      <c r="AF34" s="4">
        <f>AF12/(SUM('2hBatteryMWh'!E24:T24)+SUM(PPAcfd!E24:T24)+SUM(SwapSold!E24:T24))</f>
        <v>3.0861513222900361</v>
      </c>
    </row>
    <row r="35" spans="2:32" x14ac:dyDescent="0.3">
      <c r="B35" t="str">
        <f t="shared" si="13"/>
        <v>Yallourn Snowy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83" t="s">
        <v>80</v>
      </c>
      <c r="H35" s="20" cm="1">
        <f t="array" ref="H35">INDEX(Financials!$B$5:$AI$260,FinancialWalk!K35,FinancialWalk!L35)</f>
        <v>13408175.741705041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Yallourn Snowy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83" t="s">
        <v>80</v>
      </c>
      <c r="H36" s="20" cm="1">
        <f t="array" ref="H36">INDEX(Financials!$B$5:$AI$260,FinancialWalk!K36,FinancialWalk!L36)</f>
        <v>13408175.741705041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Yallourn Snowy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83" t="s">
        <v>80</v>
      </c>
      <c r="H37" s="20" cm="1">
        <f t="array" ref="H37">INDEX(Financials!$B$5:$AI$260,FinancialWalk!K37,FinancialWalk!L37)</f>
        <v>13408175.741705041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Yallourn Snowy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83" t="s">
        <v>80</v>
      </c>
      <c r="H38" s="20" cm="1">
        <f t="array" ref="H38">INDEX(Financials!$B$5:$AI$260,FinancialWalk!K38,FinancialWalk!L38)</f>
        <v>13408175.741705041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Yallourn Snowy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83" t="s">
        <v>80</v>
      </c>
      <c r="H39" s="20" cm="1">
        <f t="array" ref="H39">INDEX(Financials!$B$5:$AI$260,FinancialWalk!K39,FinancialWalk!L39)</f>
        <v>13408175.741705041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Yallourn Snowy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83" t="s">
        <v>80</v>
      </c>
      <c r="H40" s="20" cm="1">
        <f t="array" ref="H40">INDEX(Financials!$B$5:$AI$260,FinancialWalk!K40,FinancialWalk!L40)</f>
        <v>10662929.129267093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Yallourn Snowy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83" t="s">
        <v>80</v>
      </c>
      <c r="H41" s="20" cm="1">
        <f t="array" ref="H41">INDEX(Financials!$B$5:$AI$260,FinancialWalk!K41,FinancialWalk!L41)</f>
        <v>10662929.129267093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Yallourn Snowy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83" t="s">
        <v>80</v>
      </c>
      <c r="H42" s="20" cm="1">
        <f t="array" ref="H42">INDEX(Financials!$B$5:$AI$260,FinancialWalk!K42,FinancialWalk!L42)</f>
        <v>10662929.129267093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Yallourn Snowy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83" t="s">
        <v>80</v>
      </c>
      <c r="H43" s="20" cm="1">
        <f t="array" ref="H43">INDEX(Financials!$B$5:$AI$260,FinancialWalk!K43,FinancialWalk!L43)</f>
        <v>10662929.129267093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Yallourn Snowy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83" t="s">
        <v>80</v>
      </c>
      <c r="H44" s="20" cm="1">
        <f t="array" ref="H44">INDEX(Financials!$B$5:$AI$260,FinancialWalk!K44,FinancialWalk!L44)</f>
        <v>7186951.0079877246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Yallourn Snowy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83" t="s">
        <v>80</v>
      </c>
      <c r="H45" s="20" cm="1">
        <f t="array" ref="H45">INDEX(Financials!$B$5:$AI$260,FinancialWalk!K45,FinancialWalk!L45)</f>
        <v>7186951.0079877246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Yallourn Snowy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83" t="s">
        <v>80</v>
      </c>
      <c r="H46" s="20" cm="1">
        <f t="array" ref="H46">INDEX(Financials!$B$5:$AI$260,FinancialWalk!K46,FinancialWalk!L46)</f>
        <v>7186951.0079877246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Yallourn Snowy</v>
      </c>
      <c r="C47" t="s">
        <v>64</v>
      </c>
      <c r="D47">
        <v>0</v>
      </c>
      <c r="E47" t="str">
        <f t="shared" si="14"/>
        <v>Cal-37</v>
      </c>
      <c r="F47" t="s">
        <v>44</v>
      </c>
      <c r="G47" s="83" t="s">
        <v>80</v>
      </c>
      <c r="H47" s="20" cm="1">
        <f t="array" ref="H47">INDEX(Financials!$B$5:$AI$260,FinancialWalk!K47,FinancialWalk!L47)</f>
        <v>3193326.8454406289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Yallourn Snowy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83" t="s">
        <v>80</v>
      </c>
      <c r="H48" s="20" cm="1">
        <f t="array" ref="H48">INDEX(Financials!$B$5:$AI$260,FinancialWalk!K48,FinancialWalk!L48)</f>
        <v>13312304.688677475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Yallourn Snowy</v>
      </c>
      <c r="C49" t="s">
        <v>64</v>
      </c>
      <c r="D49">
        <v>1</v>
      </c>
      <c r="E49" t="s">
        <v>18</v>
      </c>
      <c r="F49" t="s">
        <v>34</v>
      </c>
      <c r="G49" s="83" t="str">
        <f>$P$16</f>
        <v>Merchant NPV</v>
      </c>
      <c r="H49" s="20" cm="1">
        <f t="array" ref="H49">INDEX(Financials!$B$5:$AI$260,FinancialWalk!K49,FinancialWalk!L49)</f>
        <v>124668405.58638991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Yallourn Snowy</v>
      </c>
      <c r="C50" t="s">
        <v>64</v>
      </c>
      <c r="D50">
        <v>0.95</v>
      </c>
      <c r="E50" t="str">
        <f>E49</f>
        <v>Cal-37</v>
      </c>
      <c r="F50" t="s">
        <v>34</v>
      </c>
      <c r="G50" s="83" t="str">
        <f t="shared" ref="G50:G92" si="15">$P$16</f>
        <v>Merchant NPV</v>
      </c>
      <c r="H50" s="20" cm="1">
        <f t="array" ref="H50">INDEX(Financials!$B$5:$AI$260,FinancialWalk!K50,FinancialWalk!L50)</f>
        <v>54096306.051113799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Yallourn Snowy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83" t="str">
        <f t="shared" si="15"/>
        <v>Merchant NPV</v>
      </c>
      <c r="H51" s="20" cm="1">
        <f t="array" ref="H51">INDEX(Financials!$B$5:$AI$260,FinancialWalk!K51,FinancialWalk!L51)</f>
        <v>54096306.051113799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Yallourn Snowy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83" t="str">
        <f t="shared" si="15"/>
        <v>Merchant NPV</v>
      </c>
      <c r="H52" s="20" cm="1">
        <f t="array" ref="H52">INDEX(Financials!$B$5:$AI$260,FinancialWalk!K52,FinancialWalk!L52)</f>
        <v>54096306.051113799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Yallourn Snowy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83" t="str">
        <f t="shared" si="15"/>
        <v>Merchant NPV</v>
      </c>
      <c r="H53" s="20" cm="1">
        <f t="array" ref="H53">INDEX(Financials!$B$5:$AI$260,FinancialWalk!K53,FinancialWalk!L53)</f>
        <v>25273625.489506889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Yallourn Snowy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83" t="str">
        <f t="shared" si="15"/>
        <v>Merchant NPV</v>
      </c>
      <c r="H54" s="20" cm="1">
        <f t="array" ref="H54">INDEX(Financials!$B$5:$AI$260,FinancialWalk!K54,FinancialWalk!L54)</f>
        <v>25273625.489506889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Yallourn Snowy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83" t="str">
        <f t="shared" si="15"/>
        <v>Merchant NPV</v>
      </c>
      <c r="H55" s="20" cm="1">
        <f t="array" ref="H55">INDEX(Financials!$B$5:$AI$260,FinancialWalk!K55,FinancialWalk!L55)</f>
        <v>25273625.489506889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Yallourn Snowy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83" t="str">
        <f t="shared" si="15"/>
        <v>Merchant NPV</v>
      </c>
      <c r="H56" s="20" cm="1">
        <f t="array" ref="H56">INDEX(Financials!$B$5:$AI$260,FinancialWalk!K56,FinancialWalk!L56)</f>
        <v>25273625.489506889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Yallourn Snowy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83" t="str">
        <f t="shared" si="15"/>
        <v>Merchant NPV</v>
      </c>
      <c r="H57" s="20" cm="1">
        <f t="array" ref="H57">INDEX(Financials!$B$5:$AI$260,FinancialWalk!K57,FinancialWalk!L57)</f>
        <v>7921472.4413673915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Yallourn Snowy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83" t="str">
        <f t="shared" si="15"/>
        <v>Merchant NPV</v>
      </c>
      <c r="H58" s="20" cm="1">
        <f t="array" ref="H58">INDEX(Financials!$B$5:$AI$260,FinancialWalk!K58,FinancialWalk!L58)</f>
        <v>7921472.4413673915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Yallourn Snowy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83" t="str">
        <f t="shared" si="15"/>
        <v>Merchant NPV</v>
      </c>
      <c r="H59" s="20" cm="1">
        <f t="array" ref="H59">INDEX(Financials!$B$5:$AI$260,FinancialWalk!K59,FinancialWalk!L59)</f>
        <v>7921472.4413673915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Yallourn Snowy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83" t="str">
        <f t="shared" si="15"/>
        <v>Merchant NPV</v>
      </c>
      <c r="H60" s="20" cm="1">
        <f t="array" ref="H60">INDEX(Financials!$B$5:$AI$260,FinancialWalk!K60,FinancialWalk!L60)</f>
        <v>7921472.4413673915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Yallourn Snowy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83" t="str">
        <f t="shared" si="15"/>
        <v>Merchant NPV</v>
      </c>
      <c r="H61" s="20" cm="1">
        <f t="array" ref="H61">INDEX(Financials!$B$5:$AI$260,FinancialWalk!K61,FinancialWalk!L61)</f>
        <v>7921472.4413673915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Yallourn Snowy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83" t="str">
        <f t="shared" si="15"/>
        <v>Merchant NPV</v>
      </c>
      <c r="H62" s="20" cm="1">
        <f t="array" ref="H62">INDEX(Financials!$B$5:$AI$260,FinancialWalk!K62,FinancialWalk!L62)</f>
        <v>-9487236.3223506324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Yallourn Snowy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83" t="str">
        <f t="shared" si="15"/>
        <v>Merchant NPV</v>
      </c>
      <c r="H63" s="20" cm="1">
        <f t="array" ref="H63">INDEX(Financials!$B$5:$AI$260,FinancialWalk!K63,FinancialWalk!L63)</f>
        <v>-9487236.3223506324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Yallourn Snowy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83" t="str">
        <f t="shared" si="15"/>
        <v>Merchant NPV</v>
      </c>
      <c r="H64" s="20" cm="1">
        <f t="array" ref="H64">INDEX(Financials!$B$5:$AI$260,FinancialWalk!K64,FinancialWalk!L64)</f>
        <v>-9487236.3223506324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Yallourn Snowy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83" t="str">
        <f t="shared" si="15"/>
        <v>Merchant NPV</v>
      </c>
      <c r="H65" s="20" cm="1">
        <f t="array" ref="H65">INDEX(Financials!$B$5:$AI$260,FinancialWalk!K65,FinancialWalk!L65)</f>
        <v>-9487236.3223506324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Yallourn Snowy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83" t="str">
        <f t="shared" si="15"/>
        <v>Merchant NPV</v>
      </c>
      <c r="H66" s="20" cm="1">
        <f t="array" ref="H66">INDEX(Financials!$B$5:$AI$260,FinancialWalk!K66,FinancialWalk!L66)</f>
        <v>-32174838.211379435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Yallourn Snowy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83" t="str">
        <f t="shared" si="15"/>
        <v>Merchant NPV</v>
      </c>
      <c r="H67" s="20" cm="1">
        <f t="array" ref="H67">INDEX(Financials!$B$5:$AI$260,FinancialWalk!K67,FinancialWalk!L67)</f>
        <v>-32174838.211379435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Yallourn Snowy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83" t="str">
        <f t="shared" si="15"/>
        <v>Merchant NPV</v>
      </c>
      <c r="H68" s="20" cm="1">
        <f t="array" ref="H68">INDEX(Financials!$B$5:$AI$260,FinancialWalk!K68,FinancialWalk!L68)</f>
        <v>-32174838.211379435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Yallourn Snowy</v>
      </c>
      <c r="C69" t="s">
        <v>64</v>
      </c>
      <c r="D69">
        <v>0</v>
      </c>
      <c r="E69" t="str">
        <f t="shared" si="17"/>
        <v>Cal-37</v>
      </c>
      <c r="F69" t="s">
        <v>34</v>
      </c>
      <c r="G69" s="83" t="str">
        <f t="shared" si="15"/>
        <v>Merchant NPV</v>
      </c>
      <c r="H69" s="20" cm="1">
        <f t="array" ref="H69">INDEX(Financials!$B$5:$AI$260,FinancialWalk!K69,FinancialWalk!L69)</f>
        <v>-62660511.066574156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Yallourn Snowy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83" t="str">
        <f t="shared" si="15"/>
        <v>Merchant NPV</v>
      </c>
      <c r="H70" s="20" cm="1">
        <f t="array" ref="H70">INDEX(Financials!$B$5:$AI$260,FinancialWalk!K70,FinancialWalk!L70)</f>
        <v>8594798.1321304776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Yallourn Snowy</v>
      </c>
      <c r="C71" t="s">
        <v>64</v>
      </c>
      <c r="D71">
        <v>1</v>
      </c>
      <c r="E71" t="s">
        <v>18</v>
      </c>
      <c r="F71" t="s">
        <v>44</v>
      </c>
      <c r="G71" s="83" t="str">
        <f t="shared" si="15"/>
        <v>Merchant NPV</v>
      </c>
      <c r="H71" s="20" cm="1">
        <f t="array" ref="H71">INDEX(Financials!$B$5:$AI$260,FinancialWalk!K71,FinancialWalk!L71)</f>
        <v>99051313.173340753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Yallourn Snowy</v>
      </c>
      <c r="C72" t="s">
        <v>64</v>
      </c>
      <c r="D72">
        <v>0.95</v>
      </c>
      <c r="E72" t="str">
        <f>E71</f>
        <v>Cal-37</v>
      </c>
      <c r="F72" t="s">
        <v>44</v>
      </c>
      <c r="G72" s="83" t="str">
        <f t="shared" si="15"/>
        <v>Merchant NPV</v>
      </c>
      <c r="H72" s="20" cm="1">
        <f t="array" ref="H72">INDEX(Financials!$B$5:$AI$260,FinancialWalk!K72,FinancialWalk!L72)</f>
        <v>43856146.865183316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Yallourn Snowy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83" t="str">
        <f t="shared" si="15"/>
        <v>Merchant NPV</v>
      </c>
      <c r="H73" s="20" cm="1">
        <f t="array" ref="H73">INDEX(Financials!$B$5:$AI$260,FinancialWalk!K73,FinancialWalk!L73)</f>
        <v>43856146.865183316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Yallourn Snowy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83" t="str">
        <f t="shared" si="15"/>
        <v>Merchant NPV</v>
      </c>
      <c r="H74" s="20" cm="1">
        <f t="array" ref="H74">INDEX(Financials!$B$5:$AI$260,FinancialWalk!K74,FinancialWalk!L74)</f>
        <v>43856146.865183316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Yallourn Snowy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83" t="str">
        <f t="shared" si="15"/>
        <v>Merchant NPV</v>
      </c>
      <c r="H75" s="20" cm="1">
        <f t="array" ref="H75">INDEX(Financials!$B$5:$AI$260,FinancialWalk!K75,FinancialWalk!L75)</f>
        <v>22910301.419496916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Yallourn Snowy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83" t="str">
        <f t="shared" si="15"/>
        <v>Merchant NPV</v>
      </c>
      <c r="H76" s="20" cm="1">
        <f t="array" ref="H76">INDEX(Financials!$B$5:$AI$260,FinancialWalk!K76,FinancialWalk!L76)</f>
        <v>22910301.419496916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Yallourn Snowy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83" t="str">
        <f t="shared" si="15"/>
        <v>Merchant NPV</v>
      </c>
      <c r="H77" s="20" cm="1">
        <f t="array" ref="H77">INDEX(Financials!$B$5:$AI$260,FinancialWalk!K77,FinancialWalk!L77)</f>
        <v>22910301.419496916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Yallourn Snowy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83" t="str">
        <f t="shared" si="15"/>
        <v>Merchant NPV</v>
      </c>
      <c r="H78" s="20" cm="1">
        <f t="array" ref="H78">INDEX(Financials!$B$5:$AI$260,FinancialWalk!K78,FinancialWalk!L78)</f>
        <v>22910301.419496916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Yallourn Snowy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83" t="str">
        <f t="shared" si="15"/>
        <v>Merchant NPV</v>
      </c>
      <c r="H79" s="20" cm="1">
        <f t="array" ref="H79">INDEX(Financials!$B$5:$AI$260,FinancialWalk!K79,FinancialWalk!L79)</f>
        <v>7944724.9489081129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Yallourn Snowy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83" t="str">
        <f t="shared" si="15"/>
        <v>Merchant NPV</v>
      </c>
      <c r="H80" s="20" cm="1">
        <f t="array" ref="H80">INDEX(Financials!$B$5:$AI$260,FinancialWalk!K80,FinancialWalk!L80)</f>
        <v>7944724.9489081129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Yallourn Snowy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83" t="str">
        <f t="shared" si="15"/>
        <v>Merchant NPV</v>
      </c>
      <c r="H81" s="20" cm="1">
        <f t="array" ref="H81">INDEX(Financials!$B$5:$AI$260,FinancialWalk!K81,FinancialWalk!L81)</f>
        <v>7944724.9489081129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Yallourn Snowy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83" t="str">
        <f t="shared" si="15"/>
        <v>Merchant NPV</v>
      </c>
      <c r="H82" s="20" cm="1">
        <f t="array" ref="H82">INDEX(Financials!$B$5:$AI$260,FinancialWalk!K82,FinancialWalk!L82)</f>
        <v>7944724.9489081129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Yallourn Snowy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83" t="str">
        <f t="shared" si="15"/>
        <v>Merchant NPV</v>
      </c>
      <c r="H83" s="20" cm="1">
        <f t="array" ref="H83">INDEX(Financials!$B$5:$AI$260,FinancialWalk!K83,FinancialWalk!L83)</f>
        <v>7944724.9489081129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Yallourn Snowy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83" t="str">
        <f t="shared" si="15"/>
        <v>Merchant NPV</v>
      </c>
      <c r="H84" s="20" cm="1">
        <f t="array" ref="H84">INDEX(Financials!$B$5:$AI$260,FinancialWalk!K84,FinancialWalk!L84)</f>
        <v>-8238758.3393311352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Yallourn Snowy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83" t="str">
        <f t="shared" si="15"/>
        <v>Merchant NPV</v>
      </c>
      <c r="H85" s="20" cm="1">
        <f t="array" ref="H85">INDEX(Financials!$B$5:$AI$260,FinancialWalk!K85,FinancialWalk!L85)</f>
        <v>-8238758.3393311352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Yallourn Snowy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83" t="str">
        <f t="shared" si="15"/>
        <v>Merchant NPV</v>
      </c>
      <c r="H86" s="20" cm="1">
        <f t="array" ref="H86">INDEX(Financials!$B$5:$AI$260,FinancialWalk!K86,FinancialWalk!L86)</f>
        <v>-8238758.3393311352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Yallourn Snowy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83" t="str">
        <f t="shared" si="15"/>
        <v>Merchant NPV</v>
      </c>
      <c r="H87" s="20" cm="1">
        <f t="array" ref="H87">INDEX(Financials!$B$5:$AI$260,FinancialWalk!K87,FinancialWalk!L87)</f>
        <v>-8238758.3393311352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Yallourn Snowy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83" t="str">
        <f t="shared" si="15"/>
        <v>Merchant NPV</v>
      </c>
      <c r="H88" s="20" cm="1">
        <f t="array" ref="H88">INDEX(Financials!$B$5:$AI$260,FinancialWalk!K88,FinancialWalk!L88)</f>
        <v>-28729971.617271744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Yallourn Snowy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83" t="str">
        <f t="shared" si="15"/>
        <v>Merchant NPV</v>
      </c>
      <c r="H89" s="20" cm="1">
        <f t="array" ref="H89">INDEX(Financials!$B$5:$AI$260,FinancialWalk!K89,FinancialWalk!L89)</f>
        <v>-28729971.617271744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Yallourn Snowy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83" t="str">
        <f t="shared" si="15"/>
        <v>Merchant NPV</v>
      </c>
      <c r="H90" s="20" cm="1">
        <f t="array" ref="H90">INDEX(Financials!$B$5:$AI$260,FinancialWalk!K90,FinancialWalk!L90)</f>
        <v>-28729971.617271744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Yallourn Snowy</v>
      </c>
      <c r="C91" t="s">
        <v>64</v>
      </c>
      <c r="D91">
        <v>0</v>
      </c>
      <c r="E91" t="str">
        <f t="shared" si="20"/>
        <v>Cal-37</v>
      </c>
      <c r="F91" t="s">
        <v>44</v>
      </c>
      <c r="G91" s="83" t="str">
        <f t="shared" si="15"/>
        <v>Merchant NPV</v>
      </c>
      <c r="H91" s="20" cm="1">
        <f t="array" ref="H91">INDEX(Financials!$B$5:$AI$260,FinancialWalk!K91,FinancialWalk!L91)</f>
        <v>-52272756.298715472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Yallourn Snowy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83" t="str">
        <f t="shared" si="15"/>
        <v>Merchant NPV</v>
      </c>
      <c r="H92" s="20" cm="1">
        <f t="array" ref="H92">INDEX(Financials!$B$5:$AI$260,FinancialWalk!K92,FinancialWalk!L92)</f>
        <v>7379556.2032413408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Yallourn Snowy</v>
      </c>
      <c r="C93" t="s">
        <v>64</v>
      </c>
      <c r="D93">
        <v>1</v>
      </c>
      <c r="E93" t="s">
        <v>18</v>
      </c>
      <c r="F93" t="s">
        <v>34</v>
      </c>
      <c r="G93" s="83" t="str">
        <f>$P$17</f>
        <v>Merchant ROI</v>
      </c>
      <c r="H93" s="13" cm="1">
        <f t="array" ref="H93">INDEX(Financials!$B$5:$AI$260,FinancialWalk!K93,FinancialWalk!L93)</f>
        <v>1.8011920625799773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Yallourn Snowy</v>
      </c>
      <c r="C94" t="s">
        <v>64</v>
      </c>
      <c r="D94">
        <v>0.95</v>
      </c>
      <c r="E94" t="str">
        <f>E93</f>
        <v>Cal-37</v>
      </c>
      <c r="F94" t="s">
        <v>34</v>
      </c>
      <c r="G94" s="83" t="str">
        <f t="shared" ref="G94:G136" si="21">$P$17</f>
        <v>Merchant ROI</v>
      </c>
      <c r="H94" s="13" cm="1">
        <f t="array" ref="H94">INDEX(Financials!$B$5:$AI$260,FinancialWalk!K94,FinancialWalk!L94)</f>
        <v>0.78157602654702352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Yallourn Snowy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83" t="str">
        <f t="shared" si="21"/>
        <v>Merchant ROI</v>
      </c>
      <c r="H95" s="13" cm="1">
        <f t="array" ref="H95">INDEX(Financials!$B$5:$AI$260,FinancialWalk!K95,FinancialWalk!L95)</f>
        <v>0.78157602654702352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Yallourn Snowy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83" t="str">
        <f t="shared" si="21"/>
        <v>Merchant ROI</v>
      </c>
      <c r="H96" s="13" cm="1">
        <f t="array" ref="H96">INDEX(Financials!$B$5:$AI$260,FinancialWalk!K96,FinancialWalk!L96)</f>
        <v>0.78157602654702352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Yallourn Snowy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83" t="str">
        <f t="shared" si="21"/>
        <v>Merchant ROI</v>
      </c>
      <c r="H97" s="13" cm="1">
        <f t="array" ref="H97">INDEX(Financials!$B$5:$AI$260,FinancialWalk!K97,FinancialWalk!L97)</f>
        <v>0.36514988228331463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Yallourn Snowy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83" t="str">
        <f t="shared" si="21"/>
        <v>Merchant ROI</v>
      </c>
      <c r="H98" s="13" cm="1">
        <f t="array" ref="H98">INDEX(Financials!$B$5:$AI$260,FinancialWalk!K98,FinancialWalk!L98)</f>
        <v>0.36514988228331463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Yallourn Snowy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83" t="str">
        <f t="shared" si="21"/>
        <v>Merchant ROI</v>
      </c>
      <c r="H99" s="13" cm="1">
        <f t="array" ref="H99">INDEX(Financials!$B$5:$AI$260,FinancialWalk!K99,FinancialWalk!L99)</f>
        <v>0.36514988228331463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Yallourn Snowy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83" t="str">
        <f t="shared" si="21"/>
        <v>Merchant ROI</v>
      </c>
      <c r="H100" s="13" cm="1">
        <f t="array" ref="H100">INDEX(Financials!$B$5:$AI$260,FinancialWalk!K100,FinancialWalk!L100)</f>
        <v>0.36514988228331463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Yallourn Snowy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83" t="str">
        <f t="shared" si="21"/>
        <v>Merchant ROI</v>
      </c>
      <c r="H101" s="13" cm="1">
        <f t="array" ref="H101">INDEX(Financials!$B$5:$AI$260,FinancialWalk!K101,FinancialWalk!L101)</f>
        <v>0.11444834975008802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Yallourn Snowy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83" t="str">
        <f t="shared" si="21"/>
        <v>Merchant ROI</v>
      </c>
      <c r="H102" s="13" cm="1">
        <f t="array" ref="H102">INDEX(Financials!$B$5:$AI$260,FinancialWalk!K102,FinancialWalk!L102)</f>
        <v>0.11444834975008802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Yallourn Snowy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83" t="str">
        <f t="shared" si="21"/>
        <v>Merchant ROI</v>
      </c>
      <c r="H103" s="13" cm="1">
        <f t="array" ref="H103">INDEX(Financials!$B$5:$AI$260,FinancialWalk!K103,FinancialWalk!L103)</f>
        <v>0.11444834975008802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Yallourn Snowy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83" t="str">
        <f t="shared" si="21"/>
        <v>Merchant ROI</v>
      </c>
      <c r="H104" s="13" cm="1">
        <f t="array" ref="H104">INDEX(Financials!$B$5:$AI$260,FinancialWalk!K104,FinancialWalk!L104)</f>
        <v>0.11444834975008802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Yallourn Snowy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83" t="str">
        <f t="shared" si="21"/>
        <v>Merchant ROI</v>
      </c>
      <c r="H105" s="13" cm="1">
        <f t="array" ref="H105">INDEX(Financials!$B$5:$AI$260,FinancialWalk!K105,FinancialWalk!L105)</f>
        <v>0.11444834975008802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Yallourn Snowy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83" t="str">
        <f t="shared" si="21"/>
        <v>Merchant ROI</v>
      </c>
      <c r="H106" s="13" cm="1">
        <f t="array" ref="H106">INDEX(Financials!$B$5:$AI$260,FinancialWalk!K106,FinancialWalk!L106)</f>
        <v>-0.13707029202195839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Yallourn Snowy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83" t="str">
        <f t="shared" si="21"/>
        <v>Merchant ROI</v>
      </c>
      <c r="H107" s="13" cm="1">
        <f t="array" ref="H107">INDEX(Financials!$B$5:$AI$260,FinancialWalk!K107,FinancialWalk!L107)</f>
        <v>-0.13707029202195839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Yallourn Snowy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83" t="str">
        <f t="shared" si="21"/>
        <v>Merchant ROI</v>
      </c>
      <c r="H108" s="13" cm="1">
        <f t="array" ref="H108">INDEX(Financials!$B$5:$AI$260,FinancialWalk!K108,FinancialWalk!L108)</f>
        <v>-0.13707029202195839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Yallourn Snowy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83" t="str">
        <f t="shared" si="21"/>
        <v>Merchant ROI</v>
      </c>
      <c r="H109" s="13" cm="1">
        <f t="array" ref="H109">INDEX(Financials!$B$5:$AI$260,FinancialWalk!K109,FinancialWalk!L109)</f>
        <v>-0.13707029202195839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Yallourn Snowy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83" t="str">
        <f t="shared" si="21"/>
        <v>Merchant ROI</v>
      </c>
      <c r="H110" s="13" cm="1">
        <f t="array" ref="H110">INDEX(Financials!$B$5:$AI$260,FinancialWalk!K110,FinancialWalk!L110)</f>
        <v>-0.46485765923245548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Yallourn Snowy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83" t="str">
        <f t="shared" si="21"/>
        <v>Merchant ROI</v>
      </c>
      <c r="H111" s="13" cm="1">
        <f t="array" ref="H111">INDEX(Financials!$B$5:$AI$260,FinancialWalk!K111,FinancialWalk!L111)</f>
        <v>-0.46485765923245548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Yallourn Snowy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83" t="str">
        <f t="shared" si="21"/>
        <v>Merchant ROI</v>
      </c>
      <c r="H112" s="13" cm="1">
        <f t="array" ref="H112">INDEX(Financials!$B$5:$AI$260,FinancialWalk!K112,FinancialWalk!L112)</f>
        <v>-0.46485765923245548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Yallourn Snowy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83" t="str">
        <f t="shared" si="21"/>
        <v>Merchant ROI</v>
      </c>
      <c r="H113" s="13" cm="1">
        <f t="array" ref="H113">INDEX(Financials!$B$5:$AI$260,FinancialWalk!K113,FinancialWalk!L113)</f>
        <v>-0.9053104885672778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Yallourn Snowy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83" t="str">
        <f t="shared" si="21"/>
        <v>Merchant ROI</v>
      </c>
      <c r="H114" s="13" cm="1">
        <f t="array" ref="H114">INDEX(Financials!$B$5:$AI$260,FinancialWalk!K114,FinancialWalk!L114)</f>
        <v>0.12417646718312313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Yallourn Snowy</v>
      </c>
      <c r="C115" t="s">
        <v>64</v>
      </c>
      <c r="D115">
        <v>1</v>
      </c>
      <c r="E115" t="s">
        <v>18</v>
      </c>
      <c r="F115" t="s">
        <v>44</v>
      </c>
      <c r="G115" s="83" t="str">
        <f t="shared" si="21"/>
        <v>Merchant ROI</v>
      </c>
      <c r="H115" s="13" cm="1">
        <f t="array" ref="H115">INDEX(Financials!$B$5:$AI$260,FinancialWalk!K115,FinancialWalk!L115)</f>
        <v>1.3931715586817575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Yallourn Snowy</v>
      </c>
      <c r="C116" t="s">
        <v>64</v>
      </c>
      <c r="D116">
        <v>0.95</v>
      </c>
      <c r="E116" t="str">
        <f>E115</f>
        <v>Cal-37</v>
      </c>
      <c r="F116" t="s">
        <v>44</v>
      </c>
      <c r="G116" s="83" t="str">
        <f t="shared" si="21"/>
        <v>Merchant ROI</v>
      </c>
      <c r="H116" s="13" cm="1">
        <f t="array" ref="H116">INDEX(Financials!$B$5:$AI$260,FinancialWalk!K116,FinancialWalk!L116)</f>
        <v>0.61684327575768161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Yallourn Snowy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83" t="str">
        <f t="shared" si="21"/>
        <v>Merchant ROI</v>
      </c>
      <c r="H117" s="13" cm="1">
        <f t="array" ref="H117">INDEX(Financials!$B$5:$AI$260,FinancialWalk!K117,FinancialWalk!L117)</f>
        <v>0.61684327575768161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Yallourn Snowy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83" t="str">
        <f t="shared" si="21"/>
        <v>Merchant ROI</v>
      </c>
      <c r="H118" s="13" cm="1">
        <f t="array" ref="H118">INDEX(Financials!$B$5:$AI$260,FinancialWalk!K118,FinancialWalk!L118)</f>
        <v>0.61684327575768161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Yallourn Snowy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83" t="str">
        <f t="shared" si="21"/>
        <v>Merchant ROI</v>
      </c>
      <c r="H119" s="13" cm="1">
        <f t="array" ref="H119">INDEX(Financials!$B$5:$AI$260,FinancialWalk!K119,FinancialWalk!L119)</f>
        <v>0.3222368216624511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Yallourn Snowy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83" t="str">
        <f t="shared" si="21"/>
        <v>Merchant ROI</v>
      </c>
      <c r="H120" s="13" cm="1">
        <f t="array" ref="H120">INDEX(Financials!$B$5:$AI$260,FinancialWalk!K120,FinancialWalk!L120)</f>
        <v>0.3222368216624511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Yallourn Snowy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83" t="str">
        <f t="shared" si="21"/>
        <v>Merchant ROI</v>
      </c>
      <c r="H121" s="13" cm="1">
        <f t="array" ref="H121">INDEX(Financials!$B$5:$AI$260,FinancialWalk!K121,FinancialWalk!L121)</f>
        <v>0.3222368216624511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Yallourn Snowy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83" t="str">
        <f t="shared" si="21"/>
        <v>Merchant ROI</v>
      </c>
      <c r="H122" s="13" cm="1">
        <f t="array" ref="H122">INDEX(Financials!$B$5:$AI$260,FinancialWalk!K122,FinancialWalk!L122)</f>
        <v>0.3222368216624511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Yallourn Snowy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83" t="str">
        <f t="shared" si="21"/>
        <v>Merchant ROI</v>
      </c>
      <c r="H123" s="13" cm="1">
        <f t="array" ref="H123">INDEX(Financials!$B$5:$AI$260,FinancialWalk!K123,FinancialWalk!L123)</f>
        <v>0.11174374660736114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Yallourn Snowy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83" t="str">
        <f t="shared" si="21"/>
        <v>Merchant ROI</v>
      </c>
      <c r="H124" s="13" cm="1">
        <f t="array" ref="H124">INDEX(Financials!$B$5:$AI$260,FinancialWalk!K124,FinancialWalk!L124)</f>
        <v>0.11174374660736114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Yallourn Snowy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83" t="str">
        <f t="shared" si="21"/>
        <v>Merchant ROI</v>
      </c>
      <c r="H125" s="13" cm="1">
        <f t="array" ref="H125">INDEX(Financials!$B$5:$AI$260,FinancialWalk!K125,FinancialWalk!L125)</f>
        <v>0.11174374660736114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Yallourn Snowy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83" t="str">
        <f t="shared" si="21"/>
        <v>Merchant ROI</v>
      </c>
      <c r="H126" s="13" cm="1">
        <f t="array" ref="H126">INDEX(Financials!$B$5:$AI$260,FinancialWalk!K126,FinancialWalk!L126)</f>
        <v>0.11174374660736114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Yallourn Snowy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83" t="str">
        <f t="shared" si="21"/>
        <v>Merchant ROI</v>
      </c>
      <c r="H127" s="13" cm="1">
        <f t="array" ref="H127">INDEX(Financials!$B$5:$AI$260,FinancialWalk!K127,FinancialWalk!L127)</f>
        <v>0.11174374660736114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Yallourn Snowy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83" t="str">
        <f t="shared" si="21"/>
        <v>Merchant ROI</v>
      </c>
      <c r="H128" s="13" cm="1">
        <f t="array" ref="H128">INDEX(Financials!$B$5:$AI$260,FinancialWalk!K128,FinancialWalk!L128)</f>
        <v>-0.11587937029286696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Yallourn Snowy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83" t="str">
        <f t="shared" si="21"/>
        <v>Merchant ROI</v>
      </c>
      <c r="H129" s="13" cm="1">
        <f t="array" ref="H129">INDEX(Financials!$B$5:$AI$260,FinancialWalk!K129,FinancialWalk!L129)</f>
        <v>-0.11587937029286696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Yallourn Snowy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83" t="str">
        <f t="shared" si="21"/>
        <v>Merchant ROI</v>
      </c>
      <c r="H130" s="13" cm="1">
        <f t="array" ref="H130">INDEX(Financials!$B$5:$AI$260,FinancialWalk!K130,FinancialWalk!L130)</f>
        <v>-0.11587937029286696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Yallourn Snowy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83" t="str">
        <f t="shared" si="21"/>
        <v>Merchant ROI</v>
      </c>
      <c r="H131" s="13" cm="1">
        <f t="array" ref="H131">INDEX(Financials!$B$5:$AI$260,FinancialWalk!K131,FinancialWalk!L131)</f>
        <v>-0.11587937029286696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Yallourn Snowy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83" t="str">
        <f t="shared" si="21"/>
        <v>Merchant ROI</v>
      </c>
      <c r="H132" s="13" cm="1">
        <f t="array" ref="H132">INDEX(Financials!$B$5:$AI$260,FinancialWalk!K132,FinancialWalk!L132)</f>
        <v>-0.40409135484020919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Yallourn Snowy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83" t="str">
        <f t="shared" si="21"/>
        <v>Merchant ROI</v>
      </c>
      <c r="H133" s="13" cm="1">
        <f t="array" ref="H133">INDEX(Financials!$B$5:$AI$260,FinancialWalk!K133,FinancialWalk!L133)</f>
        <v>-0.40409135484020919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Yallourn Snowy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83" t="str">
        <f t="shared" si="21"/>
        <v>Merchant ROI</v>
      </c>
      <c r="H134" s="13" cm="1">
        <f t="array" ref="H134">INDEX(Financials!$B$5:$AI$260,FinancialWalk!K134,FinancialWalk!L134)</f>
        <v>-0.40409135484020919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Yallourn Snowy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83" t="str">
        <f t="shared" si="21"/>
        <v>Merchant ROI</v>
      </c>
      <c r="H135" s="13" cm="1">
        <f t="array" ref="H135">INDEX(Financials!$B$5:$AI$260,FinancialWalk!K135,FinancialWalk!L135)</f>
        <v>-0.73522414833439687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Yallourn Snowy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83" t="str">
        <f t="shared" si="21"/>
        <v>Merchant ROI</v>
      </c>
      <c r="H136" s="13" cm="1">
        <f t="array" ref="H136">INDEX(Financials!$B$5:$AI$260,FinancialWalk!K136,FinancialWalk!L136)</f>
        <v>0.10379456353150555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Yallourn Snowy</v>
      </c>
      <c r="C137" t="s">
        <v>64</v>
      </c>
      <c r="D137">
        <v>1</v>
      </c>
      <c r="E137" t="s">
        <v>18</v>
      </c>
      <c r="F137" t="s">
        <v>34</v>
      </c>
      <c r="G137" s="83" t="str">
        <f t="shared" ref="G137:G180" si="27">$P$23</f>
        <v>Merchant with PPA EBIT Discounted</v>
      </c>
      <c r="H137" s="20" cm="1">
        <f t="array" ref="H137">INDEX(Financials!$B$5:$AI$260,FinancialWalk!K137,FinancialWalk!L137)</f>
        <v>293003797.29312676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Yallourn Snowy</v>
      </c>
      <c r="C138" t="s">
        <v>64</v>
      </c>
      <c r="D138">
        <v>0.95</v>
      </c>
      <c r="E138" t="str">
        <f>E137</f>
        <v>Cal-37</v>
      </c>
      <c r="F138" t="s">
        <v>34</v>
      </c>
      <c r="G138" s="83" t="str">
        <f t="shared" si="27"/>
        <v>Merchant with PPA EBIT Discounted</v>
      </c>
      <c r="H138" s="20" cm="1">
        <f t="array" ref="H138">INDEX(Financials!$B$5:$AI$260,FinancialWalk!K138,FinancialWalk!L138)</f>
        <v>157698005.86956531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Yallourn Snowy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83" t="str">
        <f t="shared" si="27"/>
        <v>Merchant with PPA EBIT Discounted</v>
      </c>
      <c r="H139" s="20" cm="1">
        <f t="array" ref="H139">INDEX(Financials!$B$5:$AI$260,FinancialWalk!K139,FinancialWalk!L139)</f>
        <v>157698005.86956531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Yallourn Snowy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83" t="str">
        <f t="shared" si="27"/>
        <v>Merchant with PPA EBIT Discounted</v>
      </c>
      <c r="H140" s="20" cm="1">
        <f t="array" ref="H140">INDEX(Financials!$B$5:$AI$260,FinancialWalk!K140,FinancialWalk!L140)</f>
        <v>157698005.86956531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Yallourn Snowy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83" t="str">
        <f t="shared" si="27"/>
        <v>Merchant with PPA EBIT Discounted</v>
      </c>
      <c r="H141" s="20" cm="1">
        <f t="array" ref="H141">INDEX(Financials!$B$5:$AI$260,FinancialWalk!K141,FinancialWalk!L141)</f>
        <v>94331446.195086554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Yallourn Snowy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83" t="str">
        <f t="shared" si="27"/>
        <v>Merchant with PPA EBIT Discounted</v>
      </c>
      <c r="H142" s="20" cm="1">
        <f t="array" ref="H142">INDEX(Financials!$B$5:$AI$260,FinancialWalk!K142,FinancialWalk!L142)</f>
        <v>94331446.195086554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Yallourn Snowy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83" t="str">
        <f t="shared" si="27"/>
        <v>Merchant with PPA EBIT Discounted</v>
      </c>
      <c r="H143" s="20" cm="1">
        <f t="array" ref="H143">INDEX(Financials!$B$5:$AI$260,FinancialWalk!K143,FinancialWalk!L143)</f>
        <v>94331446.195086554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Yallourn Snowy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83" t="str">
        <f t="shared" si="27"/>
        <v>Merchant with PPA EBIT Discounted</v>
      </c>
      <c r="H144" s="20" cm="1">
        <f t="array" ref="H144">INDEX(Financials!$B$5:$AI$260,FinancialWalk!K144,FinancialWalk!L144)</f>
        <v>94331446.195086554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Yallourn Snowy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83" t="str">
        <f t="shared" si="27"/>
        <v>Merchant with PPA EBIT Discounted</v>
      </c>
      <c r="H145" s="20" cm="1">
        <f t="array" ref="H145">INDEX(Financials!$B$5:$AI$260,FinancialWalk!K145,FinancialWalk!L145)</f>
        <v>49843078.997267172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Yallourn Snowy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83" t="str">
        <f t="shared" si="27"/>
        <v>Merchant with PPA EBIT Discounted</v>
      </c>
      <c r="H146" s="20" cm="1">
        <f t="array" ref="H146">INDEX(Financials!$B$5:$AI$260,FinancialWalk!K146,FinancialWalk!L146)</f>
        <v>49843078.997267172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Yallourn Snowy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83" t="str">
        <f t="shared" si="27"/>
        <v>Merchant with PPA EBIT Discounted</v>
      </c>
      <c r="H147" s="20" cm="1">
        <f t="array" ref="H147">INDEX(Financials!$B$5:$AI$260,FinancialWalk!K147,FinancialWalk!L147)</f>
        <v>49843078.997267172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Yallourn Snowy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83" t="str">
        <f t="shared" si="27"/>
        <v>Merchant with PPA EBIT Discounted</v>
      </c>
      <c r="H148" s="20" cm="1">
        <f t="array" ref="H148">INDEX(Financials!$B$5:$AI$260,FinancialWalk!K148,FinancialWalk!L148)</f>
        <v>49843078.997267172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Yallourn Snowy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83" t="str">
        <f t="shared" si="27"/>
        <v>Merchant with PPA EBIT Discounted</v>
      </c>
      <c r="H149" s="20" cm="1">
        <f t="array" ref="H149">INDEX(Financials!$B$5:$AI$260,FinancialWalk!K149,FinancialWalk!L149)</f>
        <v>49843078.997267172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Yallourn Snowy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83" t="str">
        <f t="shared" si="27"/>
        <v>Merchant with PPA EBIT Discounted</v>
      </c>
      <c r="H150" s="20" cm="1">
        <f t="array" ref="H150">INDEX(Financials!$B$5:$AI$260,FinancialWalk!K150,FinancialWalk!L150)</f>
        <v>6856049.9826169768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Yallourn Snowy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83" t="str">
        <f t="shared" si="27"/>
        <v>Merchant with PPA EBIT Discounted</v>
      </c>
      <c r="H151" s="20" cm="1">
        <f t="array" ref="H151">INDEX(Financials!$B$5:$AI$260,FinancialWalk!K151,FinancialWalk!L151)</f>
        <v>6856049.9826169768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Yallourn Snowy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83" t="str">
        <f t="shared" si="27"/>
        <v>Merchant with PPA EBIT Discounted</v>
      </c>
      <c r="H152" s="20" cm="1">
        <f t="array" ref="H152">INDEX(Financials!$B$5:$AI$260,FinancialWalk!K152,FinancialWalk!L152)</f>
        <v>6856049.9826169768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Yallourn Snowy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83" t="str">
        <f t="shared" si="27"/>
        <v>Merchant with PPA EBIT Discounted</v>
      </c>
      <c r="H153" s="20" cm="1">
        <f t="array" ref="H153">INDEX(Financials!$B$5:$AI$260,FinancialWalk!K153,FinancialWalk!L153)</f>
        <v>6856049.9826169768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Yallourn Snowy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83" t="str">
        <f t="shared" si="27"/>
        <v>Merchant with PPA EBIT Discounted</v>
      </c>
      <c r="H154" s="20" cm="1">
        <f t="array" ref="H154">INDEX(Financials!$B$5:$AI$260,FinancialWalk!K154,FinancialWalk!L154)</f>
        <v>-46171729.423217647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Yallourn Snowy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83" t="str">
        <f t="shared" si="27"/>
        <v>Merchant with PPA EBIT Discounted</v>
      </c>
      <c r="H155" s="20" cm="1">
        <f t="array" ref="H155">INDEX(Financials!$B$5:$AI$260,FinancialWalk!K155,FinancialWalk!L155)</f>
        <v>-46171729.423217647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Yallourn Snowy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83" t="str">
        <f t="shared" si="27"/>
        <v>Merchant with PPA EBIT Discounted</v>
      </c>
      <c r="H156" s="20" cm="1">
        <f t="array" ref="H156">INDEX(Financials!$B$5:$AI$260,FinancialWalk!K156,FinancialWalk!L156)</f>
        <v>-46171729.423217647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Yallourn Snowy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83" t="str">
        <f t="shared" si="27"/>
        <v>Merchant with PPA EBIT Discounted</v>
      </c>
      <c r="H157" s="20" cm="1">
        <f t="array" ref="H157">INDEX(Financials!$B$5:$AI$260,FinancialWalk!K157,FinancialWalk!L157)</f>
        <v>-108166190.20840217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Yallourn Snowy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83" t="str">
        <f t="shared" si="27"/>
        <v>Merchant with PPA EBIT Discounted</v>
      </c>
      <c r="H158" s="20" cm="1">
        <f t="array" ref="H158">INDEX(Financials!$B$5:$AI$260,FinancialWalk!K158,FinancialWalk!L158)</f>
        <v>51882756.34464559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Yallourn Snowy</v>
      </c>
      <c r="C159" t="s">
        <v>64</v>
      </c>
      <c r="D159">
        <v>1</v>
      </c>
      <c r="E159" t="s">
        <v>18</v>
      </c>
      <c r="F159" t="s">
        <v>44</v>
      </c>
      <c r="G159" s="83" t="str">
        <f t="shared" si="27"/>
        <v>Merchant with PPA EBIT Discounted</v>
      </c>
      <c r="H159" s="20" cm="1">
        <f t="array" ref="H159">INDEX(Financials!$B$5:$AI$260,FinancialWalk!K159,FinancialWalk!L159)</f>
        <v>283507944.93929404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Yallourn Snowy</v>
      </c>
      <c r="C160" t="s">
        <v>64</v>
      </c>
      <c r="D160">
        <v>0.95</v>
      </c>
      <c r="E160" t="str">
        <f>E159</f>
        <v>Cal-37</v>
      </c>
      <c r="F160" t="s">
        <v>44</v>
      </c>
      <c r="G160" s="83" t="str">
        <f t="shared" si="27"/>
        <v>Merchant with PPA EBIT Discounted</v>
      </c>
      <c r="H160" s="20" cm="1">
        <f t="array" ref="H160">INDEX(Financials!$B$5:$AI$260,FinancialWalk!K160,FinancialWalk!L160)</f>
        <v>152801566.70911297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Yallourn Snowy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83" t="str">
        <f t="shared" si="27"/>
        <v>Merchant with PPA EBIT Discounted</v>
      </c>
      <c r="H161" s="20" cm="1">
        <f t="array" ref="H161">INDEX(Financials!$B$5:$AI$260,FinancialWalk!K161,FinancialWalk!L161)</f>
        <v>152801566.70911297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Yallourn Snowy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83" t="str">
        <f t="shared" si="27"/>
        <v>Merchant with PPA EBIT Discounted</v>
      </c>
      <c r="H162" s="20" cm="1">
        <f t="array" ref="H162">INDEX(Financials!$B$5:$AI$260,FinancialWalk!K162,FinancialWalk!L162)</f>
        <v>152801566.70911297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Yallourn Snowy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83" t="str">
        <f t="shared" si="27"/>
        <v>Merchant with PPA EBIT Discounted</v>
      </c>
      <c r="H163" s="20" cm="1">
        <f t="array" ref="H163">INDEX(Financials!$B$5:$AI$260,FinancialWalk!K163,FinancialWalk!L163)</f>
        <v>91584322.161771938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Yallourn Snowy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83" t="str">
        <f t="shared" si="27"/>
        <v>Merchant with PPA EBIT Discounted</v>
      </c>
      <c r="H164" s="20" cm="1">
        <f t="array" ref="H164">INDEX(Financials!$B$5:$AI$260,FinancialWalk!K164,FinancialWalk!L164)</f>
        <v>91584322.161771938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Yallourn Snowy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83" t="str">
        <f t="shared" si="27"/>
        <v>Merchant with PPA EBIT Discounted</v>
      </c>
      <c r="H165" s="20" cm="1">
        <f t="array" ref="H165">INDEX(Financials!$B$5:$AI$260,FinancialWalk!K165,FinancialWalk!L165)</f>
        <v>91584322.161771938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Yallourn Snowy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83" t="str">
        <f t="shared" si="27"/>
        <v>Merchant with PPA EBIT Discounted</v>
      </c>
      <c r="H166" s="20" cm="1">
        <f t="array" ref="H166">INDEX(Financials!$B$5:$AI$260,FinancialWalk!K166,FinancialWalk!L166)</f>
        <v>91584322.161771938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Yallourn Snowy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83" t="str">
        <f t="shared" si="27"/>
        <v>Merchant with PPA EBIT Discounted</v>
      </c>
      <c r="H167" s="20" cm="1">
        <f t="array" ref="H167">INDEX(Financials!$B$5:$AI$260,FinancialWalk!K167,FinancialWalk!L167)</f>
        <v>47990336.046021745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Yallourn Snowy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83" t="str">
        <f t="shared" si="27"/>
        <v>Merchant with PPA EBIT Discounted</v>
      </c>
      <c r="H168" s="20" cm="1">
        <f t="array" ref="H168">INDEX(Financials!$B$5:$AI$260,FinancialWalk!K168,FinancialWalk!L168)</f>
        <v>47990336.046021745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Yallourn Snowy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83" t="str">
        <f t="shared" si="27"/>
        <v>Merchant with PPA EBIT Discounted</v>
      </c>
      <c r="H169" s="20" cm="1">
        <f t="array" ref="H169">INDEX(Financials!$B$5:$AI$260,FinancialWalk!K169,FinancialWalk!L169)</f>
        <v>47990336.046021745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Yallourn Snowy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83" t="str">
        <f t="shared" si="27"/>
        <v>Merchant with PPA EBIT Discounted</v>
      </c>
      <c r="H170" s="20" cm="1">
        <f t="array" ref="H170">INDEX(Financials!$B$5:$AI$260,FinancialWalk!K170,FinancialWalk!L170)</f>
        <v>47990336.046021745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Yallourn Snowy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83" t="str">
        <f t="shared" si="27"/>
        <v>Merchant with PPA EBIT Discounted</v>
      </c>
      <c r="H171" s="20" cm="1">
        <f t="array" ref="H171">INDEX(Financials!$B$5:$AI$260,FinancialWalk!K171,FinancialWalk!L171)</f>
        <v>47990336.046021745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Yallourn Snowy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83" t="str">
        <f t="shared" si="27"/>
        <v>Merchant with PPA EBIT Discounted</v>
      </c>
      <c r="H172" s="20" cm="1">
        <f t="array" ref="H172">INDEX(Financials!$B$5:$AI$260,FinancialWalk!K172,FinancialWalk!L172)</f>
        <v>5702280.6402702732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Yallourn Snowy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83" t="str">
        <f t="shared" si="27"/>
        <v>Merchant with PPA EBIT Discounted</v>
      </c>
      <c r="H173" s="20" cm="1">
        <f t="array" ref="H173">INDEX(Financials!$B$5:$AI$260,FinancialWalk!K173,FinancialWalk!L173)</f>
        <v>5702280.6402702732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Yallourn Snowy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83" t="str">
        <f t="shared" si="27"/>
        <v>Merchant with PPA EBIT Discounted</v>
      </c>
      <c r="H174" s="20" cm="1">
        <f t="array" ref="H174">INDEX(Financials!$B$5:$AI$260,FinancialWalk!K174,FinancialWalk!L174)</f>
        <v>5702280.6402702732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Yallourn Snowy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83" t="str">
        <f t="shared" si="27"/>
        <v>Merchant with PPA EBIT Discounted</v>
      </c>
      <c r="H175" s="20" cm="1">
        <f t="array" ref="H175">INDEX(Financials!$B$5:$AI$260,FinancialWalk!K175,FinancialWalk!L175)</f>
        <v>5702280.6402702732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Yallourn Snowy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83" t="str">
        <f t="shared" si="27"/>
        <v>Merchant with PPA EBIT Discounted</v>
      </c>
      <c r="H176" s="20" cm="1">
        <f t="array" ref="H176">INDEX(Financials!$B$5:$AI$260,FinancialWalk!K176,FinancialWalk!L176)</f>
        <v>-46312855.802970737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Yallourn Snowy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83" t="str">
        <f t="shared" si="27"/>
        <v>Merchant with PPA EBIT Discounted</v>
      </c>
      <c r="H177" s="20" cm="1">
        <f t="array" ref="H177">INDEX(Financials!$B$5:$AI$260,FinancialWalk!K177,FinancialWalk!L177)</f>
        <v>-46312855.802970737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Yallourn Snowy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83" t="str">
        <f t="shared" si="27"/>
        <v>Merchant with PPA EBIT Discounted</v>
      </c>
      <c r="H178" s="20" cm="1">
        <f t="array" ref="H178">INDEX(Financials!$B$5:$AI$260,FinancialWalk!K178,FinancialWalk!L178)</f>
        <v>-46312855.802970737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Yallourn Snowy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83" t="str">
        <f t="shared" si="27"/>
        <v>Merchant with PPA EBIT Discounted</v>
      </c>
      <c r="H179" s="20" cm="1">
        <f t="array" ref="H179">INDEX(Financials!$B$5:$AI$260,FinancialWalk!K179,FinancialWalk!L179)</f>
        <v>-102408902.86389162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Yallourn Snowy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83" t="str">
        <f t="shared" si="27"/>
        <v>Merchant with PPA EBIT Discounted</v>
      </c>
      <c r="H180" s="20" cm="1">
        <f t="array" ref="H180">INDEX(Financials!$B$5:$AI$260,FinancialWalk!K180,FinancialWalk!L180)</f>
        <v>49800928.442021623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Yallourn Snowy</v>
      </c>
      <c r="C181" t="s">
        <v>64</v>
      </c>
      <c r="D181">
        <v>1</v>
      </c>
      <c r="E181" t="s">
        <v>18</v>
      </c>
      <c r="F181" t="s">
        <v>34</v>
      </c>
      <c r="G181" s="83" t="str">
        <f t="shared" ref="G181:G224" si="32">$P$24</f>
        <v>Merchant with PPA NPV</v>
      </c>
      <c r="H181" s="20" cm="1">
        <f t="array" ref="H181">INDEX(Financials!$B$5:$AI$260,FinancialWalk!K181,FinancialWalk!L181)</f>
        <v>379313525.85338306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Yallourn Snowy</v>
      </c>
      <c r="C182" t="s">
        <v>64</v>
      </c>
      <c r="D182">
        <v>0.95</v>
      </c>
      <c r="E182" t="str">
        <f>E181</f>
        <v>Cal-37</v>
      </c>
      <c r="F182" t="s">
        <v>34</v>
      </c>
      <c r="G182" s="83" t="str">
        <f t="shared" si="32"/>
        <v>Merchant with PPA NPV</v>
      </c>
      <c r="H182" s="20" cm="1">
        <f t="array" ref="H182">INDEX(Financials!$B$5:$AI$260,FinancialWalk!K182,FinancialWalk!L182)</f>
        <v>187397948.56068954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Yallourn Snowy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83" t="str">
        <f t="shared" si="32"/>
        <v>Merchant with PPA NPV</v>
      </c>
      <c r="H183" s="20" cm="1">
        <f t="array" ref="H183">INDEX(Financials!$B$5:$AI$260,FinancialWalk!K183,FinancialWalk!L183)</f>
        <v>187397948.56068954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Yallourn Snowy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83" t="str">
        <f t="shared" si="32"/>
        <v>Merchant with PPA NPV</v>
      </c>
      <c r="H184" s="20" cm="1">
        <f t="array" ref="H184">INDEX(Financials!$B$5:$AI$260,FinancialWalk!K184,FinancialWalk!L184)</f>
        <v>187397948.56068954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Yallourn Snowy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83" t="str">
        <f t="shared" si="32"/>
        <v>Merchant with PPA NPV</v>
      </c>
      <c r="H185" s="20" cm="1">
        <f t="array" ref="H185">INDEX(Financials!$B$5:$AI$260,FinancialWalk!K185,FinancialWalk!L185)</f>
        <v>100911122.01712935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Yallourn Snowy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83" t="str">
        <f t="shared" si="32"/>
        <v>Merchant with PPA NPV</v>
      </c>
      <c r="H186" s="20" cm="1">
        <f t="array" ref="H186">INDEX(Financials!$B$5:$AI$260,FinancialWalk!K186,FinancialWalk!L186)</f>
        <v>100911122.01712935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Yallourn Snowy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83" t="str">
        <f t="shared" si="32"/>
        <v>Merchant with PPA NPV</v>
      </c>
      <c r="H187" s="20" cm="1">
        <f t="array" ref="H187">INDEX(Financials!$B$5:$AI$260,FinancialWalk!K187,FinancialWalk!L187)</f>
        <v>100911122.01712935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Yallourn Snowy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83" t="str">
        <f t="shared" si="32"/>
        <v>Merchant with PPA NPV</v>
      </c>
      <c r="H188" s="20" cm="1">
        <f t="array" ref="H188">INDEX(Financials!$B$5:$AI$260,FinancialWalk!K188,FinancialWalk!L188)</f>
        <v>100911122.01712935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Yallourn Snowy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83" t="str">
        <f t="shared" si="32"/>
        <v>Merchant with PPA NPV</v>
      </c>
      <c r="H189" s="20" cm="1">
        <f t="array" ref="H189">INDEX(Financials!$B$5:$AI$260,FinancialWalk!K189,FinancialWalk!L189)</f>
        <v>42503632.745684087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Yallourn Snowy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83" t="str">
        <f t="shared" si="32"/>
        <v>Merchant with PPA NPV</v>
      </c>
      <c r="H190" s="20" cm="1">
        <f t="array" ref="H190">INDEX(Financials!$B$5:$AI$260,FinancialWalk!K190,FinancialWalk!L190)</f>
        <v>42503632.745684087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Yallourn Snowy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83" t="str">
        <f t="shared" si="32"/>
        <v>Merchant with PPA NPV</v>
      </c>
      <c r="H191" s="20" cm="1">
        <f t="array" ref="H191">INDEX(Financials!$B$5:$AI$260,FinancialWalk!K191,FinancialWalk!L191)</f>
        <v>42503632.745684087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Yallourn Snowy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83" t="str">
        <f t="shared" si="32"/>
        <v>Merchant with PPA NPV</v>
      </c>
      <c r="H192" s="20" cm="1">
        <f t="array" ref="H192">INDEX(Financials!$B$5:$AI$260,FinancialWalk!K192,FinancialWalk!L192)</f>
        <v>42503632.745684087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Yallourn Snowy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83" t="str">
        <f t="shared" si="32"/>
        <v>Merchant with PPA NPV</v>
      </c>
      <c r="H193" s="20" cm="1">
        <f t="array" ref="H193">INDEX(Financials!$B$5:$AI$260,FinancialWalk!K193,FinancialWalk!L193)</f>
        <v>42503632.745684087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Yallourn Snowy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83" t="str">
        <f t="shared" si="32"/>
        <v>Merchant with PPA NPV</v>
      </c>
      <c r="H194" s="20" cm="1">
        <f t="array" ref="H194">INDEX(Financials!$B$5:$AI$260,FinancialWalk!K194,FinancialWalk!L194)</f>
        <v>-14447884.811347451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Yallourn Snowy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83" t="str">
        <f t="shared" si="32"/>
        <v>Merchant with PPA NPV</v>
      </c>
      <c r="H195" s="20" cm="1">
        <f t="array" ref="H195">INDEX(Financials!$B$5:$AI$260,FinancialWalk!K195,FinancialWalk!L195)</f>
        <v>-14447884.811347451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Yallourn Snowy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83" t="str">
        <f t="shared" si="32"/>
        <v>Merchant with PPA NPV</v>
      </c>
      <c r="H196" s="20" cm="1">
        <f t="array" ref="H196">INDEX(Financials!$B$5:$AI$260,FinancialWalk!K196,FinancialWalk!L196)</f>
        <v>-14447884.811347451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Yallourn Snowy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83" t="str">
        <f t="shared" si="32"/>
        <v>Merchant with PPA NPV</v>
      </c>
      <c r="H197" s="20" cm="1">
        <f t="array" ref="H197">INDEX(Financials!$B$5:$AI$260,FinancialWalk!K197,FinancialWalk!L197)</f>
        <v>-14447884.811347451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Yallourn Snowy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83" t="str">
        <f t="shared" si="32"/>
        <v>Merchant with PPA NPV</v>
      </c>
      <c r="H198" s="20" cm="1">
        <f t="array" ref="H198">INDEX(Financials!$B$5:$AI$260,FinancialWalk!K198,FinancialWalk!L198)</f>
        <v>-85674645.022337899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Yallourn Snowy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83" t="str">
        <f t="shared" si="32"/>
        <v>Merchant with PPA NPV</v>
      </c>
      <c r="H199" s="20" cm="1">
        <f t="array" ref="H199">INDEX(Financials!$B$5:$AI$260,FinancialWalk!K199,FinancialWalk!L199)</f>
        <v>-85674645.022337899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Yallourn Snowy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83" t="str">
        <f t="shared" si="32"/>
        <v>Merchant with PPA NPV</v>
      </c>
      <c r="H200" s="20" cm="1">
        <f t="array" ref="H200">INDEX(Financials!$B$5:$AI$260,FinancialWalk!K200,FinancialWalk!L200)</f>
        <v>-85674645.022337899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Yallourn Snowy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83" t="str">
        <f t="shared" si="32"/>
        <v>Merchant with PPA NPV</v>
      </c>
      <c r="H201" s="20" cm="1">
        <f t="array" ref="H201">INDEX(Financials!$B$5:$AI$260,FinancialWalk!K201,FinancialWalk!L201)</f>
        <v>-172123350.81048331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Yallourn Snowy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83" t="str">
        <f t="shared" si="32"/>
        <v>Merchant with PPA NPV</v>
      </c>
      <c r="H202" s="20" cm="1">
        <f t="array" ref="H202">INDEX(Financials!$B$5:$AI$260,FinancialWalk!K202,FinancialWalk!L202)</f>
        <v>45083421.885474622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Yallourn Snowy</v>
      </c>
      <c r="C203" t="s">
        <v>64</v>
      </c>
      <c r="D203">
        <v>1</v>
      </c>
      <c r="E203" t="s">
        <v>18</v>
      </c>
      <c r="F203" t="s">
        <v>44</v>
      </c>
      <c r="G203" s="83" t="str">
        <f t="shared" si="32"/>
        <v>Merchant with PPA NPV</v>
      </c>
      <c r="H203" s="20" cm="1">
        <f t="array" ref="H203">INDEX(Financials!$B$5:$AI$260,FinancialWalk!K203,FinancialWalk!L203)</f>
        <v>353696433.4403339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Yallourn Snowy</v>
      </c>
      <c r="C204" t="s">
        <v>64</v>
      </c>
      <c r="D204">
        <v>0.95</v>
      </c>
      <c r="E204" t="str">
        <f>E203</f>
        <v>Cal-37</v>
      </c>
      <c r="F204" t="s">
        <v>44</v>
      </c>
      <c r="G204" s="83" t="str">
        <f t="shared" si="32"/>
        <v>Merchant with PPA NPV</v>
      </c>
      <c r="H204" s="20" cm="1">
        <f t="array" ref="H204">INDEX(Financials!$B$5:$AI$260,FinancialWalk!K204,FinancialWalk!L204)</f>
        <v>177157789.37475905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Yallourn Snowy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83" t="str">
        <f t="shared" si="32"/>
        <v>Merchant with PPA NPV</v>
      </c>
      <c r="H205" s="20" cm="1">
        <f t="array" ref="H205">INDEX(Financials!$B$5:$AI$260,FinancialWalk!K205,FinancialWalk!L205)</f>
        <v>177157789.37475905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Yallourn Snowy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83" t="str">
        <f t="shared" si="32"/>
        <v>Merchant with PPA NPV</v>
      </c>
      <c r="H206" s="20" cm="1">
        <f t="array" ref="H206">INDEX(Financials!$B$5:$AI$260,FinancialWalk!K206,FinancialWalk!L206)</f>
        <v>177157789.37475905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Yallourn Snowy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83" t="str">
        <f t="shared" si="32"/>
        <v>Merchant with PPA NPV</v>
      </c>
      <c r="H207" s="20" cm="1">
        <f t="array" ref="H207">INDEX(Financials!$B$5:$AI$260,FinancialWalk!K207,FinancialWalk!L207)</f>
        <v>98547797.947119385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Yallourn Snowy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83" t="str">
        <f t="shared" si="32"/>
        <v>Merchant with PPA NPV</v>
      </c>
      <c r="H208" s="20" cm="1">
        <f t="array" ref="H208">INDEX(Financials!$B$5:$AI$260,FinancialWalk!K208,FinancialWalk!L208)</f>
        <v>98547797.947119385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Yallourn Snowy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83" t="str">
        <f t="shared" si="32"/>
        <v>Merchant with PPA NPV</v>
      </c>
      <c r="H209" s="20" cm="1">
        <f t="array" ref="H209">INDEX(Financials!$B$5:$AI$260,FinancialWalk!K209,FinancialWalk!L209)</f>
        <v>98547797.947119385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Yallourn Snowy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83" t="str">
        <f t="shared" si="32"/>
        <v>Merchant with PPA NPV</v>
      </c>
      <c r="H210" s="20" cm="1">
        <f t="array" ref="H210">INDEX(Financials!$B$5:$AI$260,FinancialWalk!K210,FinancialWalk!L210)</f>
        <v>98547797.947119385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Yallourn Snowy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83" t="str">
        <f t="shared" si="32"/>
        <v>Merchant with PPA NPV</v>
      </c>
      <c r="H211" s="20" cm="1">
        <f t="array" ref="H211">INDEX(Financials!$B$5:$AI$260,FinancialWalk!K211,FinancialWalk!L211)</f>
        <v>42526885.253224812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Yallourn Snowy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83" t="str">
        <f t="shared" si="32"/>
        <v>Merchant with PPA NPV</v>
      </c>
      <c r="H212" s="20" cm="1">
        <f t="array" ref="H212">INDEX(Financials!$B$5:$AI$260,FinancialWalk!K212,FinancialWalk!L212)</f>
        <v>42526885.253224812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Yallourn Snowy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83" t="str">
        <f t="shared" si="32"/>
        <v>Merchant with PPA NPV</v>
      </c>
      <c r="H213" s="20" cm="1">
        <f t="array" ref="H213">INDEX(Financials!$B$5:$AI$260,FinancialWalk!K213,FinancialWalk!L213)</f>
        <v>42526885.253224812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Yallourn Snowy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83" t="str">
        <f t="shared" si="32"/>
        <v>Merchant with PPA NPV</v>
      </c>
      <c r="H214" s="20" cm="1">
        <f t="array" ref="H214">INDEX(Financials!$B$5:$AI$260,FinancialWalk!K214,FinancialWalk!L214)</f>
        <v>42526885.253224812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Yallourn Snowy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83" t="str">
        <f t="shared" si="32"/>
        <v>Merchant with PPA NPV</v>
      </c>
      <c r="H215" s="20" cm="1">
        <f t="array" ref="H215">INDEX(Financials!$B$5:$AI$260,FinancialWalk!K215,FinancialWalk!L215)</f>
        <v>42526885.253224812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Yallourn Snowy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83" t="str">
        <f t="shared" si="32"/>
        <v>Merchant with PPA NPV</v>
      </c>
      <c r="H216" s="20" cm="1">
        <f t="array" ref="H216">INDEX(Financials!$B$5:$AI$260,FinancialWalk!K216,FinancialWalk!L216)</f>
        <v>-13199406.828327954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Yallourn Snowy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83" t="str">
        <f t="shared" si="32"/>
        <v>Merchant with PPA NPV</v>
      </c>
      <c r="H217" s="20" cm="1">
        <f t="array" ref="H217">INDEX(Financials!$B$5:$AI$260,FinancialWalk!K217,FinancialWalk!L217)</f>
        <v>-13199406.828327954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Yallourn Snowy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83" t="str">
        <f t="shared" si="32"/>
        <v>Merchant with PPA NPV</v>
      </c>
      <c r="H218" s="20" cm="1">
        <f t="array" ref="H218">INDEX(Financials!$B$5:$AI$260,FinancialWalk!K218,FinancialWalk!L218)</f>
        <v>-13199406.828327954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Yallourn Snowy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83" t="str">
        <f t="shared" si="32"/>
        <v>Merchant with PPA NPV</v>
      </c>
      <c r="H219" s="20" cm="1">
        <f t="array" ref="H219">INDEX(Financials!$B$5:$AI$260,FinancialWalk!K219,FinancialWalk!L219)</f>
        <v>-13199406.828327954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Yallourn Snowy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83" t="str">
        <f t="shared" si="32"/>
        <v>Merchant with PPA NPV</v>
      </c>
      <c r="H220" s="20" cm="1">
        <f t="array" ref="H220">INDEX(Financials!$B$5:$AI$260,FinancialWalk!K220,FinancialWalk!L220)</f>
        <v>-82229778.428230196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Yallourn Snowy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83" t="str">
        <f t="shared" si="32"/>
        <v>Merchant with PPA NPV</v>
      </c>
      <c r="H221" s="20" cm="1">
        <f t="array" ref="H221">INDEX(Financials!$B$5:$AI$260,FinancialWalk!K221,FinancialWalk!L221)</f>
        <v>-82229778.428230196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Yallourn Snowy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83" t="str">
        <f t="shared" si="32"/>
        <v>Merchant with PPA NPV</v>
      </c>
      <c r="H222" s="20" cm="1">
        <f t="array" ref="H222">INDEX(Financials!$B$5:$AI$260,FinancialWalk!K222,FinancialWalk!L222)</f>
        <v>-82229778.428230196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Yallourn Snowy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83" t="str">
        <f t="shared" si="32"/>
        <v>Merchant with PPA NPV</v>
      </c>
      <c r="H223" s="20" cm="1">
        <f t="array" ref="H223">INDEX(Financials!$B$5:$AI$260,FinancialWalk!K223,FinancialWalk!L223)</f>
        <v>-157874986.0080477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Yallourn Snowy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83" t="str">
        <f t="shared" si="32"/>
        <v>Merchant with PPA NPV</v>
      </c>
      <c r="H224" s="20" cm="1">
        <f t="array" ref="H224">INDEX(Financials!$B$5:$AI$260,FinancialWalk!K224,FinancialWalk!L224)</f>
        <v>43868179.956585489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Yallourn Snowy</v>
      </c>
      <c r="C225" t="s">
        <v>64</v>
      </c>
      <c r="D225">
        <v>1</v>
      </c>
      <c r="E225" t="s">
        <v>18</v>
      </c>
      <c r="F225" t="s">
        <v>34</v>
      </c>
      <c r="G225" s="83" t="str">
        <f t="shared" ref="G225:G268" si="38">$P$25</f>
        <v>Merchant with PPA ROI</v>
      </c>
      <c r="H225" s="13" cm="1">
        <f t="array" ref="H225">INDEX(Financials!$B$5:$AI$260,FinancialWalk!K225,FinancialWalk!L225)</f>
        <v>5.480269911071403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Yallourn Snowy</v>
      </c>
      <c r="C226" t="s">
        <v>64</v>
      </c>
      <c r="D226">
        <v>0.95</v>
      </c>
      <c r="E226" t="str">
        <f>E225</f>
        <v>Cal-37</v>
      </c>
      <c r="F226" t="s">
        <v>34</v>
      </c>
      <c r="G226" s="83" t="str">
        <f t="shared" si="38"/>
        <v>Merchant with PPA ROI</v>
      </c>
      <c r="H226" s="13" cm="1">
        <f t="array" ref="H226">INDEX(Financials!$B$5:$AI$260,FinancialWalk!K226,FinancialWalk!L226)</f>
        <v>2.7074999147028009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Yallourn Snowy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83" t="str">
        <f t="shared" si="38"/>
        <v>Merchant with PPA ROI</v>
      </c>
      <c r="H227" s="13" cm="1">
        <f t="array" ref="H227">INDEX(Financials!$B$5:$AI$260,FinancialWalk!K227,FinancialWalk!L227)</f>
        <v>2.7074999147028009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Yallourn Snowy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83" t="str">
        <f t="shared" si="38"/>
        <v>Merchant with PPA ROI</v>
      </c>
      <c r="H228" s="13" cm="1">
        <f t="array" ref="H228">INDEX(Financials!$B$5:$AI$260,FinancialWalk!K228,FinancialWalk!L228)</f>
        <v>2.7074999147028009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Yallourn Snowy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83" t="str">
        <f t="shared" si="38"/>
        <v>Merchant with PPA ROI</v>
      </c>
      <c r="H229" s="13" cm="1">
        <f t="array" ref="H229">INDEX(Financials!$B$5:$AI$260,FinancialWalk!K229,FinancialWalk!L229)</f>
        <v>1.4579500808433841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Yallourn Snowy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83" t="str">
        <f t="shared" si="38"/>
        <v>Merchant with PPA ROI</v>
      </c>
      <c r="H230" s="13" cm="1">
        <f t="array" ref="H230">INDEX(Financials!$B$5:$AI$260,FinancialWalk!K230,FinancialWalk!L230)</f>
        <v>1.4579500808433841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Yallourn Snowy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83" t="str">
        <f t="shared" si="38"/>
        <v>Merchant with PPA ROI</v>
      </c>
      <c r="H231" s="13" cm="1">
        <f t="array" ref="H231">INDEX(Financials!$B$5:$AI$260,FinancialWalk!K231,FinancialWalk!L231)</f>
        <v>1.4579500808433841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Yallourn Snowy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83" t="str">
        <f t="shared" si="38"/>
        <v>Merchant with PPA ROI</v>
      </c>
      <c r="H232" s="13" cm="1">
        <f t="array" ref="H232">INDEX(Financials!$B$5:$AI$260,FinancialWalk!K232,FinancialWalk!L232)</f>
        <v>1.4579500808433841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Yallourn Snowy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83" t="str">
        <f t="shared" si="38"/>
        <v>Merchant with PPA ROI</v>
      </c>
      <c r="H233" s="13" cm="1">
        <f t="array" ref="H233">INDEX(Financials!$B$5:$AI$260,FinancialWalk!K233,FinancialWalk!L233)</f>
        <v>0.61408666913037313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Yallourn Snowy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83" t="str">
        <f t="shared" si="38"/>
        <v>Merchant with PPA ROI</v>
      </c>
      <c r="H234" s="13" cm="1">
        <f t="array" ref="H234">INDEX(Financials!$B$5:$AI$260,FinancialWalk!K234,FinancialWalk!L234)</f>
        <v>0.61408666913037313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Yallourn Snowy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83" t="str">
        <f t="shared" si="38"/>
        <v>Merchant with PPA ROI</v>
      </c>
      <c r="H235" s="13" cm="1">
        <f t="array" ref="H235">INDEX(Financials!$B$5:$AI$260,FinancialWalk!K235,FinancialWalk!L235)</f>
        <v>0.61408666913037313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Yallourn Snowy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83" t="str">
        <f t="shared" si="38"/>
        <v>Merchant with PPA ROI</v>
      </c>
      <c r="H236" s="13" cm="1">
        <f t="array" ref="H236">INDEX(Financials!$B$5:$AI$260,FinancialWalk!K236,FinancialWalk!L236)</f>
        <v>0.61408666913037313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Yallourn Snowy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83" t="str">
        <f t="shared" si="38"/>
        <v>Merchant with PPA ROI</v>
      </c>
      <c r="H237" s="13" cm="1">
        <f t="array" ref="H237">INDEX(Financials!$B$5:$AI$260,FinancialWalk!K237,FinancialWalk!L237)</f>
        <v>0.61408666913037313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Yallourn Snowy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83" t="str">
        <f t="shared" si="38"/>
        <v>Merchant with PPA ROI</v>
      </c>
      <c r="H238" s="13" cm="1">
        <f t="array" ref="H238">INDEX(Financials!$B$5:$AI$260,FinancialWalk!K238,FinancialWalk!L238)</f>
        <v>-0.20874106250789998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Yallourn Snowy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83" t="str">
        <f t="shared" si="38"/>
        <v>Merchant with PPA ROI</v>
      </c>
      <c r="H239" s="13" cm="1">
        <f t="array" ref="H239">INDEX(Financials!$B$5:$AI$260,FinancialWalk!K239,FinancialWalk!L239)</f>
        <v>-0.20874106250789998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Yallourn Snowy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83" t="str">
        <f t="shared" si="38"/>
        <v>Merchant with PPA ROI</v>
      </c>
      <c r="H240" s="13" cm="1">
        <f t="array" ref="H240">INDEX(Financials!$B$5:$AI$260,FinancialWalk!K240,FinancialWalk!L240)</f>
        <v>-0.20874106250789998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Yallourn Snowy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83" t="str">
        <f t="shared" si="38"/>
        <v>Merchant with PPA ROI</v>
      </c>
      <c r="H241" s="13" cm="1">
        <f t="array" ref="H241">INDEX(Financials!$B$5:$AI$260,FinancialWalk!K241,FinancialWalk!L241)</f>
        <v>-0.20874106250789998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Yallourn Snowy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83" t="str">
        <f t="shared" si="38"/>
        <v>Merchant with PPA ROI</v>
      </c>
      <c r="H242" s="13" cm="1">
        <f t="array" ref="H242">INDEX(Financials!$B$5:$AI$260,FinancialWalk!K242,FinancialWalk!L242)</f>
        <v>-1.2378155463908409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Yallourn Snowy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83" t="str">
        <f t="shared" si="38"/>
        <v>Merchant with PPA ROI</v>
      </c>
      <c r="H243" s="13" cm="1">
        <f t="array" ref="H243">INDEX(Financials!$B$5:$AI$260,FinancialWalk!K243,FinancialWalk!L243)</f>
        <v>-1.2378155463908409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Yallourn Snowy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83" t="str">
        <f t="shared" si="38"/>
        <v>Merchant with PPA ROI</v>
      </c>
      <c r="H244" s="13" cm="1">
        <f t="array" ref="H244">INDEX(Financials!$B$5:$AI$260,FinancialWalk!K244,FinancialWalk!L244)</f>
        <v>-1.2378155463908409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Yallourn Snowy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83" t="str">
        <f t="shared" si="38"/>
        <v>Merchant with PPA ROI</v>
      </c>
      <c r="H245" s="13" cm="1">
        <f t="array" ref="H245">INDEX(Financials!$B$5:$AI$260,FinancialWalk!K245,FinancialWalk!L245)</f>
        <v>-2.4868146167929912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Yallourn Snowy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83" t="str">
        <f t="shared" si="38"/>
        <v>Merchant with PPA ROI</v>
      </c>
      <c r="H246" s="13" cm="1">
        <f t="array" ref="H246">INDEX(Financials!$B$5:$AI$260,FinancialWalk!K246,FinancialWalk!L246)</f>
        <v>0.65135910956838594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Yallourn Snowy</v>
      </c>
      <c r="C247" t="s">
        <v>64</v>
      </c>
      <c r="D247">
        <v>1</v>
      </c>
      <c r="E247" t="s">
        <v>18</v>
      </c>
      <c r="F247" t="s">
        <v>44</v>
      </c>
      <c r="G247" s="83" t="str">
        <f t="shared" si="38"/>
        <v>Merchant with PPA ROI</v>
      </c>
      <c r="H247" s="13" cm="1">
        <f t="array" ref="H247">INDEX(Financials!$B$5:$AI$260,FinancialWalk!K247,FinancialWalk!L247)</f>
        <v>4.9747933236777389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Yallourn Snowy</v>
      </c>
      <c r="C248" t="s">
        <v>64</v>
      </c>
      <c r="D248">
        <v>0.95</v>
      </c>
      <c r="E248" t="str">
        <f>E247</f>
        <v>Cal-37</v>
      </c>
      <c r="F248" t="s">
        <v>44</v>
      </c>
      <c r="G248" s="83" t="str">
        <f t="shared" si="38"/>
        <v>Merchant with PPA ROI</v>
      </c>
      <c r="H248" s="13" cm="1">
        <f t="array" ref="H248">INDEX(Financials!$B$5:$AI$260,FinancialWalk!K248,FinancialWalk!L248)</f>
        <v>2.4917508476028538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Yallourn Snowy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83" t="str">
        <f t="shared" si="38"/>
        <v>Merchant with PPA ROI</v>
      </c>
      <c r="H249" s="13" cm="1">
        <f t="array" ref="H249">INDEX(Financials!$B$5:$AI$260,FinancialWalk!K249,FinancialWalk!L249)</f>
        <v>2.4917508476028538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Yallourn Snowy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83" t="str">
        <f t="shared" si="38"/>
        <v>Merchant with PPA ROI</v>
      </c>
      <c r="H250" s="13" cm="1">
        <f t="array" ref="H250">INDEX(Financials!$B$5:$AI$260,FinancialWalk!K250,FinancialWalk!L250)</f>
        <v>2.4917508476028538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Yallourn Snowy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83" t="str">
        <f t="shared" si="38"/>
        <v>Merchant with PPA ROI</v>
      </c>
      <c r="H251" s="13" cm="1">
        <f t="array" ref="H251">INDEX(Financials!$B$5:$AI$260,FinancialWalk!K251,FinancialWalk!L251)</f>
        <v>1.3860895415932286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Yallourn Snowy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83" t="str">
        <f t="shared" si="38"/>
        <v>Merchant with PPA ROI</v>
      </c>
      <c r="H252" s="13" cm="1">
        <f t="array" ref="H252">INDEX(Financials!$B$5:$AI$260,FinancialWalk!K252,FinancialWalk!L252)</f>
        <v>1.3860895415932286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Yallourn Snowy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83" t="str">
        <f t="shared" si="38"/>
        <v>Merchant with PPA ROI</v>
      </c>
      <c r="H253" s="13" cm="1">
        <f t="array" ref="H253">INDEX(Financials!$B$5:$AI$260,FinancialWalk!K253,FinancialWalk!L253)</f>
        <v>1.3860895415932286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Yallourn Snowy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83" t="str">
        <f t="shared" si="38"/>
        <v>Merchant with PPA ROI</v>
      </c>
      <c r="H254" s="13" cm="1">
        <f t="array" ref="H254">INDEX(Financials!$B$5:$AI$260,FinancialWalk!K254,FinancialWalk!L254)</f>
        <v>1.3860895415932286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Yallourn Snowy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83" t="str">
        <f t="shared" si="38"/>
        <v>Merchant with PPA ROI</v>
      </c>
      <c r="H255" s="13" cm="1">
        <f t="array" ref="H255">INDEX(Financials!$B$5:$AI$260,FinancialWalk!K255,FinancialWalk!L255)</f>
        <v>0.59814701204851473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Yallourn Snowy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83" t="str">
        <f t="shared" si="38"/>
        <v>Merchant with PPA ROI</v>
      </c>
      <c r="H256" s="13" cm="1">
        <f t="array" ref="H256">INDEX(Financials!$B$5:$AI$260,FinancialWalk!K256,FinancialWalk!L256)</f>
        <v>0.59814701204851473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Yallourn Snowy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83" t="str">
        <f t="shared" si="38"/>
        <v>Merchant with PPA ROI</v>
      </c>
      <c r="H257" s="13" cm="1">
        <f t="array" ref="H257">INDEX(Financials!$B$5:$AI$260,FinancialWalk!K257,FinancialWalk!L257)</f>
        <v>0.59814701204851473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Yallourn Snowy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83" t="str">
        <f t="shared" si="38"/>
        <v>Merchant with PPA ROI</v>
      </c>
      <c r="H258" s="13" cm="1">
        <f t="array" ref="H258">INDEX(Financials!$B$5:$AI$260,FinancialWalk!K258,FinancialWalk!L258)</f>
        <v>0.59814701204851473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Yallourn Snowy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83" t="str">
        <f t="shared" si="38"/>
        <v>Merchant with PPA ROI</v>
      </c>
      <c r="H259" s="13" cm="1">
        <f t="array" ref="H259">INDEX(Financials!$B$5:$AI$260,FinancialWalk!K259,FinancialWalk!L259)</f>
        <v>0.59814701204851473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Yallourn Snowy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83" t="str">
        <f t="shared" si="38"/>
        <v>Merchant with PPA ROI</v>
      </c>
      <c r="H260" s="13" cm="1">
        <f t="array" ref="H260">INDEX(Financials!$B$5:$AI$260,FinancialWalk!K260,FinancialWalk!L260)</f>
        <v>-0.18565163444643376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Yallourn Snowy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83" t="str">
        <f t="shared" si="38"/>
        <v>Merchant with PPA ROI</v>
      </c>
      <c r="H261" s="13" cm="1">
        <f t="array" ref="H261">INDEX(Financials!$B$5:$AI$260,FinancialWalk!K261,FinancialWalk!L261)</f>
        <v>-0.18565163444643376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Yallourn Snowy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83" t="str">
        <f t="shared" si="38"/>
        <v>Merchant with PPA ROI</v>
      </c>
      <c r="H262" s="13" cm="1">
        <f t="array" ref="H262">INDEX(Financials!$B$5:$AI$260,FinancialWalk!K262,FinancialWalk!L262)</f>
        <v>-0.18565163444643376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Yallourn Snowy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83" t="str">
        <f t="shared" si="38"/>
        <v>Merchant with PPA ROI</v>
      </c>
      <c r="H263" s="13" cm="1">
        <f t="array" ref="H263">INDEX(Financials!$B$5:$AI$260,FinancialWalk!K263,FinancialWalk!L263)</f>
        <v>-0.18565163444643376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Yallourn Snowy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83" t="str">
        <f t="shared" si="38"/>
        <v>Merchant with PPA ROI</v>
      </c>
      <c r="H264" s="13" cm="1">
        <f t="array" ref="H264">INDEX(Financials!$B$5:$AI$260,FinancialWalk!K264,FinancialWalk!L264)</f>
        <v>-1.1565741524540072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Yallourn Snowy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83" t="str">
        <f t="shared" si="38"/>
        <v>Merchant with PPA ROI</v>
      </c>
      <c r="H265" s="13" cm="1">
        <f t="array" ref="H265">INDEX(Financials!$B$5:$AI$260,FinancialWalk!K265,FinancialWalk!L265)</f>
        <v>-1.1565741524540072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Yallourn Snowy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83" t="str">
        <f t="shared" si="38"/>
        <v>Merchant with PPA ROI</v>
      </c>
      <c r="H266" s="13" cm="1">
        <f t="array" ref="H266">INDEX(Financials!$B$5:$AI$260,FinancialWalk!K266,FinancialWalk!L266)</f>
        <v>-1.1565741524540072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Yallourn Snowy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83" t="str">
        <f t="shared" si="38"/>
        <v>Merchant with PPA ROI</v>
      </c>
      <c r="H267" s="13" cm="1">
        <f t="array" ref="H267">INDEX(Financials!$B$5:$AI$260,FinancialWalk!K267,FinancialWalk!L267)</f>
        <v>-2.2205353294891021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Yallourn Snowy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83" t="str">
        <f t="shared" si="38"/>
        <v>Merchant with PPA ROI</v>
      </c>
      <c r="H268" s="13" cm="1">
        <f t="array" ref="H268">INDEX(Financials!$B$5:$AI$260,FinancialWalk!K268,FinancialWalk!L268)</f>
        <v>0.61701252299093312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Yallourn Snowy</v>
      </c>
      <c r="C269" t="s">
        <v>64</v>
      </c>
      <c r="D269">
        <v>1</v>
      </c>
      <c r="E269" t="s">
        <v>18</v>
      </c>
      <c r="F269" t="s">
        <v>34</v>
      </c>
      <c r="G269" s="83" t="str">
        <f>FinancialWalk!$P$31</f>
        <v>Merchant with PPA and Sold Swap EBIT Discounted</v>
      </c>
      <c r="H269" s="20" cm="1">
        <f t="array" ref="H269">INDEX(Financials!$B$5:$AI$260,FinancialWalk!K269,FinancialWalk!L269)</f>
        <v>19611351.410602927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Yallourn Snowy</v>
      </c>
      <c r="C270" t="s">
        <v>64</v>
      </c>
      <c r="D270">
        <v>0.95</v>
      </c>
      <c r="E270" t="str">
        <f>E269</f>
        <v>Cal-37</v>
      </c>
      <c r="F270" t="s">
        <v>34</v>
      </c>
      <c r="G270" s="83" t="str">
        <f>FinancialWalk!$P$31</f>
        <v>Merchant with PPA and Sold Swap EBIT Discounted</v>
      </c>
      <c r="H270" s="20" cm="1">
        <f t="array" ref="H270">INDEX(Financials!$B$5:$AI$260,FinancialWalk!K270,FinancialWalk!L270)</f>
        <v>42610743.570404902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Yallourn Snowy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83" t="str">
        <f>FinancialWalk!$P$31</f>
        <v>Merchant with PPA and Sold Swap EBIT Discounted</v>
      </c>
      <c r="H271" s="20" cm="1">
        <f t="array" ref="H271">INDEX(Financials!$B$5:$AI$260,FinancialWalk!K271,FinancialWalk!L271)</f>
        <v>42610743.570404902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Yallourn Snowy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83" t="str">
        <f>FinancialWalk!$P$31</f>
        <v>Merchant with PPA and Sold Swap EBIT Discounted</v>
      </c>
      <c r="H272" s="20" cm="1">
        <f t="array" ref="H272">INDEX(Financials!$B$5:$AI$260,FinancialWalk!K272,FinancialWalk!L272)</f>
        <v>42610743.570404902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Yallourn Snowy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83" t="str">
        <f>FinancialWalk!$P$31</f>
        <v>Merchant with PPA and Sold Swap EBIT Discounted</v>
      </c>
      <c r="H273" s="20" cm="1">
        <f t="array" ref="H273">INDEX(Financials!$B$5:$AI$260,FinancialWalk!K273,FinancialWalk!L273)</f>
        <v>47086657.177613243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Yallourn Snowy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83" t="str">
        <f>FinancialWalk!$P$31</f>
        <v>Merchant with PPA and Sold Swap EBIT Discounted</v>
      </c>
      <c r="H274" s="20" cm="1">
        <f t="array" ref="H274">INDEX(Financials!$B$5:$AI$260,FinancialWalk!K274,FinancialWalk!L274)</f>
        <v>47086657.177613243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Yallourn Snowy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83" t="str">
        <f>FinancialWalk!$P$31</f>
        <v>Merchant with PPA and Sold Swap EBIT Discounted</v>
      </c>
      <c r="H275" s="20" cm="1">
        <f t="array" ref="H275">INDEX(Financials!$B$5:$AI$260,FinancialWalk!K275,FinancialWalk!L275)</f>
        <v>47086657.177613243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Yallourn Snowy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83" t="str">
        <f>FinancialWalk!$P$31</f>
        <v>Merchant with PPA and Sold Swap EBIT Discounted</v>
      </c>
      <c r="H276" s="20" cm="1">
        <f t="array" ref="H276">INDEX(Financials!$B$5:$AI$260,FinancialWalk!K276,FinancialWalk!L276)</f>
        <v>47086657.177613243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Yallourn Snowy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83" t="str">
        <f>FinancialWalk!$P$31</f>
        <v>Merchant with PPA and Sold Swap EBIT Discounted</v>
      </c>
      <c r="H277" s="20" cm="1">
        <f t="array" ref="H277">INDEX(Financials!$B$5:$AI$260,FinancialWalk!K277,FinancialWalk!L277)</f>
        <v>51284222.162729621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Yallourn Snowy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83" t="str">
        <f>FinancialWalk!$P$31</f>
        <v>Merchant with PPA and Sold Swap EBIT Discounted</v>
      </c>
      <c r="H278" s="20" cm="1">
        <f t="array" ref="H278">INDEX(Financials!$B$5:$AI$260,FinancialWalk!K278,FinancialWalk!L278)</f>
        <v>51284222.162729621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Yallourn Snowy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83" t="str">
        <f>FinancialWalk!$P$31</f>
        <v>Merchant with PPA and Sold Swap EBIT Discounted</v>
      </c>
      <c r="H279" s="20" cm="1">
        <f t="array" ref="H279">INDEX(Financials!$B$5:$AI$260,FinancialWalk!K279,FinancialWalk!L279)</f>
        <v>51284222.162729621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Yallourn Snowy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83" t="str">
        <f>FinancialWalk!$P$31</f>
        <v>Merchant with PPA and Sold Swap EBIT Discounted</v>
      </c>
      <c r="H280" s="20" cm="1">
        <f t="array" ref="H280">INDEX(Financials!$B$5:$AI$260,FinancialWalk!K280,FinancialWalk!L280)</f>
        <v>51284222.162729621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Yallourn Snowy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83" t="str">
        <f>FinancialWalk!$P$31</f>
        <v>Merchant with PPA and Sold Swap EBIT Discounted</v>
      </c>
      <c r="H281" s="20" cm="1">
        <f t="array" ref="H281">INDEX(Financials!$B$5:$AI$260,FinancialWalk!K281,FinancialWalk!L281)</f>
        <v>51284222.162729621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Yallourn Snowy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83" t="str">
        <f>FinancialWalk!$P$31</f>
        <v>Merchant with PPA and Sold Swap EBIT Discounted</v>
      </c>
      <c r="H282" s="20" cm="1">
        <f t="array" ref="H282">INDEX(Financials!$B$5:$AI$260,FinancialWalk!K282,FinancialWalk!L282)</f>
        <v>59173682.210481986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Yallourn Snowy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83" t="str">
        <f>FinancialWalk!$P$31</f>
        <v>Merchant with PPA and Sold Swap EBIT Discounted</v>
      </c>
      <c r="H283" s="20" cm="1">
        <f t="array" ref="H283">INDEX(Financials!$B$5:$AI$260,FinancialWalk!K283,FinancialWalk!L283)</f>
        <v>59173682.210481986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Yallourn Snowy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83" t="str">
        <f>FinancialWalk!$P$31</f>
        <v>Merchant with PPA and Sold Swap EBIT Discounted</v>
      </c>
      <c r="H284" s="20" cm="1">
        <f t="array" ref="H284">INDEX(Financials!$B$5:$AI$260,FinancialWalk!K284,FinancialWalk!L284)</f>
        <v>59173682.210481986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Yallourn Snowy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83" t="str">
        <f>FinancialWalk!$P$31</f>
        <v>Merchant with PPA and Sold Swap EBIT Discounted</v>
      </c>
      <c r="H285" s="20" cm="1">
        <f t="array" ref="H285">INDEX(Financials!$B$5:$AI$260,FinancialWalk!K285,FinancialWalk!L285)</f>
        <v>59173682.210481986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Yallourn Snowy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83" t="str">
        <f>FinancialWalk!$P$31</f>
        <v>Merchant with PPA and Sold Swap EBIT Discounted</v>
      </c>
      <c r="H286" s="20" cm="1">
        <f t="array" ref="H286">INDEX(Financials!$B$5:$AI$260,FinancialWalk!K286,FinancialWalk!L286)</f>
        <v>73480881.981302232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Yallourn Snowy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83" t="str">
        <f>FinancialWalk!$P$31</f>
        <v>Merchant with PPA and Sold Swap EBIT Discounted</v>
      </c>
      <c r="H287" s="20" cm="1">
        <f t="array" ref="H287">INDEX(Financials!$B$5:$AI$260,FinancialWalk!K287,FinancialWalk!L287)</f>
        <v>73480881.981302232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Yallourn Snowy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83" t="str">
        <f>FinancialWalk!$P$31</f>
        <v>Merchant with PPA and Sold Swap EBIT Discounted</v>
      </c>
      <c r="H288" s="20" cm="1">
        <f t="array" ref="H288">INDEX(Financials!$B$5:$AI$260,FinancialWalk!K288,FinancialWalk!L288)</f>
        <v>73480881.981302232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Yallourn Snowy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83" t="str">
        <f>FinancialWalk!$P$31</f>
        <v>Merchant with PPA and Sold Swap EBIT Discounted</v>
      </c>
      <c r="H289" s="20" cm="1">
        <f t="array" ref="H289">INDEX(Financials!$B$5:$AI$260,FinancialWalk!K289,FinancialWalk!L289)</f>
        <v>64726808.031443521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Yallourn Snowy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83" t="str">
        <f>FinancialWalk!$P$31</f>
        <v>Merchant with PPA and Sold Swap EBIT Discounted</v>
      </c>
      <c r="H290" s="20" cm="1">
        <f t="array" ref="H290">INDEX(Financials!$B$5:$AI$260,FinancialWalk!K290,FinancialWalk!L290)</f>
        <v>54439380.585632503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Yallourn Snowy</v>
      </c>
      <c r="C291" t="s">
        <v>64</v>
      </c>
      <c r="D291">
        <v>1</v>
      </c>
      <c r="E291" t="s">
        <v>18</v>
      </c>
      <c r="F291" t="s">
        <v>44</v>
      </c>
      <c r="G291" s="83" t="str">
        <f>FinancialWalk!$P$31</f>
        <v>Merchant with PPA and Sold Swap EBIT Discounted</v>
      </c>
      <c r="H291" s="20" cm="1">
        <f t="array" ref="H291">INDEX(Financials!$B$5:$AI$260,FinancialWalk!K291,FinancialWalk!L291)</f>
        <v>10115499.056770205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Yallourn Snowy</v>
      </c>
      <c r="C292" t="s">
        <v>64</v>
      </c>
      <c r="D292">
        <v>0.95</v>
      </c>
      <c r="E292" t="str">
        <f>E291</f>
        <v>Cal-37</v>
      </c>
      <c r="F292" t="s">
        <v>44</v>
      </c>
      <c r="G292" s="83" t="str">
        <f>FinancialWalk!$P$31</f>
        <v>Merchant with PPA and Sold Swap EBIT Discounted</v>
      </c>
      <c r="H292" s="20" cm="1">
        <f t="array" ref="H292">INDEX(Financials!$B$5:$AI$260,FinancialWalk!K292,FinancialWalk!L292)</f>
        <v>37714304.409952566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Yallourn Snowy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83" t="str">
        <f>FinancialWalk!$P$31</f>
        <v>Merchant with PPA and Sold Swap EBIT Discounted</v>
      </c>
      <c r="H293" s="20" cm="1">
        <f t="array" ref="H293">INDEX(Financials!$B$5:$AI$260,FinancialWalk!K293,FinancialWalk!L293)</f>
        <v>37714304.409952566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Yallourn Snowy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83" t="str">
        <f>FinancialWalk!$P$31</f>
        <v>Merchant with PPA and Sold Swap EBIT Discounted</v>
      </c>
      <c r="H294" s="20" cm="1">
        <f t="array" ref="H294">INDEX(Financials!$B$5:$AI$260,FinancialWalk!K294,FinancialWalk!L294)</f>
        <v>37714304.409952566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Yallourn Snowy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83" t="str">
        <f>FinancialWalk!$P$31</f>
        <v>Merchant with PPA and Sold Swap EBIT Discounted</v>
      </c>
      <c r="H295" s="20" cm="1">
        <f t="array" ref="H295">INDEX(Financials!$B$5:$AI$260,FinancialWalk!K295,FinancialWalk!L295)</f>
        <v>44339533.144298628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Yallourn Snowy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83" t="str">
        <f>FinancialWalk!$P$31</f>
        <v>Merchant with PPA and Sold Swap EBIT Discounted</v>
      </c>
      <c r="H296" s="20" cm="1">
        <f t="array" ref="H296">INDEX(Financials!$B$5:$AI$260,FinancialWalk!K296,FinancialWalk!L296)</f>
        <v>44339533.144298628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Yallourn Snowy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83" t="str">
        <f>FinancialWalk!$P$31</f>
        <v>Merchant with PPA and Sold Swap EBIT Discounted</v>
      </c>
      <c r="H297" s="20" cm="1">
        <f t="array" ref="H297">INDEX(Financials!$B$5:$AI$260,FinancialWalk!K297,FinancialWalk!L297)</f>
        <v>44339533.144298628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Yallourn Snowy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83" t="str">
        <f>FinancialWalk!$P$31</f>
        <v>Merchant with PPA and Sold Swap EBIT Discounted</v>
      </c>
      <c r="H298" s="20" cm="1">
        <f t="array" ref="H298">INDEX(Financials!$B$5:$AI$260,FinancialWalk!K298,FinancialWalk!L298)</f>
        <v>44339533.144298628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Yallourn Snowy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83" t="str">
        <f>FinancialWalk!$P$31</f>
        <v>Merchant with PPA and Sold Swap EBIT Discounted</v>
      </c>
      <c r="H299" s="20" cm="1">
        <f t="array" ref="H299">INDEX(Financials!$B$5:$AI$260,FinancialWalk!K299,FinancialWalk!L299)</f>
        <v>49431479.211484194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Yallourn Snowy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83" t="str">
        <f>FinancialWalk!$P$31</f>
        <v>Merchant with PPA and Sold Swap EBIT Discounted</v>
      </c>
      <c r="H300" s="20" cm="1">
        <f t="array" ref="H300">INDEX(Financials!$B$5:$AI$260,FinancialWalk!K300,FinancialWalk!L300)</f>
        <v>49431479.211484194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Yallourn Snowy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83" t="str">
        <f>FinancialWalk!$P$31</f>
        <v>Merchant with PPA and Sold Swap EBIT Discounted</v>
      </c>
      <c r="H301" s="20" cm="1">
        <f t="array" ref="H301">INDEX(Financials!$B$5:$AI$260,FinancialWalk!K301,FinancialWalk!L301)</f>
        <v>49431479.211484194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Yallourn Snowy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83" t="str">
        <f>FinancialWalk!$P$31</f>
        <v>Merchant with PPA and Sold Swap EBIT Discounted</v>
      </c>
      <c r="H302" s="20" cm="1">
        <f t="array" ref="H302">INDEX(Financials!$B$5:$AI$260,FinancialWalk!K302,FinancialWalk!L302)</f>
        <v>49431479.211484194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Yallourn Snowy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83" t="str">
        <f>FinancialWalk!$P$31</f>
        <v>Merchant with PPA and Sold Swap EBIT Discounted</v>
      </c>
      <c r="H303" s="20" cm="1">
        <f t="array" ref="H303">INDEX(Financials!$B$5:$AI$260,FinancialWalk!K303,FinancialWalk!L303)</f>
        <v>49431479.211484194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Yallourn Snowy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83" t="str">
        <f>FinancialWalk!$P$31</f>
        <v>Merchant with PPA and Sold Swap EBIT Discounted</v>
      </c>
      <c r="H304" s="20" cm="1">
        <f t="array" ref="H304">INDEX(Financials!$B$5:$AI$260,FinancialWalk!K304,FinancialWalk!L304)</f>
        <v>58019912.868135281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Yallourn Snowy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83" t="str">
        <f>FinancialWalk!$P$31</f>
        <v>Merchant with PPA and Sold Swap EBIT Discounted</v>
      </c>
      <c r="H305" s="20" cm="1">
        <f t="array" ref="H305">INDEX(Financials!$B$5:$AI$260,FinancialWalk!K305,FinancialWalk!L305)</f>
        <v>58019912.868135281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Yallourn Snowy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83" t="str">
        <f>FinancialWalk!$P$31</f>
        <v>Merchant with PPA and Sold Swap EBIT Discounted</v>
      </c>
      <c r="H306" s="20" cm="1">
        <f t="array" ref="H306">INDEX(Financials!$B$5:$AI$260,FinancialWalk!K306,FinancialWalk!L306)</f>
        <v>58019912.868135281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Yallourn Snowy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83" t="str">
        <f>FinancialWalk!$P$31</f>
        <v>Merchant with PPA and Sold Swap EBIT Discounted</v>
      </c>
      <c r="H307" s="20" cm="1">
        <f t="array" ref="H307">INDEX(Financials!$B$5:$AI$260,FinancialWalk!K307,FinancialWalk!L307)</f>
        <v>58019912.868135281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Yallourn Snowy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83" t="str">
        <f>FinancialWalk!$P$31</f>
        <v>Merchant with PPA and Sold Swap EBIT Discounted</v>
      </c>
      <c r="H308" s="20" cm="1">
        <f t="array" ref="H308">INDEX(Financials!$B$5:$AI$260,FinancialWalk!K308,FinancialWalk!L308)</f>
        <v>27699068.777144641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Yallourn Snowy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83" t="str">
        <f>FinancialWalk!$P$31</f>
        <v>Merchant with PPA and Sold Swap EBIT Discounted</v>
      </c>
      <c r="H309" s="20" cm="1">
        <f t="array" ref="H309">INDEX(Financials!$B$5:$AI$260,FinancialWalk!K309,FinancialWalk!L309)</f>
        <v>27699068.777144641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Yallourn Snowy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83" t="str">
        <f>FinancialWalk!$P$31</f>
        <v>Merchant with PPA and Sold Swap EBIT Discounted</v>
      </c>
      <c r="H310" s="20" cm="1">
        <f t="array" ref="H310">INDEX(Financials!$B$5:$AI$260,FinancialWalk!K310,FinancialWalk!L310)</f>
        <v>27699068.777144641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Yallourn Snowy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83" t="str">
        <f>FinancialWalk!$P$31</f>
        <v>Merchant with PPA and Sold Swap EBIT Discounted</v>
      </c>
      <c r="H311" s="20" cm="1">
        <f t="array" ref="H311">INDEX(Financials!$B$5:$AI$260,FinancialWalk!K311,FinancialWalk!L311)</f>
        <v>-3612903.869694069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Yallourn Snowy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83" t="str">
        <f>FinancialWalk!$P$31</f>
        <v>Merchant with PPA and Sold Swap EBIT Discounted</v>
      </c>
      <c r="H312" s="20" cm="1">
        <f t="array" ref="H312">INDEX(Financials!$B$5:$AI$260,FinancialWalk!K312,FinancialWalk!L312)</f>
        <v>52357552.683008537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Yallourn Snowy</v>
      </c>
      <c r="C313" t="s">
        <v>64</v>
      </c>
      <c r="D313">
        <v>1</v>
      </c>
      <c r="E313" t="s">
        <v>18</v>
      </c>
      <c r="F313" t="s">
        <v>34</v>
      </c>
      <c r="G313" s="83" t="str">
        <f t="shared" ref="G313:G356" si="48">$P$32</f>
        <v>Merchant with PPA and Sold Swap NPV</v>
      </c>
      <c r="H313" s="20" cm="1">
        <f t="array" ref="H313">INDEX(Financials!$B$5:$AI$260,FinancialWalk!K313,FinancialWalk!L313)</f>
        <v>105921079.97085923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Yallourn Snowy</v>
      </c>
      <c r="C314" t="s">
        <v>64</v>
      </c>
      <c r="D314">
        <v>0.95</v>
      </c>
      <c r="E314" t="str">
        <f>E313</f>
        <v>Cal-37</v>
      </c>
      <c r="F314" t="s">
        <v>34</v>
      </c>
      <c r="G314" s="83" t="str">
        <f t="shared" si="48"/>
        <v>Merchant with PPA and Sold Swap NPV</v>
      </c>
      <c r="H314" s="20" cm="1">
        <f t="array" ref="H314">INDEX(Financials!$B$5:$AI$260,FinancialWalk!K314,FinancialWalk!L314)</f>
        <v>72310686.261529133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Yallourn Snowy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83" t="str">
        <f t="shared" si="48"/>
        <v>Merchant with PPA and Sold Swap NPV</v>
      </c>
      <c r="H315" s="20" cm="1">
        <f t="array" ref="H315">INDEX(Financials!$B$5:$AI$260,FinancialWalk!K315,FinancialWalk!L315)</f>
        <v>72310686.261529133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Yallourn Snowy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83" t="str">
        <f t="shared" si="48"/>
        <v>Merchant with PPA and Sold Swap NPV</v>
      </c>
      <c r="H316" s="20" cm="1">
        <f t="array" ref="H316">INDEX(Financials!$B$5:$AI$260,FinancialWalk!K316,FinancialWalk!L316)</f>
        <v>72310686.261529133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Yallourn Snowy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83" t="str">
        <f t="shared" si="48"/>
        <v>Merchant with PPA and Sold Swap NPV</v>
      </c>
      <c r="H317" s="20" cm="1">
        <f t="array" ref="H317">INDEX(Financials!$B$5:$AI$260,FinancialWalk!K317,FinancialWalk!L317)</f>
        <v>53666332.999656036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Yallourn Snowy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83" t="str">
        <f t="shared" si="48"/>
        <v>Merchant with PPA and Sold Swap NPV</v>
      </c>
      <c r="H318" s="20" cm="1">
        <f t="array" ref="H318">INDEX(Financials!$B$5:$AI$260,FinancialWalk!K318,FinancialWalk!L318)</f>
        <v>53666332.999656036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Yallourn Snowy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83" t="str">
        <f t="shared" si="48"/>
        <v>Merchant with PPA and Sold Swap NPV</v>
      </c>
      <c r="H319" s="20" cm="1">
        <f t="array" ref="H319">INDEX(Financials!$B$5:$AI$260,FinancialWalk!K319,FinancialWalk!L319)</f>
        <v>53666332.999656036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Yallourn Snowy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83" t="str">
        <f t="shared" si="48"/>
        <v>Merchant with PPA and Sold Swap NPV</v>
      </c>
      <c r="H320" s="20" cm="1">
        <f t="array" ref="H320">INDEX(Financials!$B$5:$AI$260,FinancialWalk!K320,FinancialWalk!L320)</f>
        <v>53666332.999656036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Yallourn Snowy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83" t="str">
        <f t="shared" si="48"/>
        <v>Merchant with PPA and Sold Swap NPV</v>
      </c>
      <c r="H321" s="20" cm="1">
        <f t="array" ref="H321">INDEX(Financials!$B$5:$AI$260,FinancialWalk!K321,FinancialWalk!L321)</f>
        <v>43944775.911146536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Yallourn Snowy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83" t="str">
        <f t="shared" si="48"/>
        <v>Merchant with PPA and Sold Swap NPV</v>
      </c>
      <c r="H322" s="20" cm="1">
        <f t="array" ref="H322">INDEX(Financials!$B$5:$AI$260,FinancialWalk!K322,FinancialWalk!L322)</f>
        <v>43944775.911146536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Yallourn Snowy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83" t="str">
        <f t="shared" si="48"/>
        <v>Merchant with PPA and Sold Swap NPV</v>
      </c>
      <c r="H323" s="20" cm="1">
        <f t="array" ref="H323">INDEX(Financials!$B$5:$AI$260,FinancialWalk!K323,FinancialWalk!L323)</f>
        <v>43944775.911146536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Yallourn Snowy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83" t="str">
        <f t="shared" si="48"/>
        <v>Merchant with PPA and Sold Swap NPV</v>
      </c>
      <c r="H324" s="20" cm="1">
        <f t="array" ref="H324">INDEX(Financials!$B$5:$AI$260,FinancialWalk!K324,FinancialWalk!L324)</f>
        <v>43944775.911146536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Yallourn Snowy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83" t="str">
        <f t="shared" si="48"/>
        <v>Merchant with PPA and Sold Swap NPV</v>
      </c>
      <c r="H325" s="20" cm="1">
        <f t="array" ref="H325">INDEX(Financials!$B$5:$AI$260,FinancialWalk!K325,FinancialWalk!L325)</f>
        <v>43944775.911146536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Yallourn Snowy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83" t="str">
        <f t="shared" si="48"/>
        <v>Merchant with PPA and Sold Swap NPV</v>
      </c>
      <c r="H326" s="20" cm="1">
        <f t="array" ref="H326">INDEX(Financials!$B$5:$AI$260,FinancialWalk!K326,FinancialWalk!L326)</f>
        <v>37869747.416517556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Yallourn Snowy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83" t="str">
        <f t="shared" si="48"/>
        <v>Merchant with PPA and Sold Swap NPV</v>
      </c>
      <c r="H327" s="20" cm="1">
        <f t="array" ref="H327">INDEX(Financials!$B$5:$AI$260,FinancialWalk!K327,FinancialWalk!L327)</f>
        <v>37869747.416517556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Yallourn Snowy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83" t="str">
        <f t="shared" si="48"/>
        <v>Merchant with PPA and Sold Swap NPV</v>
      </c>
      <c r="H328" s="20" cm="1">
        <f t="array" ref="H328">INDEX(Financials!$B$5:$AI$260,FinancialWalk!K328,FinancialWalk!L328)</f>
        <v>37869747.416517556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Yallourn Snowy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83" t="str">
        <f t="shared" si="48"/>
        <v>Merchant with PPA and Sold Swap NPV</v>
      </c>
      <c r="H329" s="20" cm="1">
        <f t="array" ref="H329">INDEX(Financials!$B$5:$AI$260,FinancialWalk!K329,FinancialWalk!L329)</f>
        <v>37869747.416517556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Yallourn Snowy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83" t="str">
        <f t="shared" si="48"/>
        <v>Merchant with PPA and Sold Swap NPV</v>
      </c>
      <c r="H330" s="20" cm="1">
        <f t="array" ref="H330">INDEX(Financials!$B$5:$AI$260,FinancialWalk!K330,FinancialWalk!L330)</f>
        <v>33977966.382181972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Yallourn Snowy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83" t="str">
        <f t="shared" si="48"/>
        <v>Merchant with PPA and Sold Swap NPV</v>
      </c>
      <c r="H331" s="20" cm="1">
        <f t="array" ref="H331">INDEX(Financials!$B$5:$AI$260,FinancialWalk!K331,FinancialWalk!L331)</f>
        <v>33977966.382181972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Yallourn Snowy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83" t="str">
        <f t="shared" si="48"/>
        <v>Merchant with PPA and Sold Swap NPV</v>
      </c>
      <c r="H332" s="20" cm="1">
        <f t="array" ref="H332">INDEX(Financials!$B$5:$AI$260,FinancialWalk!K332,FinancialWalk!L332)</f>
        <v>33977966.382181972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Yallourn Snowy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83" t="str">
        <f t="shared" si="48"/>
        <v>Merchant with PPA and Sold Swap NPV</v>
      </c>
      <c r="H333" s="20" cm="1">
        <f t="array" ref="H333">INDEX(Financials!$B$5:$AI$260,FinancialWalk!K333,FinancialWalk!L333)</f>
        <v>769647.42936238647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Yallourn Snowy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83" t="str">
        <f t="shared" si="48"/>
        <v>Merchant with PPA and Sold Swap NPV</v>
      </c>
      <c r="H334" s="20" cm="1">
        <f t="array" ref="H334">INDEX(Financials!$B$5:$AI$260,FinancialWalk!K334,FinancialWalk!L334)</f>
        <v>47640046.126461536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Yallourn Snowy</v>
      </c>
      <c r="C335" t="s">
        <v>64</v>
      </c>
      <c r="D335">
        <v>1</v>
      </c>
      <c r="E335" t="s">
        <v>18</v>
      </c>
      <c r="F335" t="s">
        <v>44</v>
      </c>
      <c r="G335" s="83" t="str">
        <f t="shared" si="48"/>
        <v>Merchant with PPA and Sold Swap NPV</v>
      </c>
      <c r="H335" s="20" cm="1">
        <f t="array" ref="H335">INDEX(Financials!$B$5:$AI$260,FinancialWalk!K335,FinancialWalk!L335)</f>
        <v>80303987.557810068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Yallourn Snowy</v>
      </c>
      <c r="C336" t="s">
        <v>64</v>
      </c>
      <c r="D336">
        <v>0.95</v>
      </c>
      <c r="E336" t="str">
        <f>E335</f>
        <v>Cal-37</v>
      </c>
      <c r="F336" t="s">
        <v>44</v>
      </c>
      <c r="G336" s="83" t="str">
        <f t="shared" si="48"/>
        <v>Merchant with PPA and Sold Swap NPV</v>
      </c>
      <c r="H336" s="20" cm="1">
        <f t="array" ref="H336">INDEX(Financials!$B$5:$AI$260,FinancialWalk!K336,FinancialWalk!L336)</f>
        <v>62070527.075598642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Yallourn Snowy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83" t="str">
        <f t="shared" si="48"/>
        <v>Merchant with PPA and Sold Swap NPV</v>
      </c>
      <c r="H337" s="20" cm="1">
        <f t="array" ref="H337">INDEX(Financials!$B$5:$AI$260,FinancialWalk!K337,FinancialWalk!L337)</f>
        <v>62070527.075598642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Yallourn Snowy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83" t="str">
        <f t="shared" si="48"/>
        <v>Merchant with PPA and Sold Swap NPV</v>
      </c>
      <c r="H338" s="20" cm="1">
        <f t="array" ref="H338">INDEX(Financials!$B$5:$AI$260,FinancialWalk!K338,FinancialWalk!L338)</f>
        <v>62070527.075598642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Yallourn Snowy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83" t="str">
        <f t="shared" si="48"/>
        <v>Merchant with PPA and Sold Swap NPV</v>
      </c>
      <c r="H339" s="20" cm="1">
        <f t="array" ref="H339">INDEX(Financials!$B$5:$AI$260,FinancialWalk!K339,FinancialWalk!L339)</f>
        <v>51303008.929646075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Yallourn Snowy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83" t="str">
        <f t="shared" si="48"/>
        <v>Merchant with PPA and Sold Swap NPV</v>
      </c>
      <c r="H340" s="20" cm="1">
        <f t="array" ref="H340">INDEX(Financials!$B$5:$AI$260,FinancialWalk!K340,FinancialWalk!L340)</f>
        <v>51303008.929646075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Yallourn Snowy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83" t="str">
        <f t="shared" si="48"/>
        <v>Merchant with PPA and Sold Swap NPV</v>
      </c>
      <c r="H341" s="20" cm="1">
        <f t="array" ref="H341">INDEX(Financials!$B$5:$AI$260,FinancialWalk!K341,FinancialWalk!L341)</f>
        <v>51303008.929646075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Yallourn Snowy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83" t="str">
        <f t="shared" si="48"/>
        <v>Merchant with PPA and Sold Swap NPV</v>
      </c>
      <c r="H342" s="20" cm="1">
        <f t="array" ref="H342">INDEX(Financials!$B$5:$AI$260,FinancialWalk!K342,FinancialWalk!L342)</f>
        <v>51303008.929646075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Yallourn Snowy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83" t="str">
        <f t="shared" si="48"/>
        <v>Merchant with PPA and Sold Swap NPV</v>
      </c>
      <c r="H343" s="20" cm="1">
        <f t="array" ref="H343">INDEX(Financials!$B$5:$AI$260,FinancialWalk!K343,FinancialWalk!L343)</f>
        <v>43968028.418687262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Yallourn Snowy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83" t="str">
        <f t="shared" si="48"/>
        <v>Merchant with PPA and Sold Swap NPV</v>
      </c>
      <c r="H344" s="20" cm="1">
        <f t="array" ref="H344">INDEX(Financials!$B$5:$AI$260,FinancialWalk!K344,FinancialWalk!L344)</f>
        <v>43968028.418687262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Yallourn Snowy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83" t="str">
        <f t="shared" si="48"/>
        <v>Merchant with PPA and Sold Swap NPV</v>
      </c>
      <c r="H345" s="20" cm="1">
        <f t="array" ref="H345">INDEX(Financials!$B$5:$AI$260,FinancialWalk!K345,FinancialWalk!L345)</f>
        <v>43968028.418687262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Yallourn Snowy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83" t="str">
        <f t="shared" si="48"/>
        <v>Merchant with PPA and Sold Swap NPV</v>
      </c>
      <c r="H346" s="20" cm="1">
        <f t="array" ref="H346">INDEX(Financials!$B$5:$AI$260,FinancialWalk!K346,FinancialWalk!L346)</f>
        <v>43968028.418687262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Yallourn Snowy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83" t="str">
        <f t="shared" si="48"/>
        <v>Merchant with PPA and Sold Swap NPV</v>
      </c>
      <c r="H347" s="20" cm="1">
        <f t="array" ref="H347">INDEX(Financials!$B$5:$AI$260,FinancialWalk!K347,FinancialWalk!L347)</f>
        <v>43968028.418687262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Yallourn Snowy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83" t="str">
        <f t="shared" si="48"/>
        <v>Merchant with PPA and Sold Swap NPV</v>
      </c>
      <c r="H348" s="20" cm="1">
        <f t="array" ref="H348">INDEX(Financials!$B$5:$AI$260,FinancialWalk!K348,FinancialWalk!L348)</f>
        <v>39118225.399537057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Yallourn Snowy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83" t="str">
        <f t="shared" si="48"/>
        <v>Merchant with PPA and Sold Swap NPV</v>
      </c>
      <c r="H349" s="20" cm="1">
        <f t="array" ref="H349">INDEX(Financials!$B$5:$AI$260,FinancialWalk!K349,FinancialWalk!L349)</f>
        <v>39118225.399537057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Yallourn Snowy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83" t="str">
        <f t="shared" si="48"/>
        <v>Merchant with PPA and Sold Swap NPV</v>
      </c>
      <c r="H350" s="20" cm="1">
        <f t="array" ref="H350">INDEX(Financials!$B$5:$AI$260,FinancialWalk!K350,FinancialWalk!L350)</f>
        <v>39118225.399537057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Yallourn Snowy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83" t="str">
        <f t="shared" si="48"/>
        <v>Merchant with PPA and Sold Swap NPV</v>
      </c>
      <c r="H351" s="20" cm="1">
        <f t="array" ref="H351">INDEX(Financials!$B$5:$AI$260,FinancialWalk!K351,FinancialWalk!L351)</f>
        <v>39118225.399537057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Yallourn Snowy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83" t="str">
        <f t="shared" si="48"/>
        <v>Merchant with PPA and Sold Swap NPV</v>
      </c>
      <c r="H352" s="20" cm="1">
        <f t="array" ref="H352">INDEX(Financials!$B$5:$AI$260,FinancialWalk!K352,FinancialWalk!L352)</f>
        <v>-8217853.8481148183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Yallourn Snowy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83" t="str">
        <f t="shared" si="48"/>
        <v>Merchant with PPA and Sold Swap NPV</v>
      </c>
      <c r="H353" s="20" cm="1">
        <f t="array" ref="H353">INDEX(Financials!$B$5:$AI$260,FinancialWalk!K353,FinancialWalk!L353)</f>
        <v>-8217853.8481148183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Yallourn Snowy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83" t="str">
        <f t="shared" si="48"/>
        <v>Merchant with PPA and Sold Swap NPV</v>
      </c>
      <c r="H354" s="20" cm="1">
        <f t="array" ref="H354">INDEX(Financials!$B$5:$AI$260,FinancialWalk!K354,FinancialWalk!L354)</f>
        <v>-8217853.8481148183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Yallourn Snowy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83" t="str">
        <f t="shared" si="48"/>
        <v>Merchant with PPA and Sold Swap NPV</v>
      </c>
      <c r="H355" s="20" cm="1">
        <f t="array" ref="H355">INDEX(Financials!$B$5:$AI$260,FinancialWalk!K355,FinancialWalk!L355)</f>
        <v>-59078987.013850152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Yallourn Snowy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83" t="str">
        <f t="shared" si="48"/>
        <v>Merchant with PPA and Sold Swap NPV</v>
      </c>
      <c r="H356" s="20" cm="1">
        <f t="array" ref="H356">INDEX(Financials!$B$5:$AI$260,FinancialWalk!K356,FinancialWalk!L356)</f>
        <v>46424804.197572403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Yallourn Snowy</v>
      </c>
      <c r="C357" t="s">
        <v>64</v>
      </c>
      <c r="D357">
        <v>1</v>
      </c>
      <c r="E357" t="s">
        <v>18</v>
      </c>
      <c r="F357" t="s">
        <v>34</v>
      </c>
      <c r="G357" s="83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1.5303332677276065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Yallourn Snowy</v>
      </c>
      <c r="C358" t="s">
        <v>64</v>
      </c>
      <c r="D358">
        <v>0.95</v>
      </c>
      <c r="E358" t="str">
        <f>E357</f>
        <v>Cal-37</v>
      </c>
      <c r="F358" t="s">
        <v>34</v>
      </c>
      <c r="G358" s="83" t="str">
        <f t="shared" si="54"/>
        <v>Merchant with PPA and Sold Swap ROI</v>
      </c>
      <c r="H358" s="13" cm="1">
        <f t="array" ref="H358">INDEX(Financials!$B$5:$AI$260,FinancialWalk!K358,FinancialWalk!L358)</f>
        <v>1.0447348991218368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Yallourn Snowy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83" t="str">
        <f t="shared" si="54"/>
        <v>Merchant with PPA and Sold Swap ROI</v>
      </c>
      <c r="H359" s="13" cm="1">
        <f t="array" ref="H359">INDEX(Financials!$B$5:$AI$260,FinancialWalk!K359,FinancialWalk!L359)</f>
        <v>1.0447348991218368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Yallourn Snowy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83" t="str">
        <f t="shared" si="54"/>
        <v>Merchant with PPA and Sold Swap ROI</v>
      </c>
      <c r="H360" s="13" cm="1">
        <f t="array" ref="H360">INDEX(Financials!$B$5:$AI$260,FinancialWalk!K360,FinancialWalk!L360)</f>
        <v>1.0447348991218368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Yallourn Snowy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83" t="str">
        <f t="shared" si="54"/>
        <v>Merchant with PPA and Sold Swap ROI</v>
      </c>
      <c r="H361" s="13" cm="1">
        <f t="array" ref="H361">INDEX(Financials!$B$5:$AI$260,FinancialWalk!K361,FinancialWalk!L361)</f>
        <v>0.77536383474296333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Yallourn Snowy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83" t="str">
        <f t="shared" si="54"/>
        <v>Merchant with PPA and Sold Swap ROI</v>
      </c>
      <c r="H362" s="13" cm="1">
        <f t="array" ref="H362">INDEX(Financials!$B$5:$AI$260,FinancialWalk!K362,FinancialWalk!L362)</f>
        <v>0.77536383474296333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Yallourn Snowy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83" t="str">
        <f t="shared" si="54"/>
        <v>Merchant with PPA and Sold Swap ROI</v>
      </c>
      <c r="H363" s="13" cm="1">
        <f t="array" ref="H363">INDEX(Financials!$B$5:$AI$260,FinancialWalk!K363,FinancialWalk!L363)</f>
        <v>0.77536383474296333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Yallourn Snowy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83" t="str">
        <f t="shared" si="54"/>
        <v>Merchant with PPA and Sold Swap ROI</v>
      </c>
      <c r="H364" s="13" cm="1">
        <f t="array" ref="H364">INDEX(Financials!$B$5:$AI$260,FinancialWalk!K364,FinancialWalk!L364)</f>
        <v>0.77536383474296333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Yallourn Snowy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83" t="str">
        <f t="shared" si="54"/>
        <v>Merchant with PPA and Sold Swap ROI</v>
      </c>
      <c r="H365" s="13" cm="1">
        <f t="array" ref="H365">INDEX(Financials!$B$5:$AI$260,FinancialWalk!K365,FinancialWalk!L365)</f>
        <v>0.63490810835920475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Yallourn Snowy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83" t="str">
        <f t="shared" si="54"/>
        <v>Merchant with PPA and Sold Swap ROI</v>
      </c>
      <c r="H366" s="13" cm="1">
        <f t="array" ref="H366">INDEX(Financials!$B$5:$AI$260,FinancialWalk!K366,FinancialWalk!L366)</f>
        <v>0.63490810835920475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Yallourn Snowy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83" t="str">
        <f t="shared" si="54"/>
        <v>Merchant with PPA and Sold Swap ROI</v>
      </c>
      <c r="H367" s="13" cm="1">
        <f t="array" ref="H367">INDEX(Financials!$B$5:$AI$260,FinancialWalk!K367,FinancialWalk!L367)</f>
        <v>0.63490810835920475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Yallourn Snowy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83" t="str">
        <f t="shared" si="54"/>
        <v>Merchant with PPA and Sold Swap ROI</v>
      </c>
      <c r="H368" s="13" cm="1">
        <f t="array" ref="H368">INDEX(Financials!$B$5:$AI$260,FinancialWalk!K368,FinancialWalk!L368)</f>
        <v>0.63490810835920475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Yallourn Snowy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83" t="str">
        <f t="shared" si="54"/>
        <v>Merchant with PPA and Sold Swap ROI</v>
      </c>
      <c r="H369" s="13" cm="1">
        <f t="array" ref="H369">INDEX(Financials!$B$5:$AI$260,FinancialWalk!K369,FinancialWalk!L369)</f>
        <v>0.63490810835920475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Yallourn Snowy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83" t="str">
        <f t="shared" si="54"/>
        <v>Merchant with PPA and Sold Swap ROI</v>
      </c>
      <c r="H370" s="13" cm="1">
        <f t="array" ref="H370">INDEX(Financials!$B$5:$AI$260,FinancialWalk!K370,FinancialWalk!L370)</f>
        <v>0.54713692805891312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Yallourn Snowy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83" t="str">
        <f t="shared" si="54"/>
        <v>Merchant with PPA and Sold Swap ROI</v>
      </c>
      <c r="H371" s="13" cm="1">
        <f t="array" ref="H371">INDEX(Financials!$B$5:$AI$260,FinancialWalk!K371,FinancialWalk!L371)</f>
        <v>0.54713692805891312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Yallourn Snowy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83" t="str">
        <f t="shared" si="54"/>
        <v>Merchant with PPA and Sold Swap ROI</v>
      </c>
      <c r="H372" s="13" cm="1">
        <f t="array" ref="H372">INDEX(Financials!$B$5:$AI$260,FinancialWalk!K372,FinancialWalk!L372)</f>
        <v>0.54713692805891312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Yallourn Snowy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83" t="str">
        <f t="shared" si="54"/>
        <v>Merchant with PPA and Sold Swap ROI</v>
      </c>
      <c r="H373" s="13" cm="1">
        <f t="array" ref="H373">INDEX(Financials!$B$5:$AI$260,FinancialWalk!K373,FinancialWalk!L373)</f>
        <v>0.54713692805891312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Yallourn Snowy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83" t="str">
        <f t="shared" si="54"/>
        <v>Merchant with PPA and Sold Swap ROI</v>
      </c>
      <c r="H374" s="13" cm="1">
        <f t="array" ref="H374">INDEX(Financials!$B$5:$AI$260,FinancialWalk!K374,FinancialWalk!L374)</f>
        <v>0.4909090082794545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Yallourn Snowy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83" t="str">
        <f t="shared" si="54"/>
        <v>Merchant with PPA and Sold Swap ROI</v>
      </c>
      <c r="H375" s="13" cm="1">
        <f t="array" ref="H375">INDEX(Financials!$B$5:$AI$260,FinancialWalk!K375,FinancialWalk!L375)</f>
        <v>0.4909090082794545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Yallourn Snowy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83" t="str">
        <f t="shared" si="54"/>
        <v>Merchant with PPA and Sold Swap ROI</v>
      </c>
      <c r="H376" s="13" cm="1">
        <f t="array" ref="H376">INDEX(Financials!$B$5:$AI$260,FinancialWalk!K376,FinancialWalk!L376)</f>
        <v>0.4909090082794545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Yallourn Snowy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83" t="str">
        <f t="shared" si="54"/>
        <v>Merchant with PPA and Sold Swap ROI</v>
      </c>
      <c r="H377" s="13" cm="1">
        <f t="array" ref="H377">INDEX(Financials!$B$5:$AI$260,FinancialWalk!K377,FinancialWalk!L377)</f>
        <v>1.1119760730331786E-2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Yallourn Snowy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83" t="str">
        <f t="shared" si="54"/>
        <v>Merchant with PPA and Sold Swap ROI</v>
      </c>
      <c r="H378" s="13" cm="1">
        <f t="array" ref="H378">INDEX(Financials!$B$5:$AI$260,FinancialWalk!K378,FinancialWalk!L378)</f>
        <v>0.68829686671868606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Yallourn Snowy</v>
      </c>
      <c r="C379" t="s">
        <v>64</v>
      </c>
      <c r="D379">
        <v>1</v>
      </c>
      <c r="E379" t="s">
        <v>18</v>
      </c>
      <c r="F379" t="s">
        <v>44</v>
      </c>
      <c r="G379" s="83" t="str">
        <f t="shared" si="54"/>
        <v>Merchant with PPA and Sold Swap ROI</v>
      </c>
      <c r="H379" s="13" cm="1">
        <f t="array" ref="H379">INDEX(Financials!$B$5:$AI$260,FinancialWalk!K379,FinancialWalk!L379)</f>
        <v>1.1294876153583999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Yallourn Snowy</v>
      </c>
      <c r="C380" t="s">
        <v>64</v>
      </c>
      <c r="D380">
        <v>0.95</v>
      </c>
      <c r="E380" t="str">
        <f>E379</f>
        <v>Cal-37</v>
      </c>
      <c r="F380" t="s">
        <v>44</v>
      </c>
      <c r="G380" s="83" t="str">
        <f t="shared" si="54"/>
        <v>Merchant with PPA and Sold Swap ROI</v>
      </c>
      <c r="H380" s="13" cm="1">
        <f t="array" ref="H380">INDEX(Financials!$B$5:$AI$260,FinancialWalk!K380,FinancialWalk!L380)</f>
        <v>0.87303126211742477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Yallourn Snowy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83" t="str">
        <f t="shared" si="54"/>
        <v>Merchant with PPA and Sold Swap ROI</v>
      </c>
      <c r="H381" s="13" cm="1">
        <f t="array" ref="H381">INDEX(Financials!$B$5:$AI$260,FinancialWalk!K381,FinancialWalk!L381)</f>
        <v>0.87303126211742477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Yallourn Snowy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83" t="str">
        <f t="shared" si="54"/>
        <v>Merchant with PPA and Sold Swap ROI</v>
      </c>
      <c r="H382" s="13" cm="1">
        <f t="array" ref="H382">INDEX(Financials!$B$5:$AI$260,FinancialWalk!K382,FinancialWalk!L382)</f>
        <v>0.87303126211742477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Yallourn Snowy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83" t="str">
        <f t="shared" si="54"/>
        <v>Merchant with PPA and Sold Swap ROI</v>
      </c>
      <c r="H383" s="13" cm="1">
        <f t="array" ref="H383">INDEX(Financials!$B$5:$AI$260,FinancialWalk!K383,FinancialWalk!L383)</f>
        <v>0.72158450631037208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Yallourn Snowy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83" t="str">
        <f t="shared" si="54"/>
        <v>Merchant with PPA and Sold Swap ROI</v>
      </c>
      <c r="H384" s="13" cm="1">
        <f t="array" ref="H384">INDEX(Financials!$B$5:$AI$260,FinancialWalk!K384,FinancialWalk!L384)</f>
        <v>0.72158450631037208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Yallourn Snowy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83" t="str">
        <f t="shared" si="54"/>
        <v>Merchant with PPA and Sold Swap ROI</v>
      </c>
      <c r="H385" s="13" cm="1">
        <f t="array" ref="H385">INDEX(Financials!$B$5:$AI$260,FinancialWalk!K385,FinancialWalk!L385)</f>
        <v>0.72158450631037208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Yallourn Snowy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83" t="str">
        <f t="shared" si="54"/>
        <v>Merchant with PPA and Sold Swap ROI</v>
      </c>
      <c r="H386" s="13" cm="1">
        <f t="array" ref="H386">INDEX(Financials!$B$5:$AI$260,FinancialWalk!K386,FinancialWalk!L386)</f>
        <v>0.72158450631037208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Yallourn Snowy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83" t="str">
        <f t="shared" si="54"/>
        <v>Merchant with PPA and Sold Swap ROI</v>
      </c>
      <c r="H387" s="13" cm="1">
        <f t="array" ref="H387">INDEX(Financials!$B$5:$AI$260,FinancialWalk!K387,FinancialWalk!L387)</f>
        <v>0.6184169065687144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Yallourn Snowy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83" t="str">
        <f t="shared" si="54"/>
        <v>Merchant with PPA and Sold Swap ROI</v>
      </c>
      <c r="H388" s="13" cm="1">
        <f t="array" ref="H388">INDEX(Financials!$B$5:$AI$260,FinancialWalk!K388,FinancialWalk!L388)</f>
        <v>0.6184169065687144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Yallourn Snowy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83" t="str">
        <f t="shared" si="54"/>
        <v>Merchant with PPA and Sold Swap ROI</v>
      </c>
      <c r="H389" s="13" cm="1">
        <f t="array" ref="H389">INDEX(Financials!$B$5:$AI$260,FinancialWalk!K389,FinancialWalk!L389)</f>
        <v>0.6184169065687144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Yallourn Snowy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83" t="str">
        <f t="shared" si="54"/>
        <v>Merchant with PPA and Sold Swap ROI</v>
      </c>
      <c r="H390" s="13" cm="1">
        <f t="array" ref="H390">INDEX(Financials!$B$5:$AI$260,FinancialWalk!K390,FinancialWalk!L390)</f>
        <v>0.6184169065687144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Yallourn Snowy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83" t="str">
        <f t="shared" si="54"/>
        <v>Merchant with PPA and Sold Swap ROI</v>
      </c>
      <c r="H391" s="13" cm="1">
        <f t="array" ref="H391">INDEX(Financials!$B$5:$AI$260,FinancialWalk!K391,FinancialWalk!L391)</f>
        <v>0.6184169065687144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Yallourn Snowy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83" t="str">
        <f t="shared" si="54"/>
        <v>Merchant with PPA and Sold Swap ROI</v>
      </c>
      <c r="H392" s="13" cm="1">
        <f t="array" ref="H392">INDEX(Financials!$B$5:$AI$260,FinancialWalk!K392,FinancialWalk!L392)</f>
        <v>0.5502037005543241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Yallourn Snowy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83" t="str">
        <f t="shared" si="54"/>
        <v>Merchant with PPA and Sold Swap ROI</v>
      </c>
      <c r="H393" s="13" cm="1">
        <f t="array" ref="H393">INDEX(Financials!$B$5:$AI$260,FinancialWalk!K393,FinancialWalk!L393)</f>
        <v>0.5502037005543241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Yallourn Snowy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83" t="str">
        <f t="shared" si="54"/>
        <v>Merchant with PPA and Sold Swap ROI</v>
      </c>
      <c r="H394" s="13" cm="1">
        <f t="array" ref="H394">INDEX(Financials!$B$5:$AI$260,FinancialWalk!K394,FinancialWalk!L394)</f>
        <v>0.5502037005543241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Yallourn Snowy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83" t="str">
        <f t="shared" si="54"/>
        <v>Merchant with PPA and Sold Swap ROI</v>
      </c>
      <c r="H395" s="13" cm="1">
        <f t="array" ref="H395">INDEX(Financials!$B$5:$AI$260,FinancialWalk!K395,FinancialWalk!L395)</f>
        <v>0.5502037005543241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Yallourn Snowy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83" t="str">
        <f t="shared" si="54"/>
        <v>Merchant with PPA and Sold Swap ROI</v>
      </c>
      <c r="H396" s="13" cm="1">
        <f t="array" ref="H396">INDEX(Financials!$B$5:$AI$260,FinancialWalk!K396,FinancialWalk!L396)</f>
        <v>-0.1155853454922031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Yallourn Snowy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83" t="str">
        <f t="shared" si="54"/>
        <v>Merchant with PPA and Sold Swap ROI</v>
      </c>
      <c r="H397" s="13" cm="1">
        <f t="array" ref="H397">INDEX(Financials!$B$5:$AI$260,FinancialWalk!K397,FinancialWalk!L397)</f>
        <v>-0.1155853454922031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Yallourn Snowy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83" t="str">
        <f t="shared" si="54"/>
        <v>Merchant with PPA and Sold Swap ROI</v>
      </c>
      <c r="H398" s="13" cm="1">
        <f t="array" ref="H398">INDEX(Financials!$B$5:$AI$260,FinancialWalk!K398,FinancialWalk!L398)</f>
        <v>-0.1155853454922031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Yallourn Snowy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83" t="str">
        <f t="shared" si="54"/>
        <v>Merchant with PPA and Sold Swap ROI</v>
      </c>
      <c r="H399" s="13" cm="1">
        <f t="array" ref="H399">INDEX(Financials!$B$5:$AI$260,FinancialWalk!K399,FinancialWalk!L399)</f>
        <v>-0.83095480298566649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Yallourn Snowy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83" t="str">
        <f t="shared" si="54"/>
        <v>Merchant with PPA and Sold Swap ROI</v>
      </c>
      <c r="H400" s="13" cm="1">
        <f t="array" ref="H400">INDEX(Financials!$B$5:$AI$260,FinancialWalk!K400,FinancialWalk!L400)</f>
        <v>0.6529718259488464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Yallourn Snowy</v>
      </c>
      <c r="C401" t="s">
        <v>64</v>
      </c>
      <c r="D401">
        <v>1</v>
      </c>
      <c r="E401" t="s">
        <v>18</v>
      </c>
      <c r="F401" t="s">
        <v>34</v>
      </c>
      <c r="G401" s="83" t="s">
        <v>133</v>
      </c>
      <c r="H401" s="20" cm="1">
        <f t="array" ref="H401">INDEX(Financials!$B$5:$AI$260,FinancialWalk!K401,FinancialWalk!L401)</f>
        <v>254645120.26699314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Yallourn Snowy</v>
      </c>
      <c r="C402" t="s">
        <v>64</v>
      </c>
      <c r="D402">
        <v>0.95</v>
      </c>
      <c r="E402" t="str">
        <f>E401</f>
        <v>Cal-37</v>
      </c>
      <c r="F402" t="s">
        <v>34</v>
      </c>
      <c r="G402" s="83" t="s">
        <v>133</v>
      </c>
      <c r="H402" s="20" cm="1">
        <f t="array" ref="H402">INDEX(Financials!$B$5:$AI$260,FinancialWalk!K402,FinancialWalk!L402)</f>
        <v>133301642.50957574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Yallourn Snowy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83" t="s">
        <v>133</v>
      </c>
      <c r="H403" s="20" cm="1">
        <f t="array" ref="H403">INDEX(Financials!$B$5:$AI$260,FinancialWalk!K403,FinancialWalk!L403)</f>
        <v>133301642.50957574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Yallourn Snowy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83" t="s">
        <v>133</v>
      </c>
      <c r="H404" s="20" cm="1">
        <f t="array" ref="H404">INDEX(Financials!$B$5:$AI$260,FinancialWalk!K404,FinancialWalk!L404)</f>
        <v>133301642.50957574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Yallourn Snowy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83" t="s">
        <v>133</v>
      </c>
      <c r="H405" s="20" cm="1">
        <f t="array" ref="H405">INDEX(Financials!$B$5:$AI$260,FinancialWalk!K405,FinancialWalk!L405)</f>
        <v>75637496.527622461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Yallourn Snowy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83" t="s">
        <v>133</v>
      </c>
      <c r="H406" s="20" cm="1">
        <f t="array" ref="H406">INDEX(Financials!$B$5:$AI$260,FinancialWalk!K406,FinancialWalk!L406)</f>
        <v>75637496.527622461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Yallourn Snowy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83" t="s">
        <v>133</v>
      </c>
      <c r="H407" s="20" cm="1">
        <f t="array" ref="H407">INDEX(Financials!$B$5:$AI$260,FinancialWalk!K407,FinancialWalk!L407)</f>
        <v>75637496.527622461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Yallourn Snowy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83" t="s">
        <v>133</v>
      </c>
      <c r="H408" s="20" cm="1">
        <f t="array" ref="H408">INDEX(Financials!$B$5:$AI$260,FinancialWalk!K408,FinancialWalk!L408)</f>
        <v>75637496.527622461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Yallourn Snowy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83" t="s">
        <v>133</v>
      </c>
      <c r="H409" s="20" cm="1">
        <f t="array" ref="H409">INDEX(Financials!$B$5:$AI$260,FinancialWalk!K409,FinancialWalk!L409)</f>
        <v>34582160.3043167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Yallourn Snowy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83" t="s">
        <v>133</v>
      </c>
      <c r="H410" s="20" cm="1">
        <f t="array" ref="H410">INDEX(Financials!$B$5:$AI$260,FinancialWalk!K410,FinancialWalk!L410)</f>
        <v>34582160.3043167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Yallourn Snowy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83" t="s">
        <v>133</v>
      </c>
      <c r="H411" s="20" cm="1">
        <f t="array" ref="H411">INDEX(Financials!$B$5:$AI$260,FinancialWalk!K411,FinancialWalk!L411)</f>
        <v>34582160.3043167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Yallourn Snowy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83" t="s">
        <v>133</v>
      </c>
      <c r="H412" s="20" cm="1">
        <f t="array" ref="H412">INDEX(Financials!$B$5:$AI$260,FinancialWalk!K412,FinancialWalk!L412)</f>
        <v>34582160.3043167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Yallourn Snowy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83" t="s">
        <v>133</v>
      </c>
      <c r="H413" s="20" cm="1">
        <f t="array" ref="H413">INDEX(Financials!$B$5:$AI$260,FinancialWalk!K413,FinancialWalk!L413)</f>
        <v>34582160.3043167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Yallourn Snowy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83" t="s">
        <v>133</v>
      </c>
      <c r="H414" s="20" cm="1">
        <f t="array" ref="H414">INDEX(Financials!$B$5:$AI$260,FinancialWalk!K414,FinancialWalk!L414)</f>
        <v>-4960648.4889968196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Yallourn Snowy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83" t="s">
        <v>133</v>
      </c>
      <c r="H415" s="20" cm="1">
        <f t="array" ref="H415">INDEX(Financials!$B$5:$AI$260,FinancialWalk!K415,FinancialWalk!L415)</f>
        <v>-4960648.4889968196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Yallourn Snowy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83" t="s">
        <v>133</v>
      </c>
      <c r="H416" s="20" cm="1">
        <f t="array" ref="H416">INDEX(Financials!$B$5:$AI$260,FinancialWalk!K416,FinancialWalk!L416)</f>
        <v>-4960648.4889968196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Yallourn Snowy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83" t="s">
        <v>133</v>
      </c>
      <c r="H417" s="20" cm="1">
        <f t="array" ref="H417">INDEX(Financials!$B$5:$AI$260,FinancialWalk!K417,FinancialWalk!L417)</f>
        <v>-4960648.4889968196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Yallourn Snowy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83" t="s">
        <v>133</v>
      </c>
      <c r="H418" s="20" cm="1">
        <f t="array" ref="H418">INDEX(Financials!$B$5:$AI$260,FinancialWalk!K418,FinancialWalk!L418)</f>
        <v>-53499806.81095846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Yallourn Snowy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83" t="s">
        <v>133</v>
      </c>
      <c r="H419" s="20" cm="1">
        <f t="array" ref="H419">INDEX(Financials!$B$5:$AI$260,FinancialWalk!K419,FinancialWalk!L419)</f>
        <v>-53499806.81095846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Yallourn Snowy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83" t="s">
        <v>133</v>
      </c>
      <c r="H420" s="20" cm="1">
        <f t="array" ref="H420">INDEX(Financials!$B$5:$AI$260,FinancialWalk!K420,FinancialWalk!L420)</f>
        <v>-53499806.81095846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Yallourn Snowy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83" t="s">
        <v>133</v>
      </c>
      <c r="H421" s="20" cm="1">
        <f t="array" ref="H421">INDEX(Financials!$B$5:$AI$260,FinancialWalk!K421,FinancialWalk!L421)</f>
        <v>-109462839.74390915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Yallourn Snowy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83" t="s">
        <v>133</v>
      </c>
      <c r="H422" s="20" cm="1">
        <f t="array" ref="H422">INDEX(Financials!$B$5:$AI$260,FinancialWalk!K422,FinancialWalk!L422)</f>
        <v>36488623.753344148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Yallourn Snowy</v>
      </c>
      <c r="C423" t="s">
        <v>64</v>
      </c>
      <c r="D423">
        <v>1</v>
      </c>
      <c r="E423" t="s">
        <v>18</v>
      </c>
      <c r="F423" t="s">
        <v>44</v>
      </c>
      <c r="G423" s="83" t="s">
        <v>133</v>
      </c>
      <c r="H423" s="20" cm="1">
        <f t="array" ref="H423">INDEX(Financials!$B$5:$AI$260,FinancialWalk!K423,FinancialWalk!L423)</f>
        <v>254645120.26699314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Yallourn Snowy</v>
      </c>
      <c r="C424" t="s">
        <v>64</v>
      </c>
      <c r="D424">
        <v>0.95</v>
      </c>
      <c r="E424" t="str">
        <f>E423</f>
        <v>Cal-37</v>
      </c>
      <c r="F424" t="s">
        <v>44</v>
      </c>
      <c r="G424" s="83" t="s">
        <v>133</v>
      </c>
      <c r="H424" s="20" cm="1">
        <f t="array" ref="H424">INDEX(Financials!$B$5:$AI$260,FinancialWalk!K424,FinancialWalk!L424)</f>
        <v>133301642.50957574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Yallourn Snowy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83" t="s">
        <v>133</v>
      </c>
      <c r="H425" s="20" cm="1">
        <f t="array" ref="H425">INDEX(Financials!$B$5:$AI$260,FinancialWalk!K425,FinancialWalk!L425)</f>
        <v>133301642.50957574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Yallourn Snowy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83" t="s">
        <v>133</v>
      </c>
      <c r="H426" s="20" cm="1">
        <f t="array" ref="H426">INDEX(Financials!$B$5:$AI$260,FinancialWalk!K426,FinancialWalk!L426)</f>
        <v>133301642.50957574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Yallourn Snowy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83" t="s">
        <v>133</v>
      </c>
      <c r="H427" s="20" cm="1">
        <f t="array" ref="H427">INDEX(Financials!$B$5:$AI$260,FinancialWalk!K427,FinancialWalk!L427)</f>
        <v>75637496.527622461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Yallourn Snowy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83" t="s">
        <v>133</v>
      </c>
      <c r="H428" s="20" cm="1">
        <f t="array" ref="H428">INDEX(Financials!$B$5:$AI$260,FinancialWalk!K428,FinancialWalk!L428)</f>
        <v>75637496.527622461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Yallourn Snowy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83" t="s">
        <v>133</v>
      </c>
      <c r="H429" s="20" cm="1">
        <f t="array" ref="H429">INDEX(Financials!$B$5:$AI$260,FinancialWalk!K429,FinancialWalk!L429)</f>
        <v>75637496.527622461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Yallourn Snowy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83" t="s">
        <v>133</v>
      </c>
      <c r="H430" s="20" cm="1">
        <f t="array" ref="H430">INDEX(Financials!$B$5:$AI$260,FinancialWalk!K430,FinancialWalk!L430)</f>
        <v>75637496.527622461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Yallourn Snowy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83" t="s">
        <v>133</v>
      </c>
      <c r="H431" s="20" cm="1">
        <f t="array" ref="H431">INDEX(Financials!$B$5:$AI$260,FinancialWalk!K431,FinancialWalk!L431)</f>
        <v>34582160.3043167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Yallourn Snowy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83" t="s">
        <v>133</v>
      </c>
      <c r="H432" s="20" cm="1">
        <f t="array" ref="H432">INDEX(Financials!$B$5:$AI$260,FinancialWalk!K432,FinancialWalk!L432)</f>
        <v>34582160.3043167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Yallourn Snowy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83" t="s">
        <v>133</v>
      </c>
      <c r="H433" s="20" cm="1">
        <f t="array" ref="H433">INDEX(Financials!$B$5:$AI$260,FinancialWalk!K433,FinancialWalk!L433)</f>
        <v>34582160.3043167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Yallourn Snowy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83" t="s">
        <v>133</v>
      </c>
      <c r="H434" s="20" cm="1">
        <f t="array" ref="H434">INDEX(Financials!$B$5:$AI$260,FinancialWalk!K434,FinancialWalk!L434)</f>
        <v>34582160.3043167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Yallourn Snowy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83" t="s">
        <v>133</v>
      </c>
      <c r="H435" s="20" cm="1">
        <f t="array" ref="H435">INDEX(Financials!$B$5:$AI$260,FinancialWalk!K435,FinancialWalk!L435)</f>
        <v>34582160.3043167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Yallourn Snowy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83" t="s">
        <v>133</v>
      </c>
      <c r="H436" s="20" cm="1">
        <f t="array" ref="H436">INDEX(Financials!$B$5:$AI$260,FinancialWalk!K436,FinancialWalk!L436)</f>
        <v>-4960648.4889968196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Yallourn Snowy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83" t="s">
        <v>133</v>
      </c>
      <c r="H437" s="20" cm="1">
        <f t="array" ref="H437">INDEX(Financials!$B$5:$AI$260,FinancialWalk!K437,FinancialWalk!L437)</f>
        <v>-4960648.4889968196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Yallourn Snowy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83" t="s">
        <v>133</v>
      </c>
      <c r="H438" s="20" cm="1">
        <f t="array" ref="H438">INDEX(Financials!$B$5:$AI$260,FinancialWalk!K438,FinancialWalk!L438)</f>
        <v>-4960648.4889968196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Yallourn Snowy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83" t="s">
        <v>133</v>
      </c>
      <c r="H439" s="20" cm="1">
        <f t="array" ref="H439">INDEX(Financials!$B$5:$AI$260,FinancialWalk!K439,FinancialWalk!L439)</f>
        <v>-4960648.4889968196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Yallourn Snowy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83" t="s">
        <v>133</v>
      </c>
      <c r="H440" s="20" cm="1">
        <f t="array" ref="H440">INDEX(Financials!$B$5:$AI$260,FinancialWalk!K440,FinancialWalk!L440)</f>
        <v>-53499806.81095846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Yallourn Snowy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83" t="s">
        <v>133</v>
      </c>
      <c r="H441" s="20" cm="1">
        <f t="array" ref="H441">INDEX(Financials!$B$5:$AI$260,FinancialWalk!K441,FinancialWalk!L441)</f>
        <v>-53499806.81095846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Yallourn Snowy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83" t="s">
        <v>133</v>
      </c>
      <c r="H442" s="20" cm="1">
        <f t="array" ref="H442">INDEX(Financials!$B$5:$AI$260,FinancialWalk!K442,FinancialWalk!L442)</f>
        <v>-53499806.81095846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Yallourn Snowy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83" t="s">
        <v>133</v>
      </c>
      <c r="H443" s="20" cm="1">
        <f t="array" ref="H443">INDEX(Financials!$B$5:$AI$260,FinancialWalk!K443,FinancialWalk!L443)</f>
        <v>-105602229.70933224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Yallourn Snowy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83" t="s">
        <v>133</v>
      </c>
      <c r="H444" s="20" cm="1">
        <f t="array" ref="H444">INDEX(Financials!$B$5:$AI$260,FinancialWalk!K444,FinancialWalk!L444)</f>
        <v>36488623.753344148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Yallourn Snowy</v>
      </c>
      <c r="C445" t="s">
        <v>64</v>
      </c>
      <c r="D445">
        <v>1</v>
      </c>
      <c r="E445" t="s">
        <v>18</v>
      </c>
      <c r="F445" t="s">
        <v>34</v>
      </c>
      <c r="G445" s="83" t="s">
        <v>134</v>
      </c>
      <c r="H445" s="20" cm="1">
        <f t="array" ref="H445">INDEX(Financials!$B$5:$AI$260,FinancialWalk!K445,FinancialWalk!L445)</f>
        <v>254645120.26699314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Yallourn Snowy</v>
      </c>
      <c r="C446" t="s">
        <v>64</v>
      </c>
      <c r="D446">
        <v>0.95</v>
      </c>
      <c r="E446" t="str">
        <f>E445</f>
        <v>Cal-37</v>
      </c>
      <c r="F446" t="s">
        <v>34</v>
      </c>
      <c r="G446" s="83" t="s">
        <v>134</v>
      </c>
      <c r="H446" s="20" cm="1">
        <f t="array" ref="H446">INDEX(Financials!$B$5:$AI$260,FinancialWalk!K446,FinancialWalk!L446)</f>
        <v>133301642.50957574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Yallourn Snowy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83" t="s">
        <v>134</v>
      </c>
      <c r="H447" s="20" cm="1">
        <f t="array" ref="H447">INDEX(Financials!$B$5:$AI$260,FinancialWalk!K447,FinancialWalk!L447)</f>
        <v>133301642.50957574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Yallourn Snowy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83" t="s">
        <v>134</v>
      </c>
      <c r="H448" s="20" cm="1">
        <f t="array" ref="H448">INDEX(Financials!$B$5:$AI$260,FinancialWalk!K448,FinancialWalk!L448)</f>
        <v>133301642.50957574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Yallourn Snowy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83" t="s">
        <v>134</v>
      </c>
      <c r="H449" s="20" cm="1">
        <f t="array" ref="H449">INDEX(Financials!$B$5:$AI$260,FinancialWalk!K449,FinancialWalk!L449)</f>
        <v>75637496.527622461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Yallourn Snowy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83" t="s">
        <v>134</v>
      </c>
      <c r="H450" s="20" cm="1">
        <f t="array" ref="H450">INDEX(Financials!$B$5:$AI$260,FinancialWalk!K450,FinancialWalk!L450)</f>
        <v>75637496.527622461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Yallourn Snowy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83" t="s">
        <v>134</v>
      </c>
      <c r="H451" s="20" cm="1">
        <f t="array" ref="H451">INDEX(Financials!$B$5:$AI$260,FinancialWalk!K451,FinancialWalk!L451)</f>
        <v>75637496.527622461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Yallourn Snowy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83" t="s">
        <v>134</v>
      </c>
      <c r="H452" s="20" cm="1">
        <f t="array" ref="H452">INDEX(Financials!$B$5:$AI$260,FinancialWalk!K452,FinancialWalk!L452)</f>
        <v>75637496.527622461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Yallourn Snowy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83" t="s">
        <v>134</v>
      </c>
      <c r="H453" s="20" cm="1">
        <f t="array" ref="H453">INDEX(Financials!$B$5:$AI$260,FinancialWalk!K453,FinancialWalk!L453)</f>
        <v>34582160.3043167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Yallourn Snowy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83" t="s">
        <v>134</v>
      </c>
      <c r="H454" s="20" cm="1">
        <f t="array" ref="H454">INDEX(Financials!$B$5:$AI$260,FinancialWalk!K454,FinancialWalk!L454)</f>
        <v>34582160.3043167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Yallourn Snowy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83" t="s">
        <v>134</v>
      </c>
      <c r="H455" s="20" cm="1">
        <f t="array" ref="H455">INDEX(Financials!$B$5:$AI$260,FinancialWalk!K455,FinancialWalk!L455)</f>
        <v>34582160.3043167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Yallourn Snowy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83" t="s">
        <v>134</v>
      </c>
      <c r="H456" s="20" cm="1">
        <f t="array" ref="H456">INDEX(Financials!$B$5:$AI$260,FinancialWalk!K456,FinancialWalk!L456)</f>
        <v>34582160.3043167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Yallourn Snowy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83" t="s">
        <v>134</v>
      </c>
      <c r="H457" s="20" cm="1">
        <f t="array" ref="H457">INDEX(Financials!$B$5:$AI$260,FinancialWalk!K457,FinancialWalk!L457)</f>
        <v>34582160.3043167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Yallourn Snowy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83" t="s">
        <v>134</v>
      </c>
      <c r="H458" s="20" cm="1">
        <f t="array" ref="H458">INDEX(Financials!$B$5:$AI$260,FinancialWalk!K458,FinancialWalk!L458)</f>
        <v>-4960648.4889968196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Yallourn Snowy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83" t="s">
        <v>134</v>
      </c>
      <c r="H459" s="20" cm="1">
        <f t="array" ref="H459">INDEX(Financials!$B$5:$AI$260,FinancialWalk!K459,FinancialWalk!L459)</f>
        <v>-4960648.4889968196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Yallourn Snowy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83" t="s">
        <v>134</v>
      </c>
      <c r="H460" s="20" cm="1">
        <f t="array" ref="H460">INDEX(Financials!$B$5:$AI$260,FinancialWalk!K460,FinancialWalk!L460)</f>
        <v>-4960648.4889968196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Yallourn Snowy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83" t="s">
        <v>134</v>
      </c>
      <c r="H461" s="20" cm="1">
        <f t="array" ref="H461">INDEX(Financials!$B$5:$AI$260,FinancialWalk!K461,FinancialWalk!L461)</f>
        <v>-4960648.4889968196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Yallourn Snowy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83" t="s">
        <v>134</v>
      </c>
      <c r="H462" s="20" cm="1">
        <f t="array" ref="H462">INDEX(Financials!$B$5:$AI$260,FinancialWalk!K462,FinancialWalk!L462)</f>
        <v>-53499806.81095846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Yallourn Snowy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83" t="s">
        <v>134</v>
      </c>
      <c r="H463" s="20" cm="1">
        <f t="array" ref="H463">INDEX(Financials!$B$5:$AI$260,FinancialWalk!K463,FinancialWalk!L463)</f>
        <v>-53499806.81095846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Yallourn Snowy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83" t="s">
        <v>134</v>
      </c>
      <c r="H464" s="20" cm="1">
        <f t="array" ref="H464">INDEX(Financials!$B$5:$AI$260,FinancialWalk!K464,FinancialWalk!L464)</f>
        <v>-53499806.81095846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Yallourn Snowy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83" t="s">
        <v>134</v>
      </c>
      <c r="H465" s="20" cm="1">
        <f t="array" ref="H465">INDEX(Financials!$B$5:$AI$260,FinancialWalk!K465,FinancialWalk!L465)</f>
        <v>-109462839.74390915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Yallourn Snowy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83" t="s">
        <v>134</v>
      </c>
      <c r="H466" s="20" cm="1">
        <f t="array" ref="H466">INDEX(Financials!$B$5:$AI$260,FinancialWalk!K466,FinancialWalk!L466)</f>
        <v>36488623.753344148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Yallourn Snowy</v>
      </c>
      <c r="C467" t="s">
        <v>64</v>
      </c>
      <c r="D467">
        <v>1</v>
      </c>
      <c r="E467" t="s">
        <v>18</v>
      </c>
      <c r="F467" t="s">
        <v>44</v>
      </c>
      <c r="G467" s="83" t="s">
        <v>134</v>
      </c>
      <c r="H467" s="20" cm="1">
        <f t="array" ref="H467">INDEX(Financials!$B$5:$AI$260,FinancialWalk!K467,FinancialWalk!L467)</f>
        <v>254645120.26699314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Yallourn Snowy</v>
      </c>
      <c r="C468" t="s">
        <v>64</v>
      </c>
      <c r="D468">
        <v>0.95</v>
      </c>
      <c r="E468" t="str">
        <f>E467</f>
        <v>Cal-37</v>
      </c>
      <c r="F468" t="s">
        <v>44</v>
      </c>
      <c r="G468" s="83" t="s">
        <v>134</v>
      </c>
      <c r="H468" s="20" cm="1">
        <f t="array" ref="H468">INDEX(Financials!$B$5:$AI$260,FinancialWalk!K468,FinancialWalk!L468)</f>
        <v>133301642.50957574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Yallourn Snowy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83" t="s">
        <v>134</v>
      </c>
      <c r="H469" s="20" cm="1">
        <f t="array" ref="H469">INDEX(Financials!$B$5:$AI$260,FinancialWalk!K469,FinancialWalk!L469)</f>
        <v>133301642.50957574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Yallourn Snowy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83" t="s">
        <v>134</v>
      </c>
      <c r="H470" s="20" cm="1">
        <f t="array" ref="H470">INDEX(Financials!$B$5:$AI$260,FinancialWalk!K470,FinancialWalk!L470)</f>
        <v>133301642.50957574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Yallourn Snowy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83" t="s">
        <v>134</v>
      </c>
      <c r="H471" s="20" cm="1">
        <f t="array" ref="H471">INDEX(Financials!$B$5:$AI$260,FinancialWalk!K471,FinancialWalk!L471)</f>
        <v>75637496.527622461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Yallourn Snowy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83" t="s">
        <v>134</v>
      </c>
      <c r="H472" s="20" cm="1">
        <f t="array" ref="H472">INDEX(Financials!$B$5:$AI$260,FinancialWalk!K472,FinancialWalk!L472)</f>
        <v>75637496.527622461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Yallourn Snowy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83" t="s">
        <v>134</v>
      </c>
      <c r="H473" s="20" cm="1">
        <f t="array" ref="H473">INDEX(Financials!$B$5:$AI$260,FinancialWalk!K473,FinancialWalk!L473)</f>
        <v>75637496.527622461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Yallourn Snowy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83" t="s">
        <v>134</v>
      </c>
      <c r="H474" s="20" cm="1">
        <f t="array" ref="H474">INDEX(Financials!$B$5:$AI$260,FinancialWalk!K474,FinancialWalk!L474)</f>
        <v>75637496.527622461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Yallourn Snowy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83" t="s">
        <v>134</v>
      </c>
      <c r="H475" s="20" cm="1">
        <f t="array" ref="H475">INDEX(Financials!$B$5:$AI$260,FinancialWalk!K475,FinancialWalk!L475)</f>
        <v>34582160.3043167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Yallourn Snowy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83" t="s">
        <v>134</v>
      </c>
      <c r="H476" s="20" cm="1">
        <f t="array" ref="H476">INDEX(Financials!$B$5:$AI$260,FinancialWalk!K476,FinancialWalk!L476)</f>
        <v>34582160.3043167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Yallourn Snowy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83" t="s">
        <v>134</v>
      </c>
      <c r="H477" s="20" cm="1">
        <f t="array" ref="H477">INDEX(Financials!$B$5:$AI$260,FinancialWalk!K477,FinancialWalk!L477)</f>
        <v>34582160.3043167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Yallourn Snowy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83" t="s">
        <v>134</v>
      </c>
      <c r="H478" s="20" cm="1">
        <f t="array" ref="H478">INDEX(Financials!$B$5:$AI$260,FinancialWalk!K478,FinancialWalk!L478)</f>
        <v>34582160.3043167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Yallourn Snowy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83" t="s">
        <v>134</v>
      </c>
      <c r="H479" s="20" cm="1">
        <f t="array" ref="H479">INDEX(Financials!$B$5:$AI$260,FinancialWalk!K479,FinancialWalk!L479)</f>
        <v>34582160.3043167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Yallourn Snowy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83" t="s">
        <v>134</v>
      </c>
      <c r="H480" s="20" cm="1">
        <f t="array" ref="H480">INDEX(Financials!$B$5:$AI$260,FinancialWalk!K480,FinancialWalk!L480)</f>
        <v>-4960648.4889968196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Yallourn Snowy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83" t="s">
        <v>134</v>
      </c>
      <c r="H481" s="20" cm="1">
        <f t="array" ref="H481">INDEX(Financials!$B$5:$AI$260,FinancialWalk!K481,FinancialWalk!L481)</f>
        <v>-4960648.4889968196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Yallourn Snowy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83" t="s">
        <v>134</v>
      </c>
      <c r="H482" s="20" cm="1">
        <f t="array" ref="H482">INDEX(Financials!$B$5:$AI$260,FinancialWalk!K482,FinancialWalk!L482)</f>
        <v>-4960648.4889968196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Yallourn Snowy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83" t="s">
        <v>134</v>
      </c>
      <c r="H483" s="20" cm="1">
        <f t="array" ref="H483">INDEX(Financials!$B$5:$AI$260,FinancialWalk!K483,FinancialWalk!L483)</f>
        <v>-4960648.4889968196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Yallourn Snowy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83" t="s">
        <v>134</v>
      </c>
      <c r="H484" s="20" cm="1">
        <f t="array" ref="H484">INDEX(Financials!$B$5:$AI$260,FinancialWalk!K484,FinancialWalk!L484)</f>
        <v>-53499806.81095846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Yallourn Snowy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83" t="s">
        <v>134</v>
      </c>
      <c r="H485" s="20" cm="1">
        <f t="array" ref="H485">INDEX(Financials!$B$5:$AI$260,FinancialWalk!K485,FinancialWalk!L485)</f>
        <v>-53499806.81095846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Yallourn Snowy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83" t="s">
        <v>134</v>
      </c>
      <c r="H486" s="20" cm="1">
        <f t="array" ref="H486">INDEX(Financials!$B$5:$AI$260,FinancialWalk!K486,FinancialWalk!L486)</f>
        <v>-53499806.81095846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Yallourn Snowy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83" t="s">
        <v>134</v>
      </c>
      <c r="H487" s="20" cm="1">
        <f t="array" ref="H487">INDEX(Financials!$B$5:$AI$260,FinancialWalk!K487,FinancialWalk!L487)</f>
        <v>-105602229.70933224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Yallourn Snowy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83" t="s">
        <v>134</v>
      </c>
      <c r="H488" s="20" cm="1">
        <f t="array" ref="H488">INDEX(Financials!$B$5:$AI$260,FinancialWalk!K488,FinancialWalk!L488)</f>
        <v>36488623.753344148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Yallourn Snowy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-273392445.88252383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Yallourn Snowy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-115087262.29916041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Yallourn Snowy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-115087262.29916041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Yallourn Snowy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-115087262.29916041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Yallourn Snowy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-47244789.01747331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Yallourn Snowy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-47244789.01747331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Yallourn Snowy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-47244789.01747331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Yallourn Snowy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-47244789.01747331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Yallourn Snowy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1441143.1654624511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Yallourn Snowy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1441143.1654624511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Yallourn Snowy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1441143.1654624511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Yallourn Snowy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1441143.1654624511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Yallourn Snowy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1441143.1654624511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Yallourn Snowy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52317632.22786501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Yallourn Snowy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52317632.22786501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Yallourn Snowy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52317632.22786501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Yallourn Snowy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52317632.22786501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Yallourn Snowy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119652611.40451987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Yallourn Snowy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119652611.40451987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Yallourn Snowy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119652611.40451987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Yallourn Snowy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172892998.23984569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Yallourn Snowy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2556624.2409869139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Yallourn Snowy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-273392445.88252383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Yallourn Snowy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-115087262.29916041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Yallourn Snowy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-115087262.29916041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Yallourn Snowy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-115087262.29916041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Yallourn Snowy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-47244789.01747331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Yallourn Snowy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-47244789.01747331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Yallourn Snowy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-47244789.01747331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Yallourn Snowy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-47244789.01747331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Yallourn Snowy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1441143.1654624511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Yallourn Snowy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1441143.1654624511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Yallourn Snowy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1441143.1654624511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Yallourn Snowy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1441143.1654624511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Yallourn Snowy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1441143.1654624511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Yallourn Snowy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52317632.22786501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Yallourn Snowy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52317632.22786501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Yallourn Snowy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52317632.22786501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Yallourn Snowy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52317632.22786501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Yallourn Snowy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74011924.580115378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Yallourn Snowy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74011924.580115378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Yallourn Snowy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74011924.580115378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Yallourn Snowy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98795998.994197547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Yallourn Snowy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2556624.2409869139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Yallourn Snowy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-273392445.88252383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Yallourn Snowy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-115087262.29916041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Yallourn Snowy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-115087262.29916041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Yallourn Snowy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-115087262.29916041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Yallourn Snowy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-47244789.01747331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Yallourn Snowy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-47244789.01747331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Yallourn Snowy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-47244789.01747331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Yallourn Snowy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-47244789.01747331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Yallourn Snowy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1441143.1654624511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Yallourn Snowy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1441143.1654624511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Yallourn Snowy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1441143.1654624511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Yallourn Snowy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1441143.1654624511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Yallourn Snowy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1441143.1654624511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Yallourn Snowy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52317632.22786501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Yallourn Snowy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52317632.22786501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Yallourn Snowy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52317632.22786501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Yallourn Snowy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52317632.22786501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Yallourn Snowy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119652611.40451987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Yallourn Snowy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119652611.40451987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Yallourn Snowy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119652611.40451987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Yallourn Snowy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172892998.23984569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Yallourn Snowy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2556624.2409869139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Yallourn Snowy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-273392445.88252383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Yallourn Snowy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-115087262.29916041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Yallourn Snowy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-115087262.29916041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Yallourn Snowy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-115087262.29916041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Yallourn Snowy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-47244789.01747331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Yallourn Snowy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-47244789.01747331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Yallourn Snowy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-47244789.01747331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Yallourn Snowy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-47244789.01747331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Yallourn Snowy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1441143.1654624511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Yallourn Snowy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1441143.1654624511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Yallourn Snowy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1441143.1654624511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Yallourn Snowy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1441143.1654624511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Yallourn Snowy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1441143.1654624511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Yallourn Snowy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52317632.22786501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Yallourn Snowy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52317632.22786501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Yallourn Snowy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52317632.22786501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Yallourn Snowy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52317632.22786501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Yallourn Snowy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74011924.580115378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Yallourn Snowy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74011924.580115378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Yallourn Snowy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74011924.580115378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Yallourn Snowy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98795998.994197547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Yallourn Snowy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2556624.2409869139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Yallourn Snowy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23" cm="1">
        <f t="array" ref="H577">INDEX($U$27:$Y$34,K577,L577)</f>
        <v>33.263809672330652</v>
      </c>
      <c r="K577">
        <v>1</v>
      </c>
      <c r="L577">
        <v>1</v>
      </c>
    </row>
    <row r="578" spans="2:12" x14ac:dyDescent="0.3">
      <c r="B578" t="str">
        <f t="shared" si="76"/>
        <v>Yallourn Snowy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23" cm="1">
        <f t="array" ref="H578">INDEX($U$27:$Y$34,K578,L578)</f>
        <v>17.621777708103945</v>
      </c>
      <c r="K578">
        <v>2</v>
      </c>
      <c r="L578">
        <v>1</v>
      </c>
    </row>
    <row r="579" spans="2:12" x14ac:dyDescent="0.3">
      <c r="B579" t="str">
        <f t="shared" si="76"/>
        <v>Yallourn Snowy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23" cm="1">
        <f t="array" ref="H579">INDEX($U$27:$Y$34,K579,L579)</f>
        <v>9.0535255312314291</v>
      </c>
      <c r="K579">
        <v>3</v>
      </c>
      <c r="L579">
        <v>1</v>
      </c>
    </row>
    <row r="580" spans="2:12" x14ac:dyDescent="0.3">
      <c r="B580" t="str">
        <f t="shared" si="76"/>
        <v>Yallourn Snowy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23" cm="1">
        <f t="array" ref="H580">INDEX($U$27:$Y$34,K580,L580)</f>
        <v>3.043436350972025</v>
      </c>
      <c r="K580">
        <v>4</v>
      </c>
      <c r="L580">
        <v>1</v>
      </c>
    </row>
    <row r="581" spans="2:12" x14ac:dyDescent="0.3">
      <c r="B581" t="str">
        <f t="shared" si="76"/>
        <v>Yallourn Snowy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23" cm="1">
        <f t="array" ref="H581">INDEX($U$27:$Y$34,K581,L581)</f>
        <v>-4.0284387806972566</v>
      </c>
      <c r="K581">
        <v>5</v>
      </c>
      <c r="L581">
        <v>1</v>
      </c>
    </row>
    <row r="582" spans="2:12" x14ac:dyDescent="0.3">
      <c r="B582" t="str">
        <f t="shared" si="76"/>
        <v>Yallourn Snowy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23" cm="1">
        <f t="array" ref="H582">INDEX($U$27:$Y$34,K582,L582)</f>
        <v>-15.984922560815953</v>
      </c>
      <c r="K582">
        <v>6</v>
      </c>
      <c r="L582">
        <v>1</v>
      </c>
    </row>
    <row r="583" spans="2:12" x14ac:dyDescent="0.3">
      <c r="B583" t="str">
        <f t="shared" si="76"/>
        <v>Yallourn Snowy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23" cm="1">
        <f t="array" ref="H583">INDEX($U$27:$Y$34,K583,L583)</f>
        <v>-41.353101180367538</v>
      </c>
      <c r="K583">
        <v>7</v>
      </c>
      <c r="L583">
        <v>1</v>
      </c>
    </row>
    <row r="584" spans="2:12" x14ac:dyDescent="0.3">
      <c r="B584" t="str">
        <f t="shared" si="76"/>
        <v>Yallourn Snowy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23" cm="1">
        <f t="array" ref="H584">INDEX($U$27:$Y$34,K584,L584)</f>
        <v>3.3381064134079539</v>
      </c>
      <c r="K584">
        <v>8</v>
      </c>
      <c r="L584">
        <v>1</v>
      </c>
    </row>
    <row r="585" spans="2:12" x14ac:dyDescent="0.3">
      <c r="B585" t="str">
        <f>$B$2</f>
        <v>Yallourn Snowy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23" cm="1">
        <f t="array" ref="H585">INDEX($U$27:$Y$34,K585,L585)</f>
        <v>31.485540435861928</v>
      </c>
      <c r="K585">
        <f>K577</f>
        <v>1</v>
      </c>
      <c r="L585">
        <f>L577+1</f>
        <v>2</v>
      </c>
    </row>
    <row r="586" spans="2:12" x14ac:dyDescent="0.3">
      <c r="B586" t="str">
        <f>B585</f>
        <v>Yallourn Snowy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23" cm="1">
        <f t="array" ref="H586">INDEX($U$27:$Y$34,K586,L586)</f>
        <v>17.258451965364653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Yallourn Snowy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23" cm="1">
        <f t="array" ref="H587">INDEX($U$27:$Y$34,K587,L587)</f>
        <v>10.082403506346829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Yallourn Snowy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23" cm="1">
        <f t="array" ref="H588">INDEX($U$27:$Y$34,K588,L588)</f>
        <v>4.7090468932498046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Yallourn Snowy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23" cm="1">
        <f t="array" ref="H589">INDEX($U$27:$Y$34,K589,L589)</f>
        <v>-0.69057000688383885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Yallourn Snowy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23" cm="1">
        <f t="array" ref="H590">INDEX($U$27:$Y$34,K590,L590)</f>
        <v>-7.6974146002308705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Yallourn Snowy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23" cm="1">
        <f t="array" ref="H591">INDEX($U$27:$Y$34,K591,L591)</f>
        <v>-16.556514404941961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Yallourn Snowy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23" cm="1">
        <f t="array" ref="H592">INDEX($U$27:$Y$34,K592,L592)</f>
        <v>4.969504466242034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Yallourn Snowy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23" cm="1">
        <f t="array" ref="H593">INDEX($U$27:$Y$34,K593,L593)</f>
        <v>32.048650581672085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Yallourn Snowy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23" cm="1">
        <f t="array" ref="H594">INDEX($U$27:$Y$34,K594,L594)</f>
        <v>17.361786057905164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Yallourn Snowy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23" cm="1">
        <f t="array" ref="H595">INDEX($U$27:$Y$34,K595,L595)</f>
        <v>9.8033739430806719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Yallourn Snowy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23" cm="1">
        <f t="array" ref="H596">INDEX($U$27:$Y$34,K596,L596)</f>
        <v>4.2731923794993536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Yallourn Snowy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23" cm="1">
        <f t="array" ref="H597">INDEX($U$27:$Y$34,K597,L597)</f>
        <v>-1.5146951893702587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Yallourn Snowy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23" cm="1">
        <f t="array" ref="H598">INDEX($U$27:$Y$34,K598,L598)</f>
        <v>-9.5585049084201366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Yallourn Snowy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23" cm="1">
        <f t="array" ref="H599">INDEX($U$27:$Y$34,K599,L599)</f>
        <v>-21.179923846881227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Yallourn Snowy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23" cm="1">
        <f t="array" ref="H600">INDEX($U$27:$Y$34,K600,L600)</f>
        <v>4.5459553883289461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Yallourn Snowy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23" cm="1">
        <f t="array" ref="H601">INDEX($U$27:$Y$34,K601,L601)</f>
        <v>-38.984777247679077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Yallourn Snowy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23" cm="1">
        <f t="array" ref="H602">INDEX($U$27:$Y$34,K602,L602)</f>
        <v>-16.411028733053904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Yallourn Snowy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23" cm="1">
        <f t="array" ref="H603">INDEX($U$27:$Y$34,K603,L603)</f>
        <v>-6.7369366041343417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Yallourn Snowy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23" cm="1">
        <f t="array" ref="H604">INDEX($U$27:$Y$34,K604,L604)</f>
        <v>0.20550182030892811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Yallourn Snowy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23" cm="1">
        <f t="array" ref="H605">INDEX($U$27:$Y$34,K605,L605)</f>
        <v>7.4603057591639592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Yallourn Snowy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23" cm="1">
        <f t="array" ref="H606">INDEX($U$27:$Y$34,K606,L606)</f>
        <v>17.062031058139382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Yallourn Snowy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23" cm="1">
        <f t="array" ref="H607">INDEX($U$27:$Y$34,K607,L607)</f>
        <v>24.653918297947424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Yallourn Snowy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23" cm="1">
        <f t="array" ref="H608">INDEX($U$27:$Y$34,K608,L608)</f>
        <v>0.36456540055140796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Yallourn Snowy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23" cm="1">
        <f t="array" ref="H609">INDEX($U$27:$Y$34,K609,L609)</f>
        <v>5.619646230232636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Yallourn Snowy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4.0609146818697406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Yallourn Snowy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23" cm="1">
        <f t="array" ref="H611">INDEX($U$27:$Y$34,K611,L611)</f>
        <v>3.1009692304465153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Yallourn Snowy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23" cm="1">
        <f t="array" ref="H612">INDEX($U$27:$Y$34,K612,L612)</f>
        <v>2.5911788218533514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Yallourn Snowy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23" cm="1">
        <f t="array" ref="H613">INDEX($U$27:$Y$34,K613,L613)</f>
        <v>2.2880257543027129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Yallourn Snowy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23" cm="1">
        <f t="array" ref="H614">INDEX($U$27:$Y$34,K614,L614)</f>
        <v>2.1268151543793277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Yallourn Snowy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23" cm="1">
        <f t="array" ref="H615">INDEX($U$27:$Y$34,K615,L615)</f>
        <v>5.0836970600606685E-2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Yallourn Snowy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23" cm="1">
        <f t="array" ref="H616">INDEX($U$27:$Y$34,K616,L616)</f>
        <v>2.8139324910357084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Yallourn Snowy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23" cm="1">
        <f t="array" ref="H617">INDEX($AB$27:$AF$34,K617,L617)</f>
        <v>97.216307516215267</v>
      </c>
      <c r="K617">
        <f t="shared" si="80"/>
        <v>1</v>
      </c>
      <c r="L617">
        <v>1</v>
      </c>
    </row>
    <row r="618" spans="2:12" x14ac:dyDescent="0.3">
      <c r="B618" t="str">
        <f t="shared" si="86"/>
        <v>Yallourn Snowy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23" cm="1">
        <f t="array" ref="H618">INDEX($AB$27:$AF$34,K618,L618)</f>
        <v>49.720054209489632</v>
      </c>
      <c r="K618">
        <f t="shared" si="80"/>
        <v>2</v>
      </c>
      <c r="L618">
        <v>1</v>
      </c>
    </row>
    <row r="619" spans="2:12" x14ac:dyDescent="0.3">
      <c r="B619" t="str">
        <f t="shared" si="86"/>
        <v>Yallourn Snowy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23" cm="1">
        <f t="array" ref="H619">INDEX($AB$27:$AF$34,K619,L619)</f>
        <v>29.044168741225871</v>
      </c>
      <c r="K619">
        <f t="shared" si="80"/>
        <v>3</v>
      </c>
      <c r="L619">
        <v>1</v>
      </c>
    </row>
    <row r="620" spans="2:12" x14ac:dyDescent="0.3">
      <c r="B620" t="str">
        <f t="shared" si="86"/>
        <v>Yallourn Snowy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23" cm="1">
        <f t="array" ref="H620">INDEX($AB$27:$AF$34,K620,L620)</f>
        <v>11.340023289277667</v>
      </c>
      <c r="K620">
        <f t="shared" si="80"/>
        <v>4</v>
      </c>
      <c r="L620">
        <v>1</v>
      </c>
    </row>
    <row r="621" spans="2:12" x14ac:dyDescent="0.3">
      <c r="B621" t="str">
        <f t="shared" si="86"/>
        <v>Yallourn Snowy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23" cm="1">
        <f t="array" ref="H621">INDEX($AB$27:$AF$34,K621,L621)</f>
        <v>-13.862651177070543</v>
      </c>
      <c r="K621">
        <f t="shared" si="80"/>
        <v>5</v>
      </c>
      <c r="L621">
        <v>1</v>
      </c>
    </row>
    <row r="622" spans="2:12" x14ac:dyDescent="0.3">
      <c r="B622" t="str">
        <f t="shared" si="86"/>
        <v>Yallourn Snowy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23" cm="1">
        <f t="array" ref="H622">INDEX($AB$27:$AF$34,K622,L622)</f>
        <v>-63.136098336159257</v>
      </c>
      <c r="K622">
        <f t="shared" si="80"/>
        <v>6</v>
      </c>
      <c r="L622">
        <v>1</v>
      </c>
    </row>
    <row r="623" spans="2:12" x14ac:dyDescent="0.3">
      <c r="B623" t="str">
        <f t="shared" si="86"/>
        <v>Yallourn Snowy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23" cm="1">
        <f t="array" ref="H623">INDEX($AB$27:$AF$34,K623,L623)</f>
        <v>-163.21833761889906</v>
      </c>
      <c r="K623">
        <f t="shared" si="80"/>
        <v>7</v>
      </c>
      <c r="L623">
        <v>1</v>
      </c>
    </row>
    <row r="624" spans="2:12" x14ac:dyDescent="0.3">
      <c r="B624" t="str">
        <f t="shared" si="86"/>
        <v>Yallourn Snowy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23" cm="1">
        <f t="array" ref="H624">INDEX($AB$27:$AF$34,K624,L624)</f>
        <v>10.731755438368557</v>
      </c>
      <c r="K624">
        <f t="shared" si="80"/>
        <v>8</v>
      </c>
      <c r="L624">
        <v>1</v>
      </c>
    </row>
    <row r="625" spans="2:12" x14ac:dyDescent="0.3">
      <c r="B625" t="str">
        <f>$B$2</f>
        <v>Yallourn Snowy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23" cm="1">
        <f t="array" ref="H625">INDEX($AB$27:$AF$34,K625,L625)</f>
        <v>31.485540435861928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Yallourn Snowy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23" cm="1">
        <f t="array" ref="H626">INDEX($AB$27:$AF$34,K626,L626)</f>
        <v>17.258451965364653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Yallourn Snowy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23" cm="1">
        <f t="array" ref="H627">INDEX($AB$27:$AF$34,K627,L627)</f>
        <v>10.082403506346829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Yallourn Snowy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23" cm="1">
        <f t="array" ref="H628">INDEX($AB$27:$AF$34,K628,L628)</f>
        <v>4.7090468932498046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Yallourn Snowy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23" cm="1">
        <f t="array" ref="H629">INDEX($AB$27:$AF$34,K629,L629)</f>
        <v>-0.69057000688383885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Yallourn Snowy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23" cm="1">
        <f t="array" ref="H630">INDEX($AB$27:$AF$34,K630,L630)</f>
        <v>-7.6974146002308705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Yallourn Snowy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23" cm="1">
        <f t="array" ref="H631">INDEX($AB$27:$AF$34,K631,L631)</f>
        <v>-15.972587971104923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Yallourn Snowy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23" cm="1">
        <f t="array" ref="H632">INDEX($AB$27:$AF$34,K632,L632)</f>
        <v>4.969504466242034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Yallourn Snowy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23" cm="1">
        <f t="array" ref="H633">INDEX($AB$27:$AF$34,K633,L633)</f>
        <v>38.839740819007211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Yallourn Snowy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23" cm="1">
        <f t="array" ref="H634">INDEX($AB$27:$AF$34,K634,L634)</f>
        <v>20.585599854233102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Yallourn Snowy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23" cm="1">
        <f t="array" ref="H635">INDEX($AB$27:$AF$34,K635,L635)</f>
        <v>11.886489837445117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Yallourn Snowy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23" cm="1">
        <f t="array" ref="H636">INDEX($AB$27:$AF$34,K636,L636)</f>
        <v>5.2865452910552628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Yallourn Snowy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23" cm="1">
        <f t="array" ref="H637">INDEX($AB$27:$AF$34,K637,L637)</f>
        <v>-1.6970781585333139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Yallourn Snowy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23" cm="1">
        <f t="array" ref="H638">INDEX($AB$27:$AF$34,K638,L638)</f>
        <v>-11.104016064242801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Yallourn Snowy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23" cm="1">
        <f t="array" ref="H639">INDEX($AB$27:$AF$34,K639,L639)</f>
        <v>-22.775700084687116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Yallourn Snowy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23" cm="1">
        <f t="array" ref="H640">INDEX($AB$27:$AF$34,K640,L640)</f>
        <v>5.4629375526905335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Yallourn Snowy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23" cm="1">
        <f t="array" ref="H641">INDEX($AB$27:$AF$34,K641,L641)</f>
        <v>-38.984777247679077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Yallourn Snowy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23" cm="1">
        <f t="array" ref="H642">INDEX($AB$27:$AF$34,K642,L642)</f>
        <v>-16.411028733053904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Yallourn Snowy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23" cm="1">
        <f t="array" ref="H643">INDEX($AB$27:$AF$34,K643,L643)</f>
        <v>-6.7369366041343417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Yallourn Snowy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23" cm="1">
        <f t="array" ref="H644">INDEX($AB$27:$AF$34,K644,L644)</f>
        <v>0.20550182030892811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Yallourn Snowy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23" cm="1">
        <f t="array" ref="H645">INDEX($AB$27:$AF$34,K645,L645)</f>
        <v>7.4603057591639592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Yallourn Snowy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23" cm="1">
        <f t="array" ref="H646">INDEX($AB$27:$AF$34,K646,L646)</f>
        <v>10.553833644209927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Yallourn Snowy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23" cm="1">
        <f t="array" ref="H647">INDEX($AB$27:$AF$34,K647,L647)</f>
        <v>14.087953313112815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Yallourn Snowy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23" cm="1">
        <f t="array" ref="H648">INDEX($AB$27:$AF$34,K648,L648)</f>
        <v>0.36456540055140796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Yallourn Snowy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23" cm="1">
        <f t="array" ref="H649">INDEX($AB$27:$AF$34,K649,L649)</f>
        <v>4.9818347090778996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Yallourn Snowy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3.9741139260985849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Yallourn Snowy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23" cm="1">
        <f t="array" ref="H651">INDEX($AB$27:$AF$34,K651,L651)</f>
        <v>3.3523621719813073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Yallourn Snowy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23" cm="1">
        <f t="array" ref="H652">INDEX($AB$27:$AF$34,K652,L652)</f>
        <v>2.9200740321735368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Yallourn Snowy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23" cm="1">
        <f t="array" ref="H653">INDEX($AB$27:$AF$34,K653,L653)</f>
        <v>2.6448165978449811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Yallourn Snowy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23" cm="1">
        <f t="array" ref="H654">INDEX($AB$27:$AF$34,K654,L654)</f>
        <v>-0.56996357552937804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Yallourn Snowy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23" cm="1">
        <f t="array" ref="H655">INDEX($AB$27:$AF$34,K655,L655)</f>
        <v>-4.2367143443788251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Yallourn Snowy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23" cm="1">
        <f t="array" ref="H656">INDEX($AB$27:$AF$34,K656,L656)</f>
        <v>3.0861513222900361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2020-08-12T09:12:21Z</dcterms:modified>
</cp:coreProperties>
</file>