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Economical Based\"/>
    </mc:Choice>
  </mc:AlternateContent>
  <xr:revisionPtr revIDLastSave="0" documentId="13_ncr:1_{B040B5F3-0B55-401C-B34B-BD1BB6D67B68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H98" i="11"/>
  <c r="U85" i="11"/>
  <c r="H137" i="11"/>
  <c r="J85" i="11"/>
  <c r="U124" i="11"/>
  <c r="J111" i="11"/>
  <c r="S124" i="11"/>
  <c r="S98" i="11"/>
  <c r="B98" i="11"/>
  <c r="U111" i="11"/>
  <c r="M111" i="11"/>
  <c r="H111" i="11"/>
  <c r="S85" i="11"/>
  <c r="S72" i="11"/>
  <c r="M124" i="11"/>
  <c r="B137" i="11"/>
  <c r="H124" i="11"/>
  <c r="M72" i="11"/>
  <c r="J124" i="11"/>
  <c r="S111" i="11"/>
  <c r="U98" i="11"/>
  <c r="J137" i="11"/>
  <c r="M98" i="11"/>
  <c r="J98" i="11"/>
  <c r="B124" i="11"/>
  <c r="B85" i="11"/>
  <c r="M85" i="11"/>
  <c r="B111" i="11"/>
  <c r="U72" i="11"/>
  <c r="H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59" i="11"/>
  <c r="H46" i="11"/>
  <c r="S46" i="11"/>
  <c r="S20" i="11"/>
  <c r="B20" i="11"/>
  <c r="H20" i="11"/>
  <c r="H72" i="11"/>
  <c r="H33" i="11"/>
  <c r="S7" i="11"/>
  <c r="S33" i="11"/>
  <c r="H59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33" i="11"/>
  <c r="J20" i="11"/>
  <c r="M7" i="11"/>
  <c r="J59" i="11"/>
  <c r="U7" i="11"/>
  <c r="U20" i="11"/>
  <c r="B33" i="11"/>
  <c r="M46" i="11"/>
  <c r="M59" i="11"/>
  <c r="U46" i="11"/>
  <c r="M20" i="11"/>
  <c r="J46" i="11"/>
  <c r="B46" i="11"/>
  <c r="M33" i="11"/>
  <c r="B72" i="11"/>
  <c r="U59" i="11"/>
  <c r="B59" i="11"/>
  <c r="J72" i="11"/>
  <c r="J33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P63" i="23" s="1"/>
  <c r="L131" i="23"/>
  <c r="L109" i="23"/>
  <c r="P64" i="23" s="1"/>
  <c r="J130" i="23"/>
  <c r="J108" i="23"/>
  <c r="P48" i="23" s="1"/>
  <c r="K130" i="23"/>
  <c r="K108" i="23"/>
  <c r="P61" i="23" s="1"/>
  <c r="L130" i="23"/>
  <c r="L108" i="23"/>
  <c r="P62" i="23" s="1"/>
  <c r="J129" i="23"/>
  <c r="J107" i="23"/>
  <c r="P47" i="23" s="1"/>
  <c r="K129" i="23"/>
  <c r="K107" i="23"/>
  <c r="P59" i="23" s="1"/>
  <c r="L129" i="23"/>
  <c r="L107" i="23"/>
  <c r="P60" i="23" s="1"/>
  <c r="I129" i="23"/>
  <c r="I107" i="23"/>
  <c r="P46" i="23" s="1"/>
  <c r="H128" i="23"/>
  <c r="H106" i="23"/>
  <c r="P43" i="23" s="1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5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<sst xmlns="http://schemas.openxmlformats.org/spreadsheetml/2006/main" count="1210" uniqueCount="199">
  <si>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</si>
  <si>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</si>
  <si>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</si>
  <si>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</si>
  <si>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</si>
  <si>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</si>
  <si>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</si>
  <si>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</si>
  <si>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</si>
  <si>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</si>
  <si>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</si>
  <si>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</si>
  <si>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</si>
  <si>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</si>
  <si>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</si>
  <si>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</si>
  <si>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</si>
  <si>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</si>
  <si>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</si>
  <si>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</si>
  <si>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</si>
  <si>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</si>
  <si>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</si>
  <si>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</si>
  <si>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</si>
  <si>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</si>
  <si>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</si>
  <si>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</si>
  <si>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</si>
  <si>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</si>
  <si>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</si>
  <si>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</si>
  <si>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</si>
  <si>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</si>
  <si>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</si>
  <si>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</si>
  <si>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</si>
  <si>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</si>
  <si>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</si>
  <si>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</si>
  <si>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</si>
  <si>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</si>
  <si>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</si>
  <si>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</si>
  <si>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</si>
  <si>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</si>
  <si>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</si>
  <si>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</si>
  <si>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</si>
  <si>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</si>
  <si>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</si>
  <si>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</si>
  <si>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</si>
  <si>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</si>
  <si>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</si>
  <si>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</si>
  <si>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</si>
  <si>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</si>
  <si>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</si>
  <si>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</si>
  <si>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</si>
  <si>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</si>
  <si>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</si>
  <si>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</si>
  <si>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</si>
  <si>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</si>
  <si>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</si>
  <si>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</si>
  <si>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</si>
  <si>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</si>
  <si>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</si>
  <si>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</si>
  <si>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</si>
  <si>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</si>
  <si>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</si>
  <si>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</si>
  <si>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</si>
  <si>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</si>
  <si>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</si>
  <si>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</si>
  <si>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</si>
  <si>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</si>
  <si>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</si>
  <si>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</si>
  <si>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</si>
  <si>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</si>
  <si>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</si>
  <si>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</si>
  <si>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</si>
  <si>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</si>
  <si>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</si>
  <si>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</si>
  <si>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</si>
  <si>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</si>
  <si>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</si>
  <si>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</si>
  <si>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</si>
  <si>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</si>
  <si>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</si>
  <si>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</si>
  <si>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</si>
  <si>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</si>
  <si>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</si>
  <si>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</si>
  <si>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</si>
  <si>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</si>
  <si>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</si>
  <si>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</si>
  <si>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</si>
  <si>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</si>
  <si>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</si>
  <si>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</si>
  <si>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</si>
  <si>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</si>
  <si>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</si>
  <si>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</si>
  <si>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</si>
  <si>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</si>
  <si>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</si>
  <si>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</si>
  <si>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</si>
  <si>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</si>
  <si>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</si>
  <si>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</si>
  <si>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</si>
  <si>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</si>
  <si>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</si>
  <si>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</si>
  <si>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</si>
  <si>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</si>
  <si>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</si>
  <si>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</si>
  <si>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</si>
  <si>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</si>
  <si>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</si>
  <si>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</si>
  <si>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</si>
  <si>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</si>
  <si>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</si>
  <si>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</si>
  <si>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</si>
  <si>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</si>
  <si>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</si>
  <si>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</si>
  <si>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</si>
  <si>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</si>
  <si>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</si>
  <si>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</si>
  <si>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</si>
  <si>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</si>
  <si>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</si>
  <si>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</si>
  <si>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</si>
  <si>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</si>
  <si>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</si>
  <si>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</si>
  <si>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</si>
  <si>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</si>
  <si>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</si>
  <si>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</si>
  <si>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</si>
  <si>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</si>
  <si>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</si>
  <si>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</si>
  <si>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</si>
  <si>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</si>
  <si>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</si>
  <si>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</si>
  <si>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</si>
  <si>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</si>
  <si>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</si>
  <si>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</si>
  <si>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</si>
  <si>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</si>
  <si>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</si>
  <si>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</si>
  <si>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</si>
  <si>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</si>
  <si>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</si>
  <si>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</si>
  <si>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</si>
  <si>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</si>
  <si>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</si>
  <si>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</si>
  <si>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</si>
  <si>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</si>
  <si>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</si>
  <si>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</si>
  <si>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</si>
  <si>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</si>
  <si>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</si>
  <si>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</si>
  <si>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</si>
  <si>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</si>
  <si>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</si>
  <si>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</si>
  <si>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</si>
  <si>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</si>
  <si>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Capex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</si>
</sst>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2.6157367677320253E-2</c:v>
                  </c:pt>
                  <c:pt idx="1">
                    <c:v>4.0210694697705628E-2</c:v>
                  </c:pt>
                  <c:pt idx="2">
                    <c:v>1.1887857650820503E-2</c:v>
                  </c:pt>
                  <c:pt idx="3">
                    <c:v>7.4493601652030443E-3</c:v>
                  </c:pt>
                  <c:pt idx="4">
                    <c:v>7.4493601652030443E-3</c:v>
                  </c:pt>
                  <c:pt idx="5">
                    <c:v>7.4493601652030443E-3</c:v>
                  </c:pt>
                  <c:pt idx="6">
                    <c:v>0.27938411797329221</c:v>
                  </c:pt>
                  <c:pt idx="7">
                    <c:v>7.4493601652030443E-3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2.6157367677320253E-2</c:v>
                  </c:pt>
                  <c:pt idx="1">
                    <c:v>4.0210694697705628E-2</c:v>
                  </c:pt>
                  <c:pt idx="2">
                    <c:v>1.1887857650820503E-2</c:v>
                  </c:pt>
                  <c:pt idx="3">
                    <c:v>7.4493601652030443E-3</c:v>
                  </c:pt>
                  <c:pt idx="4">
                    <c:v>7.4493601652030443E-3</c:v>
                  </c:pt>
                  <c:pt idx="5">
                    <c:v>7.4493601652030443E-3</c:v>
                  </c:pt>
                  <c:pt idx="6">
                    <c:v>0.27938411797329221</c:v>
                  </c:pt>
                  <c:pt idx="7">
                    <c:v>7.4493601652030443E-3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0.10891695585749132</c:v>
                </c:pt>
                <c:pt idx="1">
                  <c:v>0.15768054549671684</c:v>
                </c:pt>
                <c:pt idx="2">
                  <c:v>2.8351825673794382E-2</c:v>
                </c:pt>
                <c:pt idx="3">
                  <c:v>4.4590392476327879E-2</c:v>
                </c:pt>
                <c:pt idx="4">
                  <c:v>4.4590392476327879E-2</c:v>
                </c:pt>
                <c:pt idx="5">
                  <c:v>4.4590392476327879E-2</c:v>
                </c:pt>
                <c:pt idx="6">
                  <c:v>0.52668910306668593</c:v>
                </c:pt>
                <c:pt idx="7">
                  <c:v>4.4590392476327879E-2</c:v>
                </c:pt>
                <c:pt idx="8">
                  <c:v>3.0088263354296882E-21</c:v>
                </c:pt>
                <c:pt idx="9">
                  <c:v>3.0088263354296882E-21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5.5189930929051993E-32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topLeftCell="A4" zoomScaleNormal="100" workbookViewId="0">
      <selection activeCell="AL36" sqref="AL36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5</v>
      </c>
      <c r="L15" s="126"/>
      <c r="M15" s="186"/>
      <c r="N15" s="232" t="s">
        <v>114</v>
      </c>
      <c r="O15" s="321">
        <f ca="1">check</f>
        <v>7.6970712434763422E-9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0.10891695585749132</v>
      </c>
      <c r="P18" s="339">
        <f ca="1">IF(B18&gt;$B$5,0,_xlfn.STDEV.S(T50:AC50))</f>
        <v>2.6157367677320253E-2</v>
      </c>
      <c r="Q18" s="350">
        <f ca="1">IF(O18&lt;&gt;0,P18/O18,0)</f>
        <v>0.24015882073994951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0.15768054549671684</v>
      </c>
      <c r="P19" s="339">
        <f t="shared" ref="P19:P27" ca="1" si="1">IF(B19&gt;$B$5,0,_xlfn.STDEV.S(T51:AC51))</f>
        <v>4.0210694697705628E-2</v>
      </c>
      <c r="Q19" s="350">
        <f t="shared" ref="Q19:Q27" ca="1" si="2">IF(O19&lt;&gt;0,P19/O19,0)</f>
        <v>0.25501367065312996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2.8351825673794382E-2</v>
      </c>
      <c r="P20" s="339">
        <f t="shared" ca="1" si="1"/>
        <v>1.1887857650820503E-2</v>
      </c>
      <c r="Q20" s="350">
        <f t="shared" ca="1" si="2"/>
        <v>0.4192977830633482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4.4590392476327879E-2</v>
      </c>
      <c r="P21" s="339">
        <f t="shared" ca="1" si="1"/>
        <v>7.4493601652030443E-3</v>
      </c>
      <c r="Q21" s="350">
        <f t="shared" ca="1" si="2"/>
        <v>0.16706200038848629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4.4590392476327879E-2</v>
      </c>
      <c r="P22" s="339">
        <f t="shared" ca="1" si="1"/>
        <v>7.4493601652030443E-3</v>
      </c>
      <c r="Q22" s="350">
        <f t="shared" ca="1" si="2"/>
        <v>0.16706200038848629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4.4590392476327879E-2</v>
      </c>
      <c r="P23" s="339">
        <f t="shared" ca="1" si="1"/>
        <v>7.4493601652030443E-3</v>
      </c>
      <c r="Q23" s="350">
        <f t="shared" ca="1" si="2"/>
        <v>0.16706200038848629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0.52668910306668593</v>
      </c>
      <c r="P24" s="339">
        <f t="shared" ca="1" si="1"/>
        <v>0.27938411797329221</v>
      </c>
      <c r="Q24" s="350">
        <f t="shared" ca="1" si="2"/>
        <v>0.53045357564179263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4.4590392476327879E-2</v>
      </c>
      <c r="P25" s="339">
        <f t="shared" ca="1" si="1"/>
        <v>7.4493601652030443E-3</v>
      </c>
      <c r="Q25" s="350">
        <f t="shared" ca="1" si="2"/>
        <v>0.16706200038848629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3.0088263354296882E-21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3.0088263354296882E-21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8.282322727423642</v>
      </c>
      <c r="M30" s="447"/>
      <c r="N30" s="145"/>
      <c r="O30" s="384" t="s">
        <v>178</v>
      </c>
      <c r="P30" s="339">
        <f ca="1">SQRT(SUMSQ(Q18:Q27)/B5)</f>
        <v>0.29401077915771179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0.10475365280506931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2.8785237147976841E-2</v>
      </c>
      <c r="N32" s="126"/>
      <c r="O32" s="413" t="s">
        <v>184</v>
      </c>
      <c r="P32" s="414">
        <f ca="1">SQRT(2*ROUND((L30-B5),5)/(B5-1))</f>
        <v>0.2840120721780276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2.1998267089064552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0.5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4</v>
      </c>
      <c r="F38" s="32">
        <f t="shared" ca="1" si="3"/>
        <v>3.0000000000000004</v>
      </c>
      <c r="G38" s="32">
        <f t="shared" ca="1" si="3"/>
        <v>3.0000000000000004</v>
      </c>
      <c r="H38" s="32">
        <f t="shared" ca="1" si="3"/>
        <v>3.0000000000000004</v>
      </c>
      <c r="I38" s="32">
        <f t="shared" ca="1" si="3"/>
        <v>0.12500000000000003</v>
      </c>
      <c r="J38" s="32">
        <f t="shared" ca="1" si="3"/>
        <v>3.0000000000000004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0.10891695585749132</v>
      </c>
      <c r="P38" s="301"/>
      <c r="Q38" s="187"/>
      <c r="R38" s="187"/>
      <c r="T38" s="408">
        <f ca="1">IF(OR($B38&gt;$B$5,T$37&gt;$B$5),0,(LN(OFFSET($B$37,$B38,T$37))-LN(OFFSET($O$37,$B38,0)/OFFSET($O$37,T$37,0)))^2)</f>
        <v>0.10443353423882623</v>
      </c>
      <c r="U38" s="408">
        <f t="shared" ref="U38:AB46" ca="1" si="4">IF(OR($B38&gt;$B$5,U$37&gt;$B$5),0,(LN(OFFSET($B$37,$B38,U$37))-LN(OFFSET($O$37,$B38,0)/OFFSET($O$37,U$37,0)))^2)</f>
        <v>1.6321654859570531E-3</v>
      </c>
      <c r="V38" s="408">
        <f t="shared" ca="1" si="4"/>
        <v>4.2248742984181673E-2</v>
      </c>
      <c r="W38" s="408">
        <f t="shared" ca="1" si="4"/>
        <v>4.2248742984181673E-2</v>
      </c>
      <c r="X38" s="408">
        <f t="shared" ca="1" si="4"/>
        <v>4.2248742984181673E-2</v>
      </c>
      <c r="Y38" s="408">
        <f t="shared" ca="1" si="4"/>
        <v>0.25342849814683988</v>
      </c>
      <c r="Z38" s="408">
        <f t="shared" ca="1" si="4"/>
        <v>4.2248742984181673E-2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0.52848916980834981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2</v>
      </c>
      <c r="D39" s="30">
        <v>1</v>
      </c>
      <c r="E39" s="32">
        <f t="shared" ca="1" si="3"/>
        <v>4.9999999999999991</v>
      </c>
      <c r="F39" s="32">
        <f t="shared" ca="1" si="3"/>
        <v>4</v>
      </c>
      <c r="G39" s="32">
        <f t="shared" ca="1" si="3"/>
        <v>4</v>
      </c>
      <c r="H39" s="32">
        <f t="shared" ca="1" si="3"/>
        <v>4</v>
      </c>
      <c r="I39" s="32">
        <f t="shared" ca="1" si="3"/>
        <v>0.14285714285714285</v>
      </c>
      <c r="J39" s="32">
        <f t="shared" ca="1" si="3"/>
        <v>4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0.15768054549671684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1.132985341449106E-2</v>
      </c>
      <c r="V39" s="408">
        <f t="shared" ca="1" si="4"/>
        <v>1.5188506576112506E-2</v>
      </c>
      <c r="W39" s="408">
        <f t="shared" ca="1" si="4"/>
        <v>1.5188506576112506E-2</v>
      </c>
      <c r="X39" s="408">
        <f t="shared" ca="1" si="4"/>
        <v>1.5188506576112506E-2</v>
      </c>
      <c r="Y39" s="408">
        <f t="shared" ca="1" si="4"/>
        <v>0.54740885130902484</v>
      </c>
      <c r="Z39" s="408">
        <f t="shared" ca="1" si="4"/>
        <v>1.5188506576112506E-2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0.61949273102796587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0.25</v>
      </c>
      <c r="D40" s="31">
        <f t="shared" ca="1" si="6"/>
        <v>0.20000000000000004</v>
      </c>
      <c r="E40" s="30">
        <v>1</v>
      </c>
      <c r="F40" s="32">
        <f t="shared" ca="1" si="3"/>
        <v>0.5</v>
      </c>
      <c r="G40" s="32">
        <f t="shared" ca="1" si="3"/>
        <v>0.5</v>
      </c>
      <c r="H40" s="32">
        <f t="shared" ca="1" si="3"/>
        <v>0.5</v>
      </c>
      <c r="I40" s="32">
        <f t="shared" ca="1" si="3"/>
        <v>0.11111111111111109</v>
      </c>
      <c r="J40" s="32">
        <f t="shared" ca="1" si="3"/>
        <v>0.5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2.8351825673794382E-2</v>
      </c>
      <c r="P40" s="301"/>
      <c r="Q40" s="187"/>
      <c r="R40" s="187"/>
      <c r="T40" s="408"/>
      <c r="U40" s="408"/>
      <c r="V40" s="408">
        <f t="shared" ca="1" si="4"/>
        <v>5.7753791718874049E-2</v>
      </c>
      <c r="W40" s="408">
        <f t="shared" ca="1" si="4"/>
        <v>5.7753791718874049E-2</v>
      </c>
      <c r="X40" s="408">
        <f t="shared" ca="1" si="4"/>
        <v>5.7753791718874049E-2</v>
      </c>
      <c r="Y40" s="408">
        <f t="shared" ca="1" si="4"/>
        <v>0.52518202282102877</v>
      </c>
      <c r="Z40" s="408">
        <f t="shared" ca="1" si="4"/>
        <v>5.7753791718874049E-2</v>
      </c>
      <c r="AA40" s="408">
        <f t="shared" ca="1" si="4"/>
        <v>0</v>
      </c>
      <c r="AB40" s="411">
        <f t="shared" ca="1" si="4"/>
        <v>0</v>
      </c>
      <c r="AC40" s="408">
        <f t="shared" ca="1" si="5"/>
        <v>0.75619718969652505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0.33333333333333326</v>
      </c>
      <c r="D41" s="31">
        <f t="shared" ca="1" si="6"/>
        <v>0.25</v>
      </c>
      <c r="E41" s="31">
        <f t="shared" ca="1" si="6"/>
        <v>2</v>
      </c>
      <c r="F41" s="30">
        <v>1</v>
      </c>
      <c r="G41" s="32">
        <f t="shared" ca="1" si="3"/>
        <v>1</v>
      </c>
      <c r="H41" s="32">
        <f t="shared" ca="1" si="3"/>
        <v>1</v>
      </c>
      <c r="I41" s="32">
        <f t="shared" ca="1" si="3"/>
        <v>0.11111111111111109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4.4590392476327879E-2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7.3911904593403618E-2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7.3911904593403618E-2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0.33333333333333326</v>
      </c>
      <c r="D42" s="31">
        <f t="shared" ca="1" si="6"/>
        <v>0.25</v>
      </c>
      <c r="E42" s="31">
        <f t="shared" ca="1" si="6"/>
        <v>2</v>
      </c>
      <c r="F42" s="31">
        <f t="shared" ca="1" si="6"/>
        <v>1</v>
      </c>
      <c r="G42" s="30">
        <v>1</v>
      </c>
      <c r="H42" s="32">
        <f t="shared" ca="1" si="3"/>
        <v>1</v>
      </c>
      <c r="I42" s="32">
        <f t="shared" ca="1" si="3"/>
        <v>0.11111111111111109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4.4590392476327879E-2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7.3911904593403618E-2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7.3911904593403618E-2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0.33333333333333326</v>
      </c>
      <c r="D43" s="31">
        <f t="shared" ca="1" si="6"/>
        <v>0.25</v>
      </c>
      <c r="E43" s="31">
        <f t="shared" ca="1" si="6"/>
        <v>2</v>
      </c>
      <c r="F43" s="31">
        <f t="shared" ca="1" si="6"/>
        <v>1</v>
      </c>
      <c r="G43" s="31">
        <f t="shared" ca="1" si="6"/>
        <v>1</v>
      </c>
      <c r="H43" s="30">
        <v>1</v>
      </c>
      <c r="I43" s="32">
        <f t="shared" ca="1" si="3"/>
        <v>0.11111111111111109</v>
      </c>
      <c r="J43" s="32">
        <f t="shared" ca="1" si="3"/>
        <v>1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4.4590392476327879E-2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7.3911904593403618E-2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7.3911904593403618E-2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7.9999999999999982</v>
      </c>
      <c r="D44" s="31">
        <f t="shared" ca="1" si="6"/>
        <v>7</v>
      </c>
      <c r="E44" s="31">
        <f t="shared" ca="1" si="6"/>
        <v>9.0000000000000018</v>
      </c>
      <c r="F44" s="31">
        <f t="shared" ca="1" si="6"/>
        <v>9.0000000000000018</v>
      </c>
      <c r="G44" s="31">
        <f t="shared" ca="1" si="6"/>
        <v>9.0000000000000018</v>
      </c>
      <c r="H44" s="31">
        <f t="shared" ca="1" si="6"/>
        <v>9.0000000000000018</v>
      </c>
      <c r="I44" s="30">
        <v>1</v>
      </c>
      <c r="J44" s="32">
        <f t="shared" ca="1" si="3"/>
        <v>9.0000000000000018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0.52668910306668593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7.3911904593403618E-2</v>
      </c>
      <c r="AA44" s="408">
        <f t="shared" ca="1" si="4"/>
        <v>0</v>
      </c>
      <c r="AB44" s="411">
        <f t="shared" ca="1" si="4"/>
        <v>0</v>
      </c>
      <c r="AC44" s="408">
        <f t="shared" ca="1" si="5"/>
        <v>7.3911904593403618E-2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0.33333333333333326</v>
      </c>
      <c r="D45" s="31">
        <f t="shared" ca="1" si="6"/>
        <v>0.25</v>
      </c>
      <c r="E45" s="31">
        <f t="shared" ca="1" si="6"/>
        <v>2</v>
      </c>
      <c r="F45" s="31">
        <f t="shared" ca="1" si="6"/>
        <v>1</v>
      </c>
      <c r="G45" s="31">
        <f t="shared" ca="1" si="6"/>
        <v>1</v>
      </c>
      <c r="H45" s="31">
        <f t="shared" ca="1" si="6"/>
        <v>1</v>
      </c>
      <c r="I45" s="31">
        <f t="shared" ca="1" si="6"/>
        <v>0.11111111111111109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4.4590392476327879E-2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3.0088263354296882E-21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3.0088263354296882E-21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0.5</v>
      </c>
      <c r="E50" s="32">
        <f ca="1"/>
        <v>4</v>
      </c>
      <c r="F50" s="32">
        <f ca="1"/>
        <v>3.0000000000000004</v>
      </c>
      <c r="G50" s="32">
        <f ca="1"/>
        <v>3.0000000000000004</v>
      </c>
      <c r="H50" s="32">
        <f ca="1"/>
        <v>3.0000000000000004</v>
      </c>
      <c r="I50" s="32">
        <f ca="1"/>
        <v>0.12500000000000003</v>
      </c>
      <c r="J50" s="32">
        <f ca="1"/>
        <v>3.0000000000000004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0.10520426159860284</v>
      </c>
      <c r="U50" s="406">
        <f t="shared" ref="U50:AC59" ca="1" si="7">IF(OR($S50&gt;$B$5,U$49&gt;$B$5),"-",$B$5/$L$30*INDEX($C$38:$L$47,$S50,U$49)*INDEX($O$38:$O$47,U$49,0))</f>
        <v>7.6152813980368078E-2</v>
      </c>
      <c r="V50" s="406">
        <f t="shared" ca="1" si="7"/>
        <v>0.10954154425272421</v>
      </c>
      <c r="W50" s="406">
        <f t="shared" ca="1" si="7"/>
        <v>0.12921126773874989</v>
      </c>
      <c r="X50" s="406">
        <f t="shared" ca="1" si="7"/>
        <v>0.12921126773874989</v>
      </c>
      <c r="Y50" s="406">
        <f t="shared" ca="1" si="7"/>
        <v>0.12921126773874989</v>
      </c>
      <c r="Z50" s="406">
        <f t="shared" ca="1" si="7"/>
        <v>6.3591956073235714E-2</v>
      </c>
      <c r="AA50" s="406">
        <f t="shared" ca="1" si="7"/>
        <v>0.12921126773874989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2</v>
      </c>
      <c r="D51" s="30">
        <v>0</v>
      </c>
      <c r="E51" s="32">
        <f ca="1"/>
        <v>4.9999999999999991</v>
      </c>
      <c r="F51" s="32">
        <f ca="1"/>
        <v>4</v>
      </c>
      <c r="G51" s="32">
        <f ca="1"/>
        <v>4</v>
      </c>
      <c r="H51" s="32">
        <f ca="1"/>
        <v>4</v>
      </c>
      <c r="I51" s="32">
        <f ca="1"/>
        <v>0.14285714285714285</v>
      </c>
      <c r="J51" s="32">
        <f ca="1"/>
        <v>4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0.21040852319720568</v>
      </c>
      <c r="U51" s="405">
        <f t="shared" ca="1" si="7"/>
        <v>0.15230562796073616</v>
      </c>
      <c r="V51" s="406">
        <f t="shared" ca="1" si="7"/>
        <v>0.13692693031590522</v>
      </c>
      <c r="W51" s="406">
        <f t="shared" ca="1" si="7"/>
        <v>0.17228169031833315</v>
      </c>
      <c r="X51" s="406">
        <f t="shared" ca="1" si="7"/>
        <v>0.17228169031833315</v>
      </c>
      <c r="Y51" s="406">
        <f t="shared" ca="1" si="7"/>
        <v>0.17228169031833315</v>
      </c>
      <c r="Z51" s="406">
        <f t="shared" ca="1" si="7"/>
        <v>7.2676521226555088E-2</v>
      </c>
      <c r="AA51" s="406">
        <f t="shared" ca="1" si="7"/>
        <v>0.17228169031833315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0.25</v>
      </c>
      <c r="D52" s="31">
        <f ca="1"/>
        <v>0.20000000000000004</v>
      </c>
      <c r="E52" s="30">
        <v>0</v>
      </c>
      <c r="F52" s="32">
        <f ca="1"/>
        <v>0.5</v>
      </c>
      <c r="G52" s="32">
        <f ca="1"/>
        <v>0.5</v>
      </c>
      <c r="H52" s="32">
        <f ca="1"/>
        <v>0.5</v>
      </c>
      <c r="I52" s="32">
        <f ca="1"/>
        <v>0.11111111111111109</v>
      </c>
      <c r="J52" s="32">
        <f ca="1"/>
        <v>0.5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2.630106539965071E-2</v>
      </c>
      <c r="U52" s="407">
        <f t="shared" ca="1" si="7"/>
        <v>3.0461125592147236E-2</v>
      </c>
      <c r="V52" s="405">
        <f t="shared" ca="1" si="7"/>
        <v>2.7385386063181052E-2</v>
      </c>
      <c r="W52" s="406">
        <f t="shared" ca="1" si="7"/>
        <v>2.1535211289791644E-2</v>
      </c>
      <c r="X52" s="406">
        <f t="shared" ca="1" si="7"/>
        <v>2.1535211289791644E-2</v>
      </c>
      <c r="Y52" s="406">
        <f t="shared" ca="1" si="7"/>
        <v>2.1535211289791644E-2</v>
      </c>
      <c r="Z52" s="406">
        <f t="shared" ca="1" si="7"/>
        <v>5.6526183176209506E-2</v>
      </c>
      <c r="AA52" s="406">
        <f t="shared" ca="1" si="7"/>
        <v>2.1535211289791644E-2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0.33333333333333326</v>
      </c>
      <c r="D53" s="31">
        <f ca="1"/>
        <v>0.25</v>
      </c>
      <c r="E53" s="31">
        <f ca="1"/>
        <v>2</v>
      </c>
      <c r="F53" s="30">
        <v>0</v>
      </c>
      <c r="G53" s="32">
        <f ca="1"/>
        <v>1</v>
      </c>
      <c r="H53" s="32">
        <f ca="1"/>
        <v>1</v>
      </c>
      <c r="I53" s="32">
        <f ca="1"/>
        <v>0.11111111111111109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3.5068087199534269E-2</v>
      </c>
      <c r="U53" s="407">
        <f t="shared" ca="1" si="7"/>
        <v>3.8076406990184039E-2</v>
      </c>
      <c r="V53" s="407">
        <f t="shared" ca="1" si="7"/>
        <v>5.4770772126362104E-2</v>
      </c>
      <c r="W53" s="405">
        <f t="shared" ca="1" si="7"/>
        <v>4.3070422579583288E-2</v>
      </c>
      <c r="X53" s="406">
        <f t="shared" ca="1" si="7"/>
        <v>4.3070422579583288E-2</v>
      </c>
      <c r="Y53" s="406">
        <f t="shared" ca="1" si="7"/>
        <v>4.3070422579583288E-2</v>
      </c>
      <c r="Z53" s="406">
        <f t="shared" ca="1" si="7"/>
        <v>5.6526183176209506E-2</v>
      </c>
      <c r="AA53" s="406">
        <f t="shared" ca="1" si="7"/>
        <v>4.3070422579583288E-2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0.33333333333333326</v>
      </c>
      <c r="D54" s="31">
        <f ca="1"/>
        <v>0.25</v>
      </c>
      <c r="E54" s="31">
        <f ca="1"/>
        <v>2</v>
      </c>
      <c r="F54" s="31">
        <f ca="1"/>
        <v>1</v>
      </c>
      <c r="G54" s="30">
        <v>0</v>
      </c>
      <c r="H54" s="32">
        <f ca="1"/>
        <v>1</v>
      </c>
      <c r="I54" s="32">
        <f ca="1"/>
        <v>0.11111111111111109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3.5068087199534269E-2</v>
      </c>
      <c r="U54" s="407">
        <f t="shared" ca="1" si="7"/>
        <v>3.8076406990184039E-2</v>
      </c>
      <c r="V54" s="407">
        <f t="shared" ca="1" si="7"/>
        <v>5.4770772126362104E-2</v>
      </c>
      <c r="W54" s="407">
        <f t="shared" ca="1" si="7"/>
        <v>4.3070422579583288E-2</v>
      </c>
      <c r="X54" s="405">
        <f t="shared" ca="1" si="7"/>
        <v>4.3070422579583288E-2</v>
      </c>
      <c r="Y54" s="406">
        <f t="shared" ca="1" si="7"/>
        <v>4.3070422579583288E-2</v>
      </c>
      <c r="Z54" s="406">
        <f t="shared" ca="1" si="7"/>
        <v>5.6526183176209506E-2</v>
      </c>
      <c r="AA54" s="406">
        <f t="shared" ca="1" si="7"/>
        <v>4.3070422579583288E-2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0.33333333333333326</v>
      </c>
      <c r="D55" s="31">
        <f ca="1"/>
        <v>0.25</v>
      </c>
      <c r="E55" s="31">
        <f ca="1"/>
        <v>2</v>
      </c>
      <c r="F55" s="31">
        <f ca="1"/>
        <v>1</v>
      </c>
      <c r="G55" s="31">
        <f ca="1"/>
        <v>1</v>
      </c>
      <c r="H55" s="30">
        <v>0</v>
      </c>
      <c r="I55" s="32">
        <f ca="1"/>
        <v>0.11111111111111109</v>
      </c>
      <c r="J55" s="32">
        <f ca="1"/>
        <v>1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3.5068087199534269E-2</v>
      </c>
      <c r="U55" s="407">
        <f t="shared" ca="1" si="7"/>
        <v>3.8076406990184039E-2</v>
      </c>
      <c r="V55" s="407">
        <f t="shared" ca="1" si="7"/>
        <v>5.4770772126362104E-2</v>
      </c>
      <c r="W55" s="407">
        <f t="shared" ca="1" si="7"/>
        <v>4.3070422579583288E-2</v>
      </c>
      <c r="X55" s="407">
        <f t="shared" ca="1" si="7"/>
        <v>4.3070422579583288E-2</v>
      </c>
      <c r="Y55" s="405">
        <f t="shared" ca="1" si="7"/>
        <v>4.3070422579583288E-2</v>
      </c>
      <c r="Z55" s="406">
        <f t="shared" ca="1" si="7"/>
        <v>5.6526183176209506E-2</v>
      </c>
      <c r="AA55" s="406">
        <f t="shared" ca="1" si="7"/>
        <v>4.3070422579583288E-2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7.9999999999999982</v>
      </c>
      <c r="D56" s="31">
        <f ca="1"/>
        <v>7</v>
      </c>
      <c r="E56" s="31">
        <f ca="1"/>
        <v>9.0000000000000018</v>
      </c>
      <c r="F56" s="31">
        <f ca="1"/>
        <v>9.0000000000000018</v>
      </c>
      <c r="G56" s="31">
        <f ca="1"/>
        <v>9.0000000000000018</v>
      </c>
      <c r="H56" s="31">
        <f ca="1"/>
        <v>9.0000000000000018</v>
      </c>
      <c r="I56" s="30">
        <v>0</v>
      </c>
      <c r="J56" s="32">
        <f ca="1"/>
        <v>9.0000000000000018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0.84163409278882262</v>
      </c>
      <c r="U56" s="407">
        <f t="shared" ca="1" si="7"/>
        <v>1.066139395725153</v>
      </c>
      <c r="V56" s="407">
        <f t="shared" ca="1" si="7"/>
        <v>0.2464684745686295</v>
      </c>
      <c r="W56" s="407">
        <f t="shared" ca="1" si="7"/>
        <v>0.38763380321624968</v>
      </c>
      <c r="X56" s="407">
        <f t="shared" ca="1" si="7"/>
        <v>0.38763380321624968</v>
      </c>
      <c r="Y56" s="407">
        <f t="shared" ca="1" si="7"/>
        <v>0.38763380321624968</v>
      </c>
      <c r="Z56" s="405">
        <f t="shared" ca="1" si="7"/>
        <v>0.5087356485858856</v>
      </c>
      <c r="AA56" s="406">
        <f t="shared" ca="1" si="7"/>
        <v>0.38763380321624968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0.33333333333333326</v>
      </c>
      <c r="D57" s="31">
        <f ca="1"/>
        <v>0.25</v>
      </c>
      <c r="E57" s="31">
        <f ca="1"/>
        <v>2</v>
      </c>
      <c r="F57" s="31">
        <f ca="1"/>
        <v>1</v>
      </c>
      <c r="G57" s="31">
        <f ca="1"/>
        <v>1</v>
      </c>
      <c r="H57" s="31">
        <f ca="1"/>
        <v>1</v>
      </c>
      <c r="I57" s="31">
        <f ca="1"/>
        <v>0.11111111111111109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3.5068087199534269E-2</v>
      </c>
      <c r="U57" s="407">
        <f t="shared" ca="1" si="7"/>
        <v>3.8076406990184039E-2</v>
      </c>
      <c r="V57" s="407">
        <f t="shared" ca="1" si="7"/>
        <v>5.4770772126362104E-2</v>
      </c>
      <c r="W57" s="407">
        <f t="shared" ca="1" si="7"/>
        <v>4.3070422579583288E-2</v>
      </c>
      <c r="X57" s="407">
        <f t="shared" ca="1" si="7"/>
        <v>4.3070422579583288E-2</v>
      </c>
      <c r="Y57" s="407">
        <f t="shared" ca="1" si="7"/>
        <v>4.3070422579583288E-2</v>
      </c>
      <c r="Z57" s="407">
        <f t="shared" ca="1" si="7"/>
        <v>5.6526183176209506E-2</v>
      </c>
      <c r="AA57" s="405">
        <f t="shared" ca="1" si="7"/>
        <v>4.3070422579583288E-2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0.11310871660735625</v>
      </c>
      <c r="D64" s="260">
        <v>0.16239987360375807</v>
      </c>
      <c r="E64" s="260">
        <v>2.8692532699686503E-2</v>
      </c>
      <c r="F64" s="260">
        <v>4.7167594285513655E-2</v>
      </c>
      <c r="G64" s="260">
        <v>4.7167594285513655E-2</v>
      </c>
      <c r="H64" s="260">
        <v>4.7167594285513655E-2</v>
      </c>
      <c r="I64" s="260">
        <v>0.50712849994714448</v>
      </c>
      <c r="J64" s="260">
        <v>4.7167594285513655E-2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0.11310871660735625</v>
      </c>
      <c r="D84" s="252">
        <f>SUM(D64:D83)/$B$7</f>
        <v>0.16239987360375807</v>
      </c>
      <c r="E84" s="252">
        <f t="shared" ref="E84:L84" si="13">SUM(E64:E83)/$B$7</f>
        <v>2.8692532699686503E-2</v>
      </c>
      <c r="F84" s="252">
        <f t="shared" si="13"/>
        <v>4.7167594285513655E-2</v>
      </c>
      <c r="G84" s="252">
        <f t="shared" si="13"/>
        <v>4.7167594285513655E-2</v>
      </c>
      <c r="H84" s="252">
        <f t="shared" si="13"/>
        <v>4.7167594285513655E-2</v>
      </c>
      <c r="I84" s="252">
        <f t="shared" si="13"/>
        <v>0.50712849994714448</v>
      </c>
      <c r="J84" s="252">
        <f t="shared" si="13"/>
        <v>4.7167594285513655E-2</v>
      </c>
      <c r="K84" s="252">
        <f>SUM(K64:K83)/$B$7</f>
        <v>0</v>
      </c>
      <c r="L84" s="252">
        <f t="shared" si="13"/>
        <v>0</v>
      </c>
      <c r="M84" s="293">
        <f>EXP(SUM(M85:M104)/$B$7)</f>
        <v>4.7785522734831449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0.24650979627517416</v>
      </c>
      <c r="D85" s="262">
        <f t="shared" ref="D85:L85" si="15">IF(AND(D64&gt;0,$B85&lt;=$B$7),-D64*LN(D64),0)</f>
        <v>0.29519321569038781</v>
      </c>
      <c r="E85" s="262">
        <f t="shared" si="15"/>
        <v>0.10189058008798289</v>
      </c>
      <c r="F85" s="262">
        <f t="shared" si="15"/>
        <v>0.14405210566800428</v>
      </c>
      <c r="G85" s="262">
        <f t="shared" si="15"/>
        <v>0.14405210566800428</v>
      </c>
      <c r="H85" s="262">
        <f t="shared" si="15"/>
        <v>0.14405210566800428</v>
      </c>
      <c r="I85" s="262">
        <f t="shared" si="15"/>
        <v>0.3443356142466738</v>
      </c>
      <c r="J85" s="262">
        <f t="shared" si="15"/>
        <v>0.14405210566800428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1.5641376289722357</v>
      </c>
      <c r="N85" s="145"/>
      <c r="O85" s="295">
        <f>EXP(M85)</f>
        <v>4.7785522734831449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0.24650979627517416</v>
      </c>
      <c r="D105" s="256">
        <f t="shared" ref="D105:L105" si="38">IF(D84&gt;0,-D84*LN(D84),0)</f>
        <v>0.29519321569038781</v>
      </c>
      <c r="E105" s="256">
        <f t="shared" si="38"/>
        <v>0.10189058008798289</v>
      </c>
      <c r="F105" s="256">
        <f t="shared" si="38"/>
        <v>0.14405210566800428</v>
      </c>
      <c r="G105" s="256">
        <f t="shared" si="38"/>
        <v>0.14405210566800428</v>
      </c>
      <c r="H105" s="256">
        <f t="shared" si="38"/>
        <v>0.14405210566800428</v>
      </c>
      <c r="I105" s="256">
        <f t="shared" si="38"/>
        <v>0.3443356142466738</v>
      </c>
      <c r="J105" s="256">
        <f t="shared" si="38"/>
        <v>0.14405210566800428</v>
      </c>
      <c r="K105" s="256">
        <f t="shared" si="38"/>
        <v>0</v>
      </c>
      <c r="L105" s="256">
        <f t="shared" si="38"/>
        <v>0</v>
      </c>
      <c r="M105" s="292">
        <f>EXP(SUM(C105:L105))</f>
        <v>4.7785522734831449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E28" zoomScale="165" zoomScaleNormal="165" workbookViewId="0">
      <selection activeCell="U46" sqref="U46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0.10995299844325503</v>
      </c>
      <c r="P6" s="367">
        <f>N91*SINH(P79)/O$101</f>
        <v>3.2410806985513151E-2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0.16029065877448745</v>
      </c>
      <c r="P7" s="367">
        <f t="shared" ref="P7:P13" si="1">N92*SINH(P80)/O$101</f>
        <v>5.4184841960586566E-2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2.7851197047454496E-2</v>
      </c>
      <c r="P8" s="367">
        <f t="shared" si="1"/>
        <v>8.0821628219904709E-3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4.4261761172754134E-2</v>
      </c>
      <c r="P9" s="367">
        <f t="shared" si="1"/>
        <v>6.2773626983789309E-3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4.4261761172754134E-2</v>
      </c>
      <c r="P10" s="367">
        <f t="shared" si="1"/>
        <v>6.2773626983789309E-3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4.4261761172754134E-2</v>
      </c>
      <c r="P11" s="367">
        <f t="shared" si="1"/>
        <v>6.2773626983789309E-3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0.52485810104378627</v>
      </c>
      <c r="P12" s="367">
        <f t="shared" si="1"/>
        <v>0.23143819666585239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4.4261761172754134E-2</v>
      </c>
      <c r="P13" s="367">
        <f t="shared" si="1"/>
        <v>6.2773626983789309E-3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5.7678924006832707E-2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2</v>
      </c>
      <c r="L21" s="114">
        <v>2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0.5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1</v>
      </c>
      <c r="L22" s="76">
        <v>4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4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1</v>
      </c>
      <c r="L23" s="76">
        <v>3</v>
      </c>
      <c r="M23" s="306" t="str">
        <f t="shared" ca="1" si="5"/>
        <v/>
      </c>
      <c r="N23" s="315" t="str">
        <f t="shared" ca="1" si="2"/>
        <v/>
      </c>
      <c r="O23" s="205">
        <f t="shared" si="6"/>
        <v>3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1</v>
      </c>
      <c r="L24" s="76">
        <v>3</v>
      </c>
      <c r="M24" s="306" t="str">
        <f t="shared" ca="1" si="5"/>
        <v/>
      </c>
      <c r="N24" s="315" t="str">
        <f t="shared" ca="1" si="2"/>
        <v/>
      </c>
      <c r="O24" s="205">
        <f t="shared" si="6"/>
        <v>3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1</v>
      </c>
      <c r="L25" s="76">
        <v>3</v>
      </c>
      <c r="M25" s="306" t="str">
        <f t="shared" ca="1" si="5"/>
        <v/>
      </c>
      <c r="N25" s="315" t="str">
        <f t="shared" ca="1" si="2"/>
        <v/>
      </c>
      <c r="O25" s="205">
        <f t="shared" si="6"/>
        <v>3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2</v>
      </c>
      <c r="L26" s="76">
        <v>8</v>
      </c>
      <c r="M26" s="306" t="str">
        <f t="shared" ca="1" si="5"/>
        <v/>
      </c>
      <c r="N26" s="315" t="str">
        <f t="shared" ca="1" si="2"/>
        <v/>
      </c>
      <c r="O26" s="205">
        <f t="shared" si="6"/>
        <v>0.125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1</v>
      </c>
      <c r="L27" s="76">
        <v>3</v>
      </c>
      <c r="M27" s="306" t="str">
        <f t="shared" ca="1" si="5"/>
        <v/>
      </c>
      <c r="N27" s="315" t="str">
        <f t="shared" ca="1" si="2"/>
        <v/>
      </c>
      <c r="O27" s="205">
        <f t="shared" si="6"/>
        <v>3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1</v>
      </c>
      <c r="L28" s="76">
        <v>5</v>
      </c>
      <c r="M28" s="306" t="str">
        <f t="shared" ca="1" si="5"/>
        <v/>
      </c>
      <c r="N28" s="315" t="str">
        <f t="shared" ca="1" si="2"/>
        <v/>
      </c>
      <c r="O28" s="205">
        <f t="shared" si="6"/>
        <v>5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1</v>
      </c>
      <c r="L29" s="76">
        <v>4</v>
      </c>
      <c r="M29" s="306" t="str">
        <f t="shared" ca="1" si="5"/>
        <v/>
      </c>
      <c r="N29" s="315" t="str">
        <f t="shared" ca="1" si="2"/>
        <v/>
      </c>
      <c r="O29" s="205">
        <f t="shared" si="6"/>
        <v>4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4</v>
      </c>
      <c r="M30" s="306" t="str">
        <f t="shared" ca="1" si="5"/>
        <v/>
      </c>
      <c r="N30" s="315" t="str">
        <f t="shared" ca="1" si="2"/>
        <v/>
      </c>
      <c r="O30" s="205">
        <f t="shared" si="6"/>
        <v>4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1</v>
      </c>
      <c r="L31" s="76">
        <v>4</v>
      </c>
      <c r="M31" s="306" t="str">
        <f t="shared" ca="1" si="5"/>
        <v/>
      </c>
      <c r="N31" s="315" t="str">
        <f t="shared" ca="1" si="2"/>
        <v/>
      </c>
      <c r="O31" s="205">
        <f t="shared" si="6"/>
        <v>4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2</v>
      </c>
      <c r="L32" s="76">
        <v>7</v>
      </c>
      <c r="M32" s="306" t="str">
        <f t="shared" ca="1" si="5"/>
        <v/>
      </c>
      <c r="N32" s="315" t="str">
        <f t="shared" ca="1" si="2"/>
        <v/>
      </c>
      <c r="O32" s="205">
        <f t="shared" si="6"/>
        <v>0.14285714285714285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1</v>
      </c>
      <c r="L33" s="76">
        <v>4</v>
      </c>
      <c r="M33" s="306" t="str">
        <f t="shared" ca="1" si="5"/>
        <v/>
      </c>
      <c r="N33" s="315" t="str">
        <f t="shared" ca="1" si="2"/>
        <v/>
      </c>
      <c r="O33" s="205">
        <f t="shared" si="6"/>
        <v>4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2</v>
      </c>
      <c r="L34" s="76">
        <v>2</v>
      </c>
      <c r="M34" s="306" t="str">
        <f t="shared" ca="1" si="5"/>
        <v/>
      </c>
      <c r="N34" s="315" t="str">
        <f t="shared" ca="1" si="2"/>
        <v/>
      </c>
      <c r="O34" s="205">
        <f t="shared" si="6"/>
        <v>0.5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2</v>
      </c>
      <c r="L35" s="76">
        <v>2</v>
      </c>
      <c r="M35" s="306" t="str">
        <f t="shared" ca="1" si="5"/>
        <v/>
      </c>
      <c r="N35" s="315" t="str">
        <f t="shared" ca="1" si="2"/>
        <v/>
      </c>
      <c r="O35" s="205">
        <f t="shared" si="6"/>
        <v>0.5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2</v>
      </c>
      <c r="L36" s="76">
        <v>2</v>
      </c>
      <c r="M36" s="306" t="str">
        <f t="shared" ca="1" si="5"/>
        <v/>
      </c>
      <c r="N36" s="315" t="str">
        <f t="shared" ca="1" si="2"/>
        <v/>
      </c>
      <c r="O36" s="205">
        <f t="shared" si="6"/>
        <v>0.5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2</v>
      </c>
      <c r="L37" s="76">
        <v>9</v>
      </c>
      <c r="M37" s="306" t="str">
        <f t="shared" ca="1" si="5"/>
        <v/>
      </c>
      <c r="N37" s="315" t="str">
        <f t="shared" ca="1" si="2"/>
        <v/>
      </c>
      <c r="O37" s="205">
        <f t="shared" si="6"/>
        <v>0.1111111111111111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2</v>
      </c>
      <c r="L38" s="76">
        <v>2</v>
      </c>
      <c r="M38" s="306" t="str">
        <f t="shared" ca="1" si="5"/>
        <v/>
      </c>
      <c r="N38" s="315" t="str">
        <f t="shared" ca="1" si="2"/>
        <v/>
      </c>
      <c r="O38" s="205">
        <f t="shared" si="6"/>
        <v>0.5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2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2</v>
      </c>
      <c r="L40" s="77">
        <v>1</v>
      </c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2</v>
      </c>
      <c r="L41" s="77">
        <v>9</v>
      </c>
      <c r="M41" s="306" t="str">
        <f t="shared" ca="1" si="5"/>
        <v/>
      </c>
      <c r="N41" s="315" t="str">
        <f t="shared" ca="1" si="2"/>
        <v/>
      </c>
      <c r="O41" s="205">
        <f t="shared" si="6"/>
        <v>0.1111111111111111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2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1</v>
      </c>
      <c r="L43" s="77">
        <v>1</v>
      </c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2</v>
      </c>
      <c r="L44" s="77">
        <v>9</v>
      </c>
      <c r="M44" s="306" t="str">
        <f t="shared" ca="1" si="5"/>
        <v/>
      </c>
      <c r="N44" s="315" t="str">
        <f t="shared" ca="1" si="2"/>
        <v/>
      </c>
      <c r="O44" s="205">
        <f t="shared" si="6"/>
        <v>0.1111111111111111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2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2</v>
      </c>
      <c r="L46" s="77">
        <v>9</v>
      </c>
      <c r="M46" s="306" t="str">
        <f t="shared" ca="1" si="5"/>
        <v/>
      </c>
      <c r="N46" s="315" t="str">
        <f t="shared" ca="1" si="2"/>
        <v/>
      </c>
      <c r="O46" s="205">
        <f t="shared" si="6"/>
        <v>0.1111111111111111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2</v>
      </c>
      <c r="L47" s="77">
        <v>1</v>
      </c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1</v>
      </c>
      <c r="L48" s="77">
        <v>9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9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0.5</v>
      </c>
      <c r="E79" s="304">
        <f t="shared" ref="E79:J79" si="11">IF(ISNA(VLOOKUP(($B79*10+E$78),$A$21:$O$65,15,FALSE)),0,VLOOKUP(($B79*10+E$78),$A$21:$O$65,15,FALSE))</f>
        <v>4</v>
      </c>
      <c r="F79" s="304">
        <f t="shared" si="11"/>
        <v>3</v>
      </c>
      <c r="G79" s="304">
        <f t="shared" si="11"/>
        <v>3</v>
      </c>
      <c r="H79" s="304">
        <f t="shared" si="11"/>
        <v>3</v>
      </c>
      <c r="I79" s="304">
        <f t="shared" si="11"/>
        <v>0.125</v>
      </c>
      <c r="J79" s="304">
        <f t="shared" si="11"/>
        <v>3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0.30378179858977788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0.10984914676418912</v>
      </c>
      <c r="S79" s="304">
        <f t="shared" si="13"/>
        <v>2.126293369934094E-4</v>
      </c>
      <c r="T79" s="304">
        <f t="shared" si="13"/>
        <v>5.0162531180756295E-2</v>
      </c>
      <c r="U79" s="304">
        <f t="shared" si="13"/>
        <v>5.0162531180756295E-2</v>
      </c>
      <c r="V79" s="304">
        <f t="shared" si="13"/>
        <v>5.0162531180756295E-2</v>
      </c>
      <c r="W79" s="304">
        <f t="shared" si="13"/>
        <v>0.33527176725687491</v>
      </c>
      <c r="X79" s="304">
        <f t="shared" si="13"/>
        <v>5.0162531180756295E-2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2</v>
      </c>
      <c r="D80" s="316">
        <v>1</v>
      </c>
      <c r="E80" s="304">
        <f t="shared" ref="E80:J80" si="15">IF(ISNA(VLOOKUP(($B80*10+E$78),$A$21:$O$65,15,FALSE)),0,VLOOKUP(($B80*10+E$78),$A$21:$O$65,15,FALSE))</f>
        <v>5</v>
      </c>
      <c r="F80" s="304">
        <f t="shared" si="15"/>
        <v>4</v>
      </c>
      <c r="G80" s="304">
        <f t="shared" si="15"/>
        <v>4</v>
      </c>
      <c r="H80" s="304">
        <f t="shared" si="15"/>
        <v>4</v>
      </c>
      <c r="I80" s="304">
        <f t="shared" si="15"/>
        <v>0.14285714285714285</v>
      </c>
      <c r="J80" s="304">
        <f t="shared" si="15"/>
        <v>4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0.35187932407915223</v>
      </c>
      <c r="Q80" s="304">
        <f t="shared" ref="Q80:Q89" si="16">IF(OR($B80&gt;$K$1,Q$78&gt;$K$1),0,LN(INDEX($C$79:$L$88,$B80,Q$78)*INDEX($N$91:$N$100,Q$78)/INDEX($N$91:$N$100,$B80))^2)</f>
        <v>0.10984914676418904</v>
      </c>
      <c r="R80" s="316">
        <f t="shared" si="13"/>
        <v>0</v>
      </c>
      <c r="S80" s="304">
        <f t="shared" si="13"/>
        <v>1.5372734697716229E-2</v>
      </c>
      <c r="T80" s="304">
        <f t="shared" si="13"/>
        <v>2.2481945647348515E-2</v>
      </c>
      <c r="U80" s="304">
        <f t="shared" si="13"/>
        <v>2.2481945647348515E-2</v>
      </c>
      <c r="V80" s="304">
        <f t="shared" si="13"/>
        <v>2.2481945647348515E-2</v>
      </c>
      <c r="W80" s="304">
        <f t="shared" si="13"/>
        <v>0.65158374694950794</v>
      </c>
      <c r="X80" s="304">
        <f t="shared" si="13"/>
        <v>2.2481945647348515E-2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0.25</v>
      </c>
      <c r="D81" s="304">
        <f t="shared" ref="D81:D88" si="17">IF(ISNA(VLOOKUP((10*D$78+$B81),$A$21:$O$65,15,FALSE)),0,1/VLOOKUP((10*D$78+$B81),$A$21:$O$65,15,FALSE))</f>
        <v>0.2</v>
      </c>
      <c r="E81" s="316">
        <v>1</v>
      </c>
      <c r="F81" s="304">
        <f>IF(ISNA(VLOOKUP(($B81*10+F$78),$A$21:$O$65,15,FALSE)),0,VLOOKUP(($B81*10+F$78),$A$21:$O$65,15,FALSE))</f>
        <v>0.5</v>
      </c>
      <c r="G81" s="304">
        <f>IF(ISNA(VLOOKUP(($B81*10+G$78),$A$21:$O$65,15,FALSE)),0,VLOOKUP(($B81*10+G$78),$A$21:$O$65,15,FALSE))</f>
        <v>0.5</v>
      </c>
      <c r="H81" s="304">
        <f>IF(ISNA(VLOOKUP(($B81*10+H$78),$A$21:$O$65,15,FALSE)),0,VLOOKUP(($B81*10+H$78),$A$21:$O$65,15,FALSE))</f>
        <v>0.5</v>
      </c>
      <c r="I81" s="304">
        <f>IF(ISNA(VLOOKUP(($B81*10+I$78),$A$21:$O$65,15,FALSE)),0,VLOOKUP(($B81*10+I$78),$A$21:$O$65,15,FALSE))</f>
        <v>0.1111111111111111</v>
      </c>
      <c r="J81" s="304">
        <f>IF(ISNA(VLOOKUP(($B81*10+J$78),$A$21:$O$65,15,FALSE)),0,VLOOKUP(($B81*10+J$78),$A$21:$O$65,15,FALSE))</f>
        <v>0.5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0.29877466140331072</v>
      </c>
      <c r="Q81" s="304">
        <f t="shared" si="16"/>
        <v>2.1262933699341192E-4</v>
      </c>
      <c r="R81" s="304">
        <f t="shared" si="13"/>
        <v>1.5372734697716212E-2</v>
      </c>
      <c r="S81" s="316">
        <f t="shared" si="13"/>
        <v>0</v>
      </c>
      <c r="T81" s="304">
        <f t="shared" si="13"/>
        <v>3.8446185905198341E-2</v>
      </c>
      <c r="U81" s="304">
        <f t="shared" si="13"/>
        <v>3.8446185905198341E-2</v>
      </c>
      <c r="V81" s="304">
        <f t="shared" si="13"/>
        <v>3.8446185905198341E-2</v>
      </c>
      <c r="W81" s="304">
        <f t="shared" si="13"/>
        <v>0.45549398042113776</v>
      </c>
      <c r="X81" s="304">
        <f t="shared" si="13"/>
        <v>3.8446185905198341E-2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0.33333333333333331</v>
      </c>
      <c r="D82" s="304">
        <f t="shared" si="17"/>
        <v>0.25</v>
      </c>
      <c r="E82" s="304">
        <f t="shared" ref="E82:E88" si="19">IF(ISNA(VLOOKUP((10*E$78+$B82),$A$21:$O$65,15,FALSE)),0,1/VLOOKUP((10*E$78+$B82),$A$21:$O$65,15,FALSE))</f>
        <v>2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1</v>
      </c>
      <c r="I82" s="304">
        <f>IF(ISNA(VLOOKUP(($B82*10+I$78),$A$21:$O$65,15,FALSE)),0,VLOOKUP(($B82*10+I$78),$A$21:$O$65,15,FALSE))</f>
        <v>0.1111111111111111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0.14278612874860061</v>
      </c>
      <c r="Q82" s="304">
        <f t="shared" si="16"/>
        <v>5.0162531180756344E-2</v>
      </c>
      <c r="R82" s="304">
        <f t="shared" si="13"/>
        <v>2.2481945647348556E-2</v>
      </c>
      <c r="S82" s="304">
        <f t="shared" si="13"/>
        <v>3.8446185905198334E-2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3.1624487207780431E-2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0.33333333333333331</v>
      </c>
      <c r="D83" s="304">
        <f t="shared" si="17"/>
        <v>0.25</v>
      </c>
      <c r="E83" s="304">
        <f t="shared" si="19"/>
        <v>2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0.1111111111111111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0.14278612874860061</v>
      </c>
      <c r="Q83" s="304">
        <f t="shared" si="16"/>
        <v>5.0162531180756344E-2</v>
      </c>
      <c r="R83" s="304">
        <f t="shared" si="13"/>
        <v>2.2481945647348556E-2</v>
      </c>
      <c r="S83" s="304">
        <f t="shared" si="13"/>
        <v>3.8446185905198334E-2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3.1624487207780431E-2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0.33333333333333331</v>
      </c>
      <c r="D84" s="304">
        <f t="shared" si="17"/>
        <v>0.25</v>
      </c>
      <c r="E84" s="304">
        <f t="shared" si="19"/>
        <v>2</v>
      </c>
      <c r="F84" s="304">
        <f t="shared" si="20"/>
        <v>1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0.1111111111111111</v>
      </c>
      <c r="J84" s="304">
        <f>IF(ISNA(VLOOKUP(($B84*10+J$78),$A$21:$O$65,15,FALSE)),0,VLOOKUP(($B84*10+J$78),$A$21:$O$65,15,FALSE))</f>
        <v>1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0.14278612874860061</v>
      </c>
      <c r="Q84" s="304">
        <f t="shared" si="16"/>
        <v>5.0162531180756344E-2</v>
      </c>
      <c r="R84" s="304">
        <f t="shared" si="13"/>
        <v>2.2481945647348556E-2</v>
      </c>
      <c r="S84" s="304">
        <f t="shared" si="13"/>
        <v>3.8446185905198334E-2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3.1624487207780431E-2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8</v>
      </c>
      <c r="D85" s="304">
        <f t="shared" si="17"/>
        <v>7</v>
      </c>
      <c r="E85" s="304">
        <f t="shared" si="19"/>
        <v>9</v>
      </c>
      <c r="F85" s="304">
        <f t="shared" si="20"/>
        <v>9</v>
      </c>
      <c r="G85" s="304">
        <f>IF(ISNA(VLOOKUP((10*G$78+$B85),$A$21:$O$65,15,FALSE)),0,1/VLOOKUP((10*G$78+$B85),$A$21:$O$65,15,FALSE))</f>
        <v>9</v>
      </c>
      <c r="H85" s="304">
        <f>IF(ISNA(VLOOKUP((10*H$78+$B85),$A$21:$O$65,15,FALSE)),0,1/VLOOKUP((10*H$78+$B85),$A$21:$O$65,15,FALSE))</f>
        <v>9</v>
      </c>
      <c r="I85" s="316">
        <v>1</v>
      </c>
      <c r="J85" s="304">
        <f>IF(ISNA(VLOOKUP(($B85*10+J$78),$A$21:$O$65,15,FALSE)),0,VLOOKUP(($B85*10+J$78),$A$21:$O$65,15,FALSE))</f>
        <v>9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0.47341426187984098</v>
      </c>
      <c r="Q85" s="304">
        <f t="shared" si="16"/>
        <v>0.33527176725687508</v>
      </c>
      <c r="R85" s="304">
        <f t="shared" si="13"/>
        <v>0.65158374694950794</v>
      </c>
      <c r="S85" s="304">
        <f t="shared" si="13"/>
        <v>0.45549398042113776</v>
      </c>
      <c r="T85" s="304">
        <f t="shared" si="13"/>
        <v>3.1624487207780425E-2</v>
      </c>
      <c r="U85" s="304">
        <f t="shared" si="13"/>
        <v>3.1624487207780425E-2</v>
      </c>
      <c r="V85" s="304">
        <f t="shared" si="13"/>
        <v>3.1624487207780425E-2</v>
      </c>
      <c r="W85" s="316">
        <f t="shared" si="13"/>
        <v>0</v>
      </c>
      <c r="X85" s="304">
        <f t="shared" si="13"/>
        <v>3.1624487207780425E-2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0.33333333333333331</v>
      </c>
      <c r="D86" s="304">
        <f t="shared" si="17"/>
        <v>0.25</v>
      </c>
      <c r="E86" s="304">
        <f t="shared" si="19"/>
        <v>2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1</v>
      </c>
      <c r="I86" s="304">
        <f>IF(ISNA(VLOOKUP((10*I$78+$B86),$A$21:$O$65,15,FALSE)),0,1/VLOOKUP((10*I$78+$B86),$A$21:$O$65,15,FALSE))</f>
        <v>0.1111111111111111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0.14278612874860061</v>
      </c>
      <c r="Q86" s="304">
        <f t="shared" si="16"/>
        <v>5.0162531180756344E-2</v>
      </c>
      <c r="R86" s="304">
        <f t="shared" si="13"/>
        <v>2.2481945647348556E-2</v>
      </c>
      <c r="S86" s="304">
        <f t="shared" si="13"/>
        <v>3.8446185905198334E-2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3.1624487207780431E-2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12.583333333333334</v>
      </c>
      <c r="D89" s="131">
        <f t="shared" ref="D89:L89" si="21">SUM(D79:D88)</f>
        <v>9.6999999999999993</v>
      </c>
      <c r="E89" s="131">
        <f t="shared" si="21"/>
        <v>27</v>
      </c>
      <c r="F89" s="131">
        <f t="shared" si="21"/>
        <v>20.5</v>
      </c>
      <c r="G89" s="131">
        <f t="shared" si="21"/>
        <v>20.5</v>
      </c>
      <c r="H89" s="131">
        <f t="shared" si="21"/>
        <v>20.5</v>
      </c>
      <c r="I89" s="131">
        <f t="shared" si="21"/>
        <v>1.8234126984126984</v>
      </c>
      <c r="J89" s="131">
        <f t="shared" si="21"/>
        <v>20.5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-0.69314718055994529</v>
      </c>
      <c r="E91" s="131">
        <f t="shared" si="22"/>
        <v>1.3862943611198906</v>
      </c>
      <c r="F91" s="131">
        <f t="shared" si="22"/>
        <v>1.0986122886681098</v>
      </c>
      <c r="G91" s="131">
        <f t="shared" si="22"/>
        <v>1.0986122886681098</v>
      </c>
      <c r="H91" s="131">
        <f t="shared" si="22"/>
        <v>1.0986122886681098</v>
      </c>
      <c r="I91" s="131">
        <f t="shared" si="22"/>
        <v>-2.0794415416798357</v>
      </c>
      <c r="J91" s="131">
        <f t="shared" si="22"/>
        <v>1.0986122886681098</v>
      </c>
      <c r="K91" s="131">
        <f t="shared" si="22"/>
        <v>0</v>
      </c>
      <c r="L91" s="131">
        <f t="shared" si="22"/>
        <v>0</v>
      </c>
      <c r="M91" s="131">
        <f>EXP(SUM(C91:L91)/K$1)</f>
        <v>1.4564753151219703</v>
      </c>
      <c r="N91" s="386">
        <f t="shared" ref="N91:N100" si="23">IF(B91&lt;=K$1,M91/M$101,)</f>
        <v>0.11310871660735625</v>
      </c>
      <c r="O91" s="386">
        <f>N91*COSH(P79)</f>
        <v>0.11836800346778048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0.69314718055994529</v>
      </c>
      <c r="D92" s="131">
        <f t="shared" si="24"/>
        <v>0</v>
      </c>
      <c r="E92" s="131">
        <f t="shared" si="24"/>
        <v>1.6094379124341003</v>
      </c>
      <c r="F92" s="131">
        <f t="shared" si="24"/>
        <v>1.3862943611198906</v>
      </c>
      <c r="G92" s="131">
        <f t="shared" si="24"/>
        <v>1.3862943611198906</v>
      </c>
      <c r="H92" s="131">
        <f t="shared" si="24"/>
        <v>1.3862943611198906</v>
      </c>
      <c r="I92" s="131">
        <f t="shared" si="24"/>
        <v>-1.9459101490553135</v>
      </c>
      <c r="J92" s="131">
        <f t="shared" si="24"/>
        <v>1.3862943611198906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2.0911863751747175</v>
      </c>
      <c r="N92" s="386">
        <f t="shared" si="23"/>
        <v>0.16239987360375807</v>
      </c>
      <c r="O92" s="386">
        <f t="shared" ref="O92:O100" si="26">N92*COSH(P80)</f>
        <v>0.17255814322756424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-1.3862943611198906</v>
      </c>
      <c r="D93" s="131">
        <f t="shared" si="27"/>
        <v>-1.6094379124341003</v>
      </c>
      <c r="E93" s="131">
        <f t="shared" si="27"/>
        <v>0</v>
      </c>
      <c r="F93" s="131">
        <f t="shared" si="27"/>
        <v>-0.69314718055994529</v>
      </c>
      <c r="G93" s="131">
        <f t="shared" si="27"/>
        <v>-0.69314718055994529</v>
      </c>
      <c r="H93" s="131">
        <f t="shared" si="27"/>
        <v>-0.69314718055994529</v>
      </c>
      <c r="I93" s="131">
        <f t="shared" si="27"/>
        <v>-2.1972245773362196</v>
      </c>
      <c r="J93" s="131">
        <f t="shared" si="27"/>
        <v>-0.69314718055994529</v>
      </c>
      <c r="K93" s="131">
        <f t="shared" si="27"/>
        <v>0</v>
      </c>
      <c r="L93" s="131">
        <f t="shared" si="27"/>
        <v>0</v>
      </c>
      <c r="M93" s="131">
        <f t="shared" si="25"/>
        <v>0.36946724230363553</v>
      </c>
      <c r="N93" s="386">
        <f t="shared" si="23"/>
        <v>2.8692532699686503E-2</v>
      </c>
      <c r="O93" s="386">
        <f t="shared" si="26"/>
        <v>2.9982725667970757E-2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-1.0986122886681098</v>
      </c>
      <c r="D94" s="131">
        <f t="shared" si="28"/>
        <v>-1.3862943611198906</v>
      </c>
      <c r="E94" s="131">
        <f t="shared" si="28"/>
        <v>0.69314718055994529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-2.1972245773362196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0.60736642419007703</v>
      </c>
      <c r="N94" s="386">
        <f t="shared" si="23"/>
        <v>4.7167594285513655E-2</v>
      </c>
      <c r="O94" s="386">
        <f t="shared" si="26"/>
        <v>4.7649235347506119E-2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-1.0986122886681098</v>
      </c>
      <c r="D95" s="131">
        <f t="shared" si="29"/>
        <v>-1.3862943611198906</v>
      </c>
      <c r="E95" s="131">
        <f t="shared" si="29"/>
        <v>0.69314718055994529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-2.1972245773362196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0.60736642419007703</v>
      </c>
      <c r="N95" s="386">
        <f t="shared" si="23"/>
        <v>4.7167594285513655E-2</v>
      </c>
      <c r="O95" s="386">
        <f t="shared" si="26"/>
        <v>4.7649235347506119E-2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-1.0986122886681098</v>
      </c>
      <c r="D96" s="131">
        <f t="shared" si="30"/>
        <v>-1.3862943611198906</v>
      </c>
      <c r="E96" s="131">
        <f t="shared" si="30"/>
        <v>0.69314718055994529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-2.1972245773362196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0.60736642419007703</v>
      </c>
      <c r="N96" s="375">
        <f t="shared" si="23"/>
        <v>4.7167594285513655E-2</v>
      </c>
      <c r="O96" s="375">
        <f t="shared" si="26"/>
        <v>4.7649235347506119E-2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2.0794415416798357</v>
      </c>
      <c r="D97" s="131">
        <f t="shared" si="31"/>
        <v>1.9459101490553132</v>
      </c>
      <c r="E97" s="131">
        <f t="shared" si="31"/>
        <v>2.1972245773362196</v>
      </c>
      <c r="F97" s="131">
        <f t="shared" si="31"/>
        <v>2.1972245773362196</v>
      </c>
      <c r="G97" s="131">
        <f t="shared" si="31"/>
        <v>2.1972245773362196</v>
      </c>
      <c r="H97" s="131">
        <f t="shared" si="31"/>
        <v>2.1972245773362196</v>
      </c>
      <c r="I97" s="131">
        <f t="shared" si="31"/>
        <v>0</v>
      </c>
      <c r="J97" s="131">
        <f t="shared" si="31"/>
        <v>2.1972245773362196</v>
      </c>
      <c r="K97" s="131">
        <f t="shared" si="31"/>
        <v>0</v>
      </c>
      <c r="L97" s="131">
        <f t="shared" si="31"/>
        <v>0</v>
      </c>
      <c r="M97" s="131">
        <f t="shared" si="25"/>
        <v>6.530178786590632</v>
      </c>
      <c r="N97" s="375">
        <f t="shared" si="23"/>
        <v>0.50712849994714448</v>
      </c>
      <c r="O97" s="375">
        <f t="shared" si="26"/>
        <v>0.56502693336285881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-1.0986122886681098</v>
      </c>
      <c r="D98" s="131">
        <f t="shared" si="32"/>
        <v>-1.3862943611198906</v>
      </c>
      <c r="E98" s="131">
        <f t="shared" si="32"/>
        <v>0.69314718055994529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-2.1972245773362196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0.60736642419007703</v>
      </c>
      <c r="N98" s="375">
        <f t="shared" si="23"/>
        <v>4.7167594285513655E-2</v>
      </c>
      <c r="O98" s="375">
        <f t="shared" si="26"/>
        <v>4.7649235347506119E-2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12.876773415951265</v>
      </c>
      <c r="N101" s="156">
        <f>MMULT(C89:L89,N91:N100)</f>
        <v>8.5657091187666143</v>
      </c>
      <c r="O101" s="371">
        <f>SUM(O91:O100)</f>
        <v>1.076532747116199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1.3929655743862455</v>
      </c>
      <c r="E102" s="157">
        <f t="shared" ref="E102:L110" ca="1" si="35">IF(AND($B79&lt;=$K$1,E$78&lt;=$K$1,(E113&gt;1/9),(E113&lt;9)),IF(E79*E113&gt;1,E79*E113,1/(E79*E113)),0)</f>
        <v>1.0146886485959978</v>
      </c>
      <c r="F102" s="157">
        <f t="shared" ca="1" si="35"/>
        <v>1.2510334048590739</v>
      </c>
      <c r="G102" s="157">
        <f t="shared" ca="1" si="35"/>
        <v>1.2510334048590739</v>
      </c>
      <c r="H102" s="157">
        <f t="shared" ca="1" si="35"/>
        <v>1.2510334048590739</v>
      </c>
      <c r="I102" s="157">
        <f t="shared" ca="1" si="35"/>
        <v>1.7843006909553694</v>
      </c>
      <c r="J102" s="157">
        <f t="shared" ca="1" si="35"/>
        <v>1.2510334048590739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1.1320009655720107</v>
      </c>
      <c r="F103" s="157">
        <f t="shared" ca="1" si="35"/>
        <v>1.1617643102505999</v>
      </c>
      <c r="G103" s="157">
        <f t="shared" ca="1" si="35"/>
        <v>1.1617643102505999</v>
      </c>
      <c r="H103" s="157">
        <f t="shared" ca="1" si="35"/>
        <v>1.1617643102505999</v>
      </c>
      <c r="I103" s="157">
        <f t="shared" ca="1" si="35"/>
        <v>2.2416391808876637</v>
      </c>
      <c r="J103" s="157">
        <f t="shared" ca="1" si="35"/>
        <v>1.1617643102505999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1.2166205690290504</v>
      </c>
      <c r="G104" s="157">
        <f t="shared" ca="1" si="35"/>
        <v>1.2166205690290504</v>
      </c>
      <c r="H104" s="157">
        <f t="shared" ca="1" si="35"/>
        <v>1.2166205690290504</v>
      </c>
      <c r="I104" s="157">
        <f t="shared" ca="1" si="35"/>
        <v>0</v>
      </c>
      <c r="J104" s="157">
        <f t="shared" ca="1" si="35"/>
        <v>1.2166205690290504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</v>
      </c>
      <c r="I105" s="157">
        <f t="shared" ca="1" si="35"/>
        <v>0</v>
      </c>
      <c r="J105" s="157">
        <f t="shared" ca="1" si="35"/>
        <v>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</v>
      </c>
      <c r="I106" s="157">
        <f t="shared" ca="1" si="35"/>
        <v>0</v>
      </c>
      <c r="J106" s="157">
        <f t="shared" ca="1" si="35"/>
        <v>1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0</v>
      </c>
      <c r="J107" s="157">
        <f t="shared" ca="1" si="35"/>
        <v>1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0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1.4357856624570353</v>
      </c>
      <c r="E113" s="157">
        <f t="shared" ref="E113:L121" ca="1" si="36">IF(AND($B91&lt;=$K$1,E$78&lt;=$K$1), OFFSET($N$90,E$78,0)/OFFSET($N$90,$B91,0),0)</f>
        <v>0.25367216214899946</v>
      </c>
      <c r="F113" s="157">
        <f t="shared" ca="1" si="36"/>
        <v>0.41701113495302461</v>
      </c>
      <c r="G113" s="157">
        <f t="shared" ca="1" si="36"/>
        <v>0.41701113495302461</v>
      </c>
      <c r="H113" s="157">
        <f t="shared" ca="1" si="36"/>
        <v>0.41701113495302461</v>
      </c>
      <c r="I113" s="157">
        <f t="shared" ca="1" si="36"/>
        <v>4.4835492361528786</v>
      </c>
      <c r="J113" s="157">
        <f t="shared" ca="1" si="36"/>
        <v>0.41701113495302461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0.17667829452684089</v>
      </c>
      <c r="F114" s="157">
        <f t="shared" ca="1" si="36"/>
        <v>0.29044107756264997</v>
      </c>
      <c r="G114" s="157">
        <f t="shared" ca="1" si="36"/>
        <v>0.29044107756264997</v>
      </c>
      <c r="H114" s="157">
        <f t="shared" ca="1" si="36"/>
        <v>0.29044107756264997</v>
      </c>
      <c r="I114" s="157">
        <f t="shared" ca="1" si="36"/>
        <v>3.1227148685133526</v>
      </c>
      <c r="J114" s="157">
        <f t="shared" ca="1" si="36"/>
        <v>0.29044107756264997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1.6438979012134753</v>
      </c>
      <c r="G115" s="157">
        <f t="shared" ca="1" si="36"/>
        <v>1.6438979012134753</v>
      </c>
      <c r="H115" s="157">
        <f t="shared" ca="1" si="36"/>
        <v>1.6438979012134753</v>
      </c>
      <c r="I115" s="157">
        <f t="shared" ca="1" si="36"/>
        <v>17.674581231815949</v>
      </c>
      <c r="J115" s="157">
        <f t="shared" ca="1" si="36"/>
        <v>1.6438979012134753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1</v>
      </c>
      <c r="I116" s="157">
        <f t="shared" ca="1" si="36"/>
        <v>10.751629537801048</v>
      </c>
      <c r="J116" s="157">
        <f t="shared" ca="1" si="36"/>
        <v>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</v>
      </c>
      <c r="I117" s="157">
        <f t="shared" ca="1" si="36"/>
        <v>10.751629537801048</v>
      </c>
      <c r="J117" s="157">
        <f t="shared" ca="1" si="36"/>
        <v>1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10.751629537801048</v>
      </c>
      <c r="J118" s="157">
        <f t="shared" ca="1" si="36"/>
        <v>1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9.3009157029095582E-2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B1</v>
      </c>
      <c r="E124" s="157" t="str">
        <f t="shared" ref="E124:L132" ca="1" si="37">IF(AND($B124&lt;=$K$1,E$123&lt;=$K$1),IF(E113&gt;1,"B"&amp;TEXT(MIN(9,ROUND(E113,0)),"@"),"A"&amp;TEXT(MIN(9,ROUND(1/E113,0)),"@")),"")</f>
        <v>A4</v>
      </c>
      <c r="F124" s="157" t="str">
        <f t="shared" ca="1" si="37"/>
        <v>A2</v>
      </c>
      <c r="G124" s="157" t="str">
        <f t="shared" ca="1" si="37"/>
        <v>A2</v>
      </c>
      <c r="H124" s="157" t="str">
        <f t="shared" ca="1" si="37"/>
        <v>A2</v>
      </c>
      <c r="I124" s="157" t="str">
        <f t="shared" ca="1" si="37"/>
        <v>B4</v>
      </c>
      <c r="J124" s="157" t="str">
        <f t="shared" ca="1" si="37"/>
        <v>A2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A6</v>
      </c>
      <c r="F125" s="157" t="str">
        <f t="shared" ca="1" si="37"/>
        <v>A3</v>
      </c>
      <c r="G125" s="157" t="str">
        <f t="shared" ca="1" si="37"/>
        <v>A3</v>
      </c>
      <c r="H125" s="157" t="str">
        <f t="shared" ca="1" si="37"/>
        <v>A3</v>
      </c>
      <c r="I125" s="157" t="str">
        <f t="shared" ca="1" si="37"/>
        <v>B3</v>
      </c>
      <c r="J125" s="157" t="str">
        <f t="shared" ca="1" si="37"/>
        <v>A3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B2</v>
      </c>
      <c r="G126" s="157" t="str">
        <f t="shared" ca="1" si="37"/>
        <v>B2</v>
      </c>
      <c r="H126" s="157" t="str">
        <f t="shared" ca="1" si="37"/>
        <v>B2</v>
      </c>
      <c r="I126" s="157" t="str">
        <f t="shared" ca="1" si="37"/>
        <v>B9</v>
      </c>
      <c r="J126" s="157" t="str">
        <f t="shared" ca="1" si="37"/>
        <v>B2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A1</v>
      </c>
      <c r="I127" s="157" t="str">
        <f t="shared" ca="1" si="37"/>
        <v>B9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A1</v>
      </c>
      <c r="I128" s="157" t="str">
        <f t="shared" ca="1" si="37"/>
        <v>B9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B9</v>
      </c>
      <c r="J129" s="157" t="str">
        <f t="shared" ca="1" si="37"/>
        <v>A1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A9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Capex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0.5</v>
      </c>
      <c r="D9" s="99">
        <f t="shared" ref="D9:K9" ca="1" si="0">IF((D$8&gt;$N$5)+($A9&gt;$N$5),0,EXP(Z9))</f>
        <v>4</v>
      </c>
      <c r="E9" s="99">
        <f t="shared" ca="1" si="0"/>
        <v>3.0000000000000004</v>
      </c>
      <c r="F9" s="99">
        <f t="shared" ca="1" si="0"/>
        <v>3.0000000000000004</v>
      </c>
      <c r="G9" s="99">
        <f t="shared" ca="1" si="0"/>
        <v>3.0000000000000004</v>
      </c>
      <c r="H9" s="99">
        <f t="shared" ca="1" si="0"/>
        <v>0.12500000000000003</v>
      </c>
      <c r="I9" s="99">
        <f t="shared" ca="1" si="0"/>
        <v>3.0000000000000004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0.5</v>
      </c>
      <c r="O9" s="28">
        <v>4</v>
      </c>
      <c r="P9" s="28">
        <v>3</v>
      </c>
      <c r="Q9" s="28">
        <v>3</v>
      </c>
      <c r="R9" s="28">
        <v>3</v>
      </c>
      <c r="S9" s="28">
        <v>0.125</v>
      </c>
      <c r="T9" s="28">
        <v>3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-0.69314718055994529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1.3862943611198906</v>
      </c>
      <c r="AA9" s="99">
        <f t="shared" ca="1" si="1"/>
        <v>1.0986122886681098</v>
      </c>
      <c r="AB9" s="99">
        <f t="shared" ca="1" si="1"/>
        <v>1.0986122886681098</v>
      </c>
      <c r="AC9" s="99">
        <f t="shared" ca="1" si="1"/>
        <v>1.0986122886681098</v>
      </c>
      <c r="AD9" s="99">
        <f t="shared" ca="1" si="1"/>
        <v>-2.0794415416798357</v>
      </c>
      <c r="AE9" s="99">
        <f t="shared" ca="1" si="1"/>
        <v>1.0986122886681098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-0.69314718055994529</v>
      </c>
      <c r="AK9" s="285">
        <f t="shared" ref="AK9:AR9" si="2">IF(O9=0,"",LN(O9))</f>
        <v>1.3862943611198906</v>
      </c>
      <c r="AL9" s="285">
        <f t="shared" si="2"/>
        <v>1.0986122886681098</v>
      </c>
      <c r="AM9" s="285">
        <f t="shared" si="2"/>
        <v>1.0986122886681098</v>
      </c>
      <c r="AN9" s="285">
        <f t="shared" si="2"/>
        <v>1.0986122886681098</v>
      </c>
      <c r="AO9" s="285">
        <f t="shared" si="2"/>
        <v>-2.0794415416798357</v>
      </c>
      <c r="AP9" s="285">
        <f t="shared" si="2"/>
        <v>1.0986122886681098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2</v>
      </c>
      <c r="C10" s="79"/>
      <c r="D10" s="99">
        <f t="shared" ref="D10:K10" ca="1" si="4">IF((D$8&gt;$N$5)+($A10&gt;$N$5),0,EXP(Z10))</f>
        <v>4.9999999999999991</v>
      </c>
      <c r="E10" s="99">
        <f t="shared" ca="1" si="4"/>
        <v>4</v>
      </c>
      <c r="F10" s="99">
        <f t="shared" ca="1" si="4"/>
        <v>4</v>
      </c>
      <c r="G10" s="99">
        <f t="shared" ca="1" si="4"/>
        <v>4</v>
      </c>
      <c r="H10" s="99">
        <f t="shared" ca="1" si="4"/>
        <v>0.14285714285714285</v>
      </c>
      <c r="I10" s="99">
        <f t="shared" ca="1" si="4"/>
        <v>4</v>
      </c>
      <c r="J10" s="99">
        <f t="shared" si="4"/>
        <v>0</v>
      </c>
      <c r="K10" s="99">
        <f t="shared" si="4"/>
        <v>0</v>
      </c>
      <c r="L10" s="16">
        <v>2</v>
      </c>
      <c r="M10" s="28">
        <v>2</v>
      </c>
      <c r="N10" s="27">
        <v>1</v>
      </c>
      <c r="O10" s="28">
        <v>5</v>
      </c>
      <c r="P10" s="28">
        <v>4</v>
      </c>
      <c r="Q10" s="28">
        <v>4</v>
      </c>
      <c r="R10" s="28">
        <v>4</v>
      </c>
      <c r="S10" s="28">
        <v>0.14285714285714285</v>
      </c>
      <c r="T10" s="28">
        <v>4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1.6094379124341003</v>
      </c>
      <c r="AA10" s="99">
        <f t="shared" ca="1" si="5"/>
        <v>1.3862943611198906</v>
      </c>
      <c r="AB10" s="99">
        <f t="shared" ca="1" si="5"/>
        <v>1.3862943611198906</v>
      </c>
      <c r="AC10" s="99">
        <f t="shared" ca="1" si="5"/>
        <v>1.3862943611198906</v>
      </c>
      <c r="AD10" s="99">
        <f t="shared" ca="1" si="5"/>
        <v>-1.9459101490553135</v>
      </c>
      <c r="AE10" s="99">
        <f t="shared" ca="1" si="5"/>
        <v>1.3862943611198906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1.6094379124341003</v>
      </c>
      <c r="AL10" s="285">
        <f t="shared" ref="AL10" si="7">IF(P10=0,"",LN(P10))</f>
        <v>1.3862943611198906</v>
      </c>
      <c r="AM10" s="285">
        <f t="shared" ref="AM10" si="8">IF(Q10=0,"",LN(Q10))</f>
        <v>1.3862943611198906</v>
      </c>
      <c r="AN10" s="285">
        <f t="shared" ref="AN10" si="9">IF(R10=0,"",LN(R10))</f>
        <v>1.3862943611198906</v>
      </c>
      <c r="AO10" s="285">
        <f t="shared" ref="AO10" si="10">IF(S10=0,"",LN(S10))</f>
        <v>-1.9459101490553135</v>
      </c>
      <c r="AP10" s="285">
        <f t="shared" ref="AP10" si="11">IF(T10=0,"",LN(T10))</f>
        <v>1.3862943611198906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0.25</v>
      </c>
      <c r="C11" s="99">
        <f t="shared" ref="C11:C18" ca="1" si="14">IF(($A11&gt;$N$5)+(C$8&gt;$N$5),0,1/INDEX(m_p0,C$8,$A11))</f>
        <v>0.20000000000000004</v>
      </c>
      <c r="D11" s="79"/>
      <c r="E11" s="99">
        <f t="shared" ref="E11:K11" ca="1" si="15">IF((E$8&gt;$N$5)+($A11&gt;$N$5),0,EXP(AA11))</f>
        <v>0.5</v>
      </c>
      <c r="F11" s="99">
        <f t="shared" ca="1" si="15"/>
        <v>0.5</v>
      </c>
      <c r="G11" s="99">
        <f t="shared" ca="1" si="15"/>
        <v>0.5</v>
      </c>
      <c r="H11" s="99">
        <f t="shared" ca="1" si="15"/>
        <v>0.11111111111111109</v>
      </c>
      <c r="I11" s="99">
        <f t="shared" ca="1" si="15"/>
        <v>0.5</v>
      </c>
      <c r="J11" s="99">
        <f t="shared" si="15"/>
        <v>0</v>
      </c>
      <c r="K11" s="99">
        <f t="shared" si="15"/>
        <v>0</v>
      </c>
      <c r="L11" s="16">
        <v>3</v>
      </c>
      <c r="M11" s="28">
        <v>0.25</v>
      </c>
      <c r="N11" s="28">
        <v>0.2</v>
      </c>
      <c r="O11" s="27">
        <v>1</v>
      </c>
      <c r="P11" s="28">
        <v>0.5</v>
      </c>
      <c r="Q11" s="28">
        <v>0.5</v>
      </c>
      <c r="R11" s="28">
        <v>0.5</v>
      </c>
      <c r="S11" s="28">
        <v>0.1111111111111111</v>
      </c>
      <c r="T11" s="28">
        <v>0.5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-0.69314718055994529</v>
      </c>
      <c r="AB11" s="99">
        <f t="shared" ca="1" si="16"/>
        <v>-0.69314718055994529</v>
      </c>
      <c r="AC11" s="99">
        <f t="shared" ca="1" si="16"/>
        <v>-0.69314718055994529</v>
      </c>
      <c r="AD11" s="99">
        <f t="shared" ca="1" si="16"/>
        <v>-2.1972245773362196</v>
      </c>
      <c r="AE11" s="99">
        <f t="shared" ca="1" si="16"/>
        <v>-0.69314718055994529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-0.69314718055994529</v>
      </c>
      <c r="AM11" s="285">
        <f t="shared" ref="AM11" si="18">IF(Q11=0,"",LN(Q11))</f>
        <v>-0.69314718055994529</v>
      </c>
      <c r="AN11" s="285">
        <f t="shared" ref="AN11" si="19">IF(R11=0,"",LN(R11))</f>
        <v>-0.69314718055994529</v>
      </c>
      <c r="AO11" s="285">
        <f t="shared" ref="AO11" si="20">IF(S11=0,"",LN(S11))</f>
        <v>-2.1972245773362196</v>
      </c>
      <c r="AP11" s="285">
        <f t="shared" ref="AP11" si="21">IF(T11=0,"",LN(T11))</f>
        <v>-0.69314718055994529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0.33333333333333326</v>
      </c>
      <c r="C12" s="99">
        <f t="shared" ca="1" si="14"/>
        <v>0.25</v>
      </c>
      <c r="D12" s="99">
        <f t="shared" ref="D12:D18" ca="1" si="24">IF(($A12&gt;$N$5)+(D$8&gt;$N$5),0,1/INDEX(m_p0,D$8,$A12))</f>
        <v>2</v>
      </c>
      <c r="E12" s="79"/>
      <c r="F12" s="99">
        <f t="shared" ref="F12:K12" ca="1" si="25">IF((F$8&gt;$N$5)+($A12&gt;$N$5),0,EXP(AB12))</f>
        <v>1</v>
      </c>
      <c r="G12" s="99">
        <f t="shared" ca="1" si="25"/>
        <v>1</v>
      </c>
      <c r="H12" s="99">
        <f t="shared" ca="1" si="25"/>
        <v>0.11111111111111109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0.33333333333333331</v>
      </c>
      <c r="N12" s="28">
        <v>0.25</v>
      </c>
      <c r="O12" s="28">
        <v>2</v>
      </c>
      <c r="P12" s="27">
        <v>1</v>
      </c>
      <c r="Q12" s="28">
        <v>1</v>
      </c>
      <c r="R12" s="28">
        <v>1</v>
      </c>
      <c r="S12" s="28">
        <v>0.1111111111111111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</v>
      </c>
      <c r="AD12" s="99">
        <f t="shared" ca="1" si="26"/>
        <v>-2.1972245773362196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</v>
      </c>
      <c r="AO12" s="285">
        <f t="shared" ref="AO12" si="29">IF(S12=0,"",LN(S12))</f>
        <v>-2.1972245773362196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0.33333333333333326</v>
      </c>
      <c r="C13" s="99">
        <f t="shared" ca="1" si="14"/>
        <v>0.25</v>
      </c>
      <c r="D13" s="99">
        <f t="shared" ca="1" si="24"/>
        <v>2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1</v>
      </c>
      <c r="H13" s="99">
        <f ca="1">IF((H$8&gt;$N$5)+($A13&gt;$N$5),0,EXP(AD13))</f>
        <v>0.11111111111111109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0.33333333333333331</v>
      </c>
      <c r="N13" s="28">
        <v>0.25</v>
      </c>
      <c r="O13" s="28">
        <v>2</v>
      </c>
      <c r="P13" s="28">
        <v>1</v>
      </c>
      <c r="Q13" s="27">
        <v>1</v>
      </c>
      <c r="R13" s="28">
        <v>1</v>
      </c>
      <c r="S13" s="28">
        <v>0.1111111111111111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-2.1972245773362196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-2.1972245773362196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0.33333333333333326</v>
      </c>
      <c r="C14" s="99">
        <f t="shared" ca="1" si="14"/>
        <v>0.25</v>
      </c>
      <c r="D14" s="99">
        <f t="shared" ca="1" si="24"/>
        <v>2</v>
      </c>
      <c r="E14" s="99">
        <f t="shared" ca="1" si="33"/>
        <v>1</v>
      </c>
      <c r="F14" s="99">
        <f ca="1">IF(($A14&gt;$N$5)+(F$8&gt;$N$5),0,1/INDEX(m_p0,F$8,$A14))</f>
        <v>1</v>
      </c>
      <c r="G14" s="79"/>
      <c r="H14" s="99">
        <f ca="1">IF((H$8&gt;$N$5)+($A14&gt;$N$5),0,EXP(AD14))</f>
        <v>0.11111111111111109</v>
      </c>
      <c r="I14" s="99">
        <f ca="1">IF((I$8&gt;$N$5)+($A14&gt;$N$5),0,EXP(AE14))</f>
        <v>1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0.33333333333333331</v>
      </c>
      <c r="N14" s="28">
        <v>0.25</v>
      </c>
      <c r="O14" s="28">
        <v>2</v>
      </c>
      <c r="P14" s="28">
        <v>1</v>
      </c>
      <c r="Q14" s="28">
        <v>1</v>
      </c>
      <c r="R14" s="27">
        <v>1</v>
      </c>
      <c r="S14" s="28">
        <v>0.1111111111111111</v>
      </c>
      <c r="T14" s="28">
        <v>1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-2.1972245773362196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0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-2.1972245773362196</v>
      </c>
      <c r="AP14" s="285">
        <f t="shared" ref="AP14" si="40">IF(T14=0,"",LN(T14))</f>
        <v>0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7.9999999999999982</v>
      </c>
      <c r="C15" s="99">
        <f t="shared" ca="1" si="14"/>
        <v>7</v>
      </c>
      <c r="D15" s="99">
        <f t="shared" ca="1" si="24"/>
        <v>9.0000000000000018</v>
      </c>
      <c r="E15" s="99">
        <f t="shared" ca="1" si="33"/>
        <v>9.0000000000000018</v>
      </c>
      <c r="F15" s="99">
        <f ca="1">IF(($A15&gt;$N$5)+(F$8&gt;$N$5),0,1/INDEX(m_p0,F$8,$A15))</f>
        <v>9.0000000000000018</v>
      </c>
      <c r="G15" s="99">
        <f ca="1">IF(($A15&gt;$N$5)+(G$8&gt;$N$5),0,1/INDEX(m_p0,G$8,$A15))</f>
        <v>9.0000000000000018</v>
      </c>
      <c r="H15" s="79"/>
      <c r="I15" s="99">
        <f ca="1">IF((I$8&gt;$N$5)+($A15&gt;$N$5),0,EXP(AE15))</f>
        <v>9.0000000000000018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8</v>
      </c>
      <c r="N15" s="28">
        <v>7</v>
      </c>
      <c r="O15" s="28">
        <v>9</v>
      </c>
      <c r="P15" s="28">
        <v>9</v>
      </c>
      <c r="Q15" s="28">
        <v>9</v>
      </c>
      <c r="R15" s="28">
        <v>9</v>
      </c>
      <c r="S15" s="27">
        <v>1</v>
      </c>
      <c r="T15" s="28">
        <v>9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2.1972245773362196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2.1972245773362196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0.33333333333333326</v>
      </c>
      <c r="C16" s="99">
        <f t="shared" ca="1" si="14"/>
        <v>0.25</v>
      </c>
      <c r="D16" s="99">
        <f t="shared" ca="1" si="24"/>
        <v>2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1</v>
      </c>
      <c r="H16" s="99">
        <f ca="1">IF(($A16&gt;$N$5)+(H$8&gt;$N$5),0,1/INDEX(m_p0,H$8,$A16))</f>
        <v>0.11111111111111109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0.33333333333333331</v>
      </c>
      <c r="N16" s="28">
        <v>0.25</v>
      </c>
      <c r="O16" s="28">
        <v>2</v>
      </c>
      <c r="P16" s="28">
        <v>1</v>
      </c>
      <c r="Q16" s="28">
        <v>1</v>
      </c>
      <c r="R16" s="28">
        <v>1</v>
      </c>
      <c r="S16" s="28">
        <v>0.1111111111111111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0.5</v>
      </c>
      <c r="D5" s="46">
        <f ca="1">IF(ISNA(Summary!E38),0,Summary!E38)</f>
        <v>4</v>
      </c>
      <c r="E5" s="46">
        <f ca="1">IF(ISNA(Summary!F38),0,Summary!F38)</f>
        <v>3.0000000000000004</v>
      </c>
      <c r="F5" s="46">
        <f ca="1">IF(ISNA(Summary!G38),0,Summary!G38)</f>
        <v>3.0000000000000004</v>
      </c>
      <c r="G5" s="46">
        <f ca="1">IF(ISNA(Summary!H38),0,Summary!H38)</f>
        <v>3.0000000000000004</v>
      </c>
      <c r="H5" s="46">
        <f ca="1">IF(ISNA(Summary!I38),0,Summary!I38)</f>
        <v>0.12500000000000003</v>
      </c>
      <c r="I5" s="46">
        <f ca="1">IF(ISNA(Summary!J38),0,Summary!J38)</f>
        <v>3.0000000000000004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1.7625</v>
      </c>
      <c r="N5" s="46">
        <f t="array" aca="1" ref="N5:N14" ca="1">MMULT($B5:$K14,M5:M14)</f>
        <v>13.189920634920632</v>
      </c>
      <c r="O5" s="46">
        <f t="array" aca="1" ref="O5:O14" ca="1">MMULT($B5:$K14,N16:N25)</f>
        <v>1.6642025661026518</v>
      </c>
      <c r="P5" s="46">
        <f t="array" aca="1" ref="P5:P14" ca="1">MMULT($B5:$K14,O16:O25)</f>
        <v>1.7003478463396235</v>
      </c>
      <c r="Q5" s="46">
        <f t="array" aca="1" ref="Q5:Q14" ca="1">MMULT($B5:$K14,P16:P25)</f>
        <v>1.7143866390151619</v>
      </c>
      <c r="R5" s="46">
        <f t="array" aca="1" ref="R5:R14" ca="1">MMULT($B5:$K14,Q16:Q25)</f>
        <v>1.7131720683299843</v>
      </c>
      <c r="S5" s="46">
        <f t="array" aca="1" ref="S5:S14" ca="1">MMULT($B5:$K14,R16:R25)</f>
        <v>1.7126935722660632</v>
      </c>
      <c r="T5" s="46">
        <f t="array" aca="1" ref="T5:T14" ca="1">MMULT($B5:$K14,S16:S25)</f>
        <v>1.7127329402460201</v>
      </c>
      <c r="U5" s="46">
        <f t="array" aca="1" ref="U5:U14" ca="1">MMULT($B5:$K14,T16:T25)</f>
        <v>1.7127491412622589</v>
      </c>
      <c r="V5" s="46">
        <f t="array" aca="1" ref="V5:V14" ca="1">MMULT($B5:$K14,U16:U25)</f>
        <v>1.7127478659212028</v>
      </c>
      <c r="W5" s="46">
        <f t="array" aca="1" ref="W5:W14" ca="1">MMULT($B5:$K14,V16:V25)</f>
        <v>1.7127473174360019</v>
      </c>
      <c r="X5" s="46">
        <f t="array" aca="1" ref="X5:X14" ca="1">MMULT($B5:$K14,W16:W25)</f>
        <v>1.7127473586792379</v>
      </c>
      <c r="Y5" s="46">
        <f t="array" aca="1" ref="Y5:Y14" ca="1">MMULT($B5:$K14,X16:X25)</f>
        <v>1.7127473772423023</v>
      </c>
      <c r="Z5" s="46">
        <f t="array" aca="1" ref="Z5:Z14" ca="1">MMULT($B5:$K14,Y16:Y25)</f>
        <v>1.7127473759109955</v>
      </c>
      <c r="AA5" s="46">
        <f t="array" aca="1" ref="AA5:AA14" ca="1">MMULT($B5:$K14,Z16:Z25)</f>
        <v>1.7127473752829352</v>
      </c>
      <c r="AB5" s="46">
        <f t="array" aca="1" ref="AB5:AB14" ca="1">MMULT($B5:$K14,AA16:AA25)</f>
        <v>1.7127473753258224</v>
      </c>
      <c r="AC5" s="46">
        <f t="array" aca="1" ref="AC5:AC14" ca="1">MMULT($B5:$K14,AB16:AB25)</f>
        <v>1.7127473753470661</v>
      </c>
      <c r="AD5" s="46">
        <f t="array" aca="1" ref="AD5:AD14" ca="1">MMULT($B5:$K14,AC16:AC25)</f>
        <v>1.7127473753456877</v>
      </c>
      <c r="AE5" s="46">
        <f t="array" aca="1" ref="AE5:AE14" ca="1">MMULT($B5:$K14,AD16:AD25)</f>
        <v>1.7127473753449693</v>
      </c>
      <c r="AF5" s="46">
        <f t="array" aca="1" ref="AF5:AF14" ca="1">MMULT($B5:$K14,AE16:AE25)</f>
        <v>1.7127473753450135</v>
      </c>
      <c r="AG5" s="46">
        <f t="array" aca="1" ref="AG5:AG14" ca="1">MMULT($B5:$K14,AF16:AF25)</f>
        <v>1.7127473753450382</v>
      </c>
    </row>
    <row r="6" spans="1:33" x14ac:dyDescent="0.3">
      <c r="A6" s="44">
        <v>2</v>
      </c>
      <c r="B6" s="46">
        <f ca="1">IF(ISNA(Summary!C39),0,Summary!C39)</f>
        <v>2</v>
      </c>
      <c r="C6" s="45">
        <v>1</v>
      </c>
      <c r="D6" s="46">
        <f ca="1">IF(ISNA(Summary!E39),0,Summary!E39)</f>
        <v>4.9999999999999991</v>
      </c>
      <c r="E6" s="46">
        <f ca="1">IF(ISNA(Summary!F39),0,Summary!F39)</f>
        <v>4</v>
      </c>
      <c r="F6" s="46">
        <f ca="1">IF(ISNA(Summary!G39),0,Summary!G39)</f>
        <v>4</v>
      </c>
      <c r="G6" s="46">
        <f ca="1">IF(ISNA(Summary!H39),0,Summary!H39)</f>
        <v>4</v>
      </c>
      <c r="H6" s="46">
        <f ca="1">IF(ISNA(Summary!I39),0,Summary!I39)</f>
        <v>0.14285714285714285</v>
      </c>
      <c r="I6" s="46">
        <f ca="1">IF(ISNA(Summary!J39),0,Summary!J39)</f>
        <v>4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2.4142857142857141</v>
      </c>
      <c r="N6" s="46">
        <f ca="1"/>
        <v>19.30238095238095</v>
      </c>
      <c r="O6" s="46">
        <f ca="1"/>
        <v>2.4144992378339949</v>
      </c>
      <c r="P6" s="46">
        <f ca="1"/>
        <v>2.4607044060254637</v>
      </c>
      <c r="Q6" s="46">
        <f ca="1"/>
        <v>2.4817587087268431</v>
      </c>
      <c r="R6" s="46">
        <f ca="1"/>
        <v>2.4802126315234103</v>
      </c>
      <c r="S6" s="46">
        <f ca="1"/>
        <v>2.4794957785975038</v>
      </c>
      <c r="T6" s="46">
        <f ca="1"/>
        <v>2.4795455689967074</v>
      </c>
      <c r="U6" s="46">
        <f ca="1"/>
        <v>2.4795698128945003</v>
      </c>
      <c r="V6" s="46">
        <f ca="1"/>
        <v>2.4795682110959696</v>
      </c>
      <c r="W6" s="46">
        <f ca="1"/>
        <v>2.4795673912326355</v>
      </c>
      <c r="X6" s="46">
        <f ca="1"/>
        <v>2.4795674426429768</v>
      </c>
      <c r="Y6" s="46">
        <f ca="1"/>
        <v>2.4795674703601245</v>
      </c>
      <c r="Z6" s="46">
        <f ca="1"/>
        <v>2.4795674687142673</v>
      </c>
      <c r="AA6" s="46">
        <f ca="1"/>
        <v>2.4795674677775073</v>
      </c>
      <c r="AB6" s="46">
        <f ca="1"/>
        <v>2.4795674678300506</v>
      </c>
      <c r="AC6" s="46">
        <f ca="1"/>
        <v>2.4795674678617017</v>
      </c>
      <c r="AD6" s="46">
        <f ca="1"/>
        <v>2.4795674678600297</v>
      </c>
      <c r="AE6" s="46">
        <f ca="1"/>
        <v>2.4795674678589603</v>
      </c>
      <c r="AF6" s="46">
        <f ca="1"/>
        <v>2.4795674678590136</v>
      </c>
      <c r="AG6" s="46">
        <f ca="1"/>
        <v>2.4795674678590496</v>
      </c>
    </row>
    <row r="7" spans="1:33" x14ac:dyDescent="0.3">
      <c r="A7" s="44">
        <v>3</v>
      </c>
      <c r="B7" s="46">
        <f ca="1">IF(ISNA(Summary!C40),0,Summary!C40)</f>
        <v>0.25</v>
      </c>
      <c r="C7" s="46">
        <f ca="1">IF(ISNA(Summary!D40),0,Summary!D40)</f>
        <v>0.20000000000000004</v>
      </c>
      <c r="D7" s="45">
        <v>1</v>
      </c>
      <c r="E7" s="46">
        <f ca="1">IF(ISNA(Summary!F40),0,Summary!F40)</f>
        <v>0.5</v>
      </c>
      <c r="F7" s="46">
        <f ca="1">IF(ISNA(Summary!G40),0,Summary!G40)</f>
        <v>0.5</v>
      </c>
      <c r="G7" s="46">
        <f ca="1">IF(ISNA(Summary!H40),0,Summary!H40)</f>
        <v>0.5</v>
      </c>
      <c r="H7" s="46">
        <f ca="1">IF(ISNA(Summary!I40),0,Summary!I40)</f>
        <v>0.11111111111111109</v>
      </c>
      <c r="I7" s="46">
        <f ca="1">IF(ISNA(Summary!J40),0,Summary!J40)</f>
        <v>0.5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0.35611111111111116</v>
      </c>
      <c r="N7" s="46">
        <f ca="1"/>
        <v>3.2962599206349203</v>
      </c>
      <c r="O7" s="46">
        <f ca="1"/>
        <v>0.43673667873070099</v>
      </c>
      <c r="P7" s="46">
        <f ca="1"/>
        <v>0.44322722292337408</v>
      </c>
      <c r="Q7" s="46">
        <f ca="1"/>
        <v>0.44614655248133883</v>
      </c>
      <c r="R7" s="46">
        <f ca="1"/>
        <v>0.44592917822469808</v>
      </c>
      <c r="S7" s="46">
        <f ca="1"/>
        <v>0.44582977260982998</v>
      </c>
      <c r="T7" s="46">
        <f ca="1"/>
        <v>0.44583677723022885</v>
      </c>
      <c r="U7" s="46">
        <f ca="1"/>
        <v>0.44584013941521494</v>
      </c>
      <c r="V7" s="46">
        <f ca="1"/>
        <v>0.44583991392635403</v>
      </c>
      <c r="W7" s="46">
        <f ca="1"/>
        <v>0.44583980021633668</v>
      </c>
      <c r="X7" s="46">
        <f ca="1"/>
        <v>0.44583980745856511</v>
      </c>
      <c r="Y7" s="46">
        <f ca="1"/>
        <v>0.44583981130309686</v>
      </c>
      <c r="Z7" s="46">
        <f ca="1"/>
        <v>0.44583981107106452</v>
      </c>
      <c r="AA7" s="46">
        <f ca="1"/>
        <v>0.44583981094111924</v>
      </c>
      <c r="AB7" s="46">
        <f ca="1"/>
        <v>0.44583981094853309</v>
      </c>
      <c r="AC7" s="46">
        <f ca="1"/>
        <v>0.44583981095292402</v>
      </c>
      <c r="AD7" s="46">
        <f ca="1"/>
        <v>0.44583981095268788</v>
      </c>
      <c r="AE7" s="46">
        <f ca="1"/>
        <v>0.44583981095253961</v>
      </c>
      <c r="AF7" s="46">
        <f ca="1"/>
        <v>0.4458398109525471</v>
      </c>
      <c r="AG7" s="46">
        <f ca="1"/>
        <v>0.4458398109525521</v>
      </c>
    </row>
    <row r="8" spans="1:33" x14ac:dyDescent="0.3">
      <c r="A8" s="48">
        <v>4</v>
      </c>
      <c r="B8" s="46">
        <f ca="1">IF(ISNA(Summary!C41),0,Summary!C41)</f>
        <v>0.33333333333333326</v>
      </c>
      <c r="C8" s="46">
        <f ca="1">IF(ISNA(Summary!D41),0,Summary!D41)</f>
        <v>0.25</v>
      </c>
      <c r="D8" s="46">
        <f ca="1">IF(ISNA(Summary!E41),0,Summary!E41)</f>
        <v>2</v>
      </c>
      <c r="E8" s="45">
        <v>1</v>
      </c>
      <c r="F8" s="46">
        <f ca="1">IF(ISNA(Summary!G41),0,Summary!G41)</f>
        <v>1</v>
      </c>
      <c r="G8" s="46">
        <f ca="1">IF(ISNA(Summary!H41),0,Summary!H41)</f>
        <v>1</v>
      </c>
      <c r="H8" s="46">
        <f ca="1">IF(ISNA(Summary!I41),0,Summary!I41)</f>
        <v>0.11111111111111109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0.6694444444444444</v>
      </c>
      <c r="N8" s="46">
        <f ca="1"/>
        <v>5.2588492063492058</v>
      </c>
      <c r="O8" s="46">
        <f ca="1"/>
        <v>0.68327401952508704</v>
      </c>
      <c r="P8" s="46">
        <f ca="1"/>
        <v>0.69674092617899552</v>
      </c>
      <c r="Q8" s="46">
        <f ca="1"/>
        <v>0.70180123227994362</v>
      </c>
      <c r="R8" s="46">
        <f ca="1"/>
        <v>0.70134810674895742</v>
      </c>
      <c r="S8" s="46">
        <f ca="1"/>
        <v>0.70117559044902833</v>
      </c>
      <c r="T8" s="46">
        <f ca="1"/>
        <v>0.70119029572890046</v>
      </c>
      <c r="U8" s="46">
        <f ca="1"/>
        <v>0.70119613834439298</v>
      </c>
      <c r="V8" s="46">
        <f ca="1"/>
        <v>0.70119566133866107</v>
      </c>
      <c r="W8" s="46">
        <f ca="1"/>
        <v>0.70119546348612005</v>
      </c>
      <c r="X8" s="46">
        <f ca="1"/>
        <v>0.70119547893372836</v>
      </c>
      <c r="Y8" s="46">
        <f ca="1"/>
        <v>0.70119548563159551</v>
      </c>
      <c r="Z8" s="46">
        <f ca="1"/>
        <v>0.70119548513219654</v>
      </c>
      <c r="AA8" s="46">
        <f ca="1"/>
        <v>0.70119548490552497</v>
      </c>
      <c r="AB8" s="46">
        <f ca="1"/>
        <v>0.70119548492163952</v>
      </c>
      <c r="AC8" s="46">
        <f ca="1"/>
        <v>0.70119548492930828</v>
      </c>
      <c r="AD8" s="46">
        <f ca="1"/>
        <v>0.70119548492878958</v>
      </c>
      <c r="AE8" s="46">
        <f ca="1"/>
        <v>0.70119548492853012</v>
      </c>
      <c r="AF8" s="46">
        <f ca="1"/>
        <v>0.70119548492854689</v>
      </c>
      <c r="AG8" s="46">
        <f ca="1"/>
        <v>0.70119548492855566</v>
      </c>
    </row>
    <row r="9" spans="1:33" x14ac:dyDescent="0.3">
      <c r="A9" s="48">
        <v>5</v>
      </c>
      <c r="B9" s="46">
        <f ca="1">IF(ISNA(Summary!C42),0,Summary!C42)</f>
        <v>0.33333333333333326</v>
      </c>
      <c r="C9" s="46">
        <f ca="1">IF(ISNA(Summary!D42),0,Summary!D42)</f>
        <v>0.25</v>
      </c>
      <c r="D9" s="46">
        <f ca="1">IF(ISNA(Summary!E42),0,Summary!E42)</f>
        <v>2</v>
      </c>
      <c r="E9" s="46">
        <f ca="1">IF(ISNA(Summary!F42),0,Summary!F42)</f>
        <v>1</v>
      </c>
      <c r="F9" s="45">
        <v>1</v>
      </c>
      <c r="G9" s="46">
        <f ca="1">IF(ISNA(Summary!H42),0,Summary!H42)</f>
        <v>1</v>
      </c>
      <c r="H9" s="46">
        <f ca="1">IF(ISNA(Summary!I42),0,Summary!I42)</f>
        <v>0.11111111111111109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0.6694444444444444</v>
      </c>
      <c r="N9" s="46">
        <f ca="1"/>
        <v>5.2588492063492058</v>
      </c>
      <c r="O9" s="46">
        <f ca="1"/>
        <v>0.68327401952508704</v>
      </c>
      <c r="P9" s="46">
        <f ca="1"/>
        <v>0.69674092617899552</v>
      </c>
      <c r="Q9" s="46">
        <f ca="1"/>
        <v>0.70180123227994362</v>
      </c>
      <c r="R9" s="46">
        <f ca="1"/>
        <v>0.70134810674895742</v>
      </c>
      <c r="S9" s="46">
        <f ca="1"/>
        <v>0.70117559044902833</v>
      </c>
      <c r="T9" s="46">
        <f ca="1"/>
        <v>0.70119029572890046</v>
      </c>
      <c r="U9" s="46">
        <f ca="1"/>
        <v>0.70119613834439298</v>
      </c>
      <c r="V9" s="46">
        <f ca="1"/>
        <v>0.70119566133866107</v>
      </c>
      <c r="W9" s="46">
        <f ca="1"/>
        <v>0.70119546348612005</v>
      </c>
      <c r="X9" s="46">
        <f ca="1"/>
        <v>0.70119547893372836</v>
      </c>
      <c r="Y9" s="46">
        <f ca="1"/>
        <v>0.70119548563159551</v>
      </c>
      <c r="Z9" s="46">
        <f ca="1"/>
        <v>0.70119548513219654</v>
      </c>
      <c r="AA9" s="46">
        <f ca="1"/>
        <v>0.70119548490552497</v>
      </c>
      <c r="AB9" s="46">
        <f ca="1"/>
        <v>0.70119548492163952</v>
      </c>
      <c r="AC9" s="46">
        <f ca="1"/>
        <v>0.70119548492930828</v>
      </c>
      <c r="AD9" s="46">
        <f ca="1"/>
        <v>0.70119548492878958</v>
      </c>
      <c r="AE9" s="46">
        <f ca="1"/>
        <v>0.70119548492853012</v>
      </c>
      <c r="AF9" s="46">
        <f ca="1"/>
        <v>0.70119548492854689</v>
      </c>
      <c r="AG9" s="46">
        <f ca="1"/>
        <v>0.70119548492855566</v>
      </c>
    </row>
    <row r="10" spans="1:33" x14ac:dyDescent="0.3">
      <c r="A10" s="48">
        <v>6</v>
      </c>
      <c r="B10" s="46">
        <f ca="1">IF(ISNA(Summary!C43),0,Summary!C43)</f>
        <v>0.33333333333333326</v>
      </c>
      <c r="C10" s="46">
        <f ca="1">IF(ISNA(Summary!D43),0,Summary!D43)</f>
        <v>0.25</v>
      </c>
      <c r="D10" s="46">
        <f ca="1">IF(ISNA(Summary!E43),0,Summary!E43)</f>
        <v>2</v>
      </c>
      <c r="E10" s="46">
        <f ca="1">IF(ISNA(Summary!F43),0,Summary!F43)</f>
        <v>1</v>
      </c>
      <c r="F10" s="46">
        <f ca="1">IF(ISNA(Summary!G43),0,Summary!G43)</f>
        <v>1</v>
      </c>
      <c r="G10" s="45">
        <v>1</v>
      </c>
      <c r="H10" s="46">
        <f ca="1">IF(ISNA(Summary!I43),0,Summary!I43)</f>
        <v>0.11111111111111109</v>
      </c>
      <c r="I10" s="46">
        <f ca="1">IF(ISNA(Summary!J43),0,Summary!J43)</f>
        <v>1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0.6694444444444444</v>
      </c>
      <c r="N10" s="46">
        <f ca="1"/>
        <v>5.2588492063492058</v>
      </c>
      <c r="O10" s="46">
        <f ca="1"/>
        <v>0.68327401952508704</v>
      </c>
      <c r="P10" s="46">
        <f ca="1"/>
        <v>0.69674092617899552</v>
      </c>
      <c r="Q10" s="46">
        <f ca="1"/>
        <v>0.70180123227994362</v>
      </c>
      <c r="R10" s="46">
        <f ca="1"/>
        <v>0.70134810674895742</v>
      </c>
      <c r="S10" s="46">
        <f ca="1"/>
        <v>0.70117559044902833</v>
      </c>
      <c r="T10" s="46">
        <f ca="1"/>
        <v>0.70119029572890046</v>
      </c>
      <c r="U10" s="46">
        <f ca="1"/>
        <v>0.70119613834439298</v>
      </c>
      <c r="V10" s="46">
        <f ca="1"/>
        <v>0.70119566133866107</v>
      </c>
      <c r="W10" s="46">
        <f ca="1"/>
        <v>0.70119546348612005</v>
      </c>
      <c r="X10" s="46">
        <f ca="1"/>
        <v>0.70119547893372836</v>
      </c>
      <c r="Y10" s="46">
        <f ca="1"/>
        <v>0.70119548563159551</v>
      </c>
      <c r="Z10" s="46">
        <f ca="1"/>
        <v>0.70119548513219654</v>
      </c>
      <c r="AA10" s="46">
        <f ca="1"/>
        <v>0.70119548490552497</v>
      </c>
      <c r="AB10" s="46">
        <f ca="1"/>
        <v>0.70119548492163952</v>
      </c>
      <c r="AC10" s="46">
        <f ca="1"/>
        <v>0.70119548492930828</v>
      </c>
      <c r="AD10" s="46">
        <f ca="1"/>
        <v>0.70119548492878958</v>
      </c>
      <c r="AE10" s="46">
        <f ca="1"/>
        <v>0.70119548492853012</v>
      </c>
      <c r="AF10" s="46">
        <f ca="1"/>
        <v>0.70119548492854689</v>
      </c>
      <c r="AG10" s="46">
        <f ca="1"/>
        <v>0.70119548492855566</v>
      </c>
    </row>
    <row r="11" spans="1:33" x14ac:dyDescent="0.3">
      <c r="A11" s="48">
        <v>7</v>
      </c>
      <c r="B11" s="46">
        <f ca="1">IF(ISNA(Summary!C44),0,Summary!C44)</f>
        <v>7.9999999999999982</v>
      </c>
      <c r="C11" s="46">
        <f ca="1">IF(ISNA(Summary!D44),0,Summary!D44)</f>
        <v>7</v>
      </c>
      <c r="D11" s="46">
        <f ca="1">IF(ISNA(Summary!E44),0,Summary!E44)</f>
        <v>9.0000000000000018</v>
      </c>
      <c r="E11" s="46">
        <f ca="1">IF(ISNA(Summary!F44),0,Summary!F44)</f>
        <v>9.0000000000000018</v>
      </c>
      <c r="F11" s="46">
        <f ca="1">IF(ISNA(Summary!G44),0,Summary!G44)</f>
        <v>9.0000000000000018</v>
      </c>
      <c r="G11" s="46">
        <f ca="1">IF(ISNA(Summary!H44),0,Summary!H44)</f>
        <v>9.0000000000000018</v>
      </c>
      <c r="H11" s="45">
        <v>1</v>
      </c>
      <c r="I11" s="46">
        <f ca="1">IF(ISNA(Summary!J44),0,Summary!J44)</f>
        <v>9.0000000000000018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6.1</v>
      </c>
      <c r="N11" s="46">
        <f ca="1"/>
        <v>64.404999999999987</v>
      </c>
      <c r="O11" s="46">
        <f ca="1"/>
        <v>8.1364170865665315</v>
      </c>
      <c r="P11" s="46">
        <f ca="1"/>
        <v>8.2198375992949124</v>
      </c>
      <c r="Q11" s="46">
        <f ca="1"/>
        <v>8.2871794896273308</v>
      </c>
      <c r="R11" s="46">
        <f ca="1"/>
        <v>8.2844527481489258</v>
      </c>
      <c r="S11" s="46">
        <f ca="1"/>
        <v>8.2821659134658372</v>
      </c>
      <c r="T11" s="46">
        <f ca="1"/>
        <v>8.2822506658436925</v>
      </c>
      <c r="U11" s="46">
        <f ca="1"/>
        <v>8.282327785005954</v>
      </c>
      <c r="V11" s="46">
        <f ca="1"/>
        <v>8.2823251652375038</v>
      </c>
      <c r="W11" s="46">
        <f ca="1"/>
        <v>8.2823225646491299</v>
      </c>
      <c r="X11" s="46">
        <f ca="1"/>
        <v>8.2823226449788692</v>
      </c>
      <c r="Y11" s="46">
        <f ca="1"/>
        <v>8.2823227326505524</v>
      </c>
      <c r="Z11" s="46">
        <f ca="1"/>
        <v>8.2823227302110247</v>
      </c>
      <c r="AA11" s="46">
        <f ca="1"/>
        <v>8.2823227272562168</v>
      </c>
      <c r="AB11" s="46">
        <f ca="1"/>
        <v>8.2823227273294293</v>
      </c>
      <c r="AC11" s="46">
        <f ca="1"/>
        <v>8.2823227274289888</v>
      </c>
      <c r="AD11" s="46">
        <f ca="1"/>
        <v>8.2823227274268252</v>
      </c>
      <c r="AE11" s="46">
        <f ca="1"/>
        <v>8.2823227274234714</v>
      </c>
      <c r="AF11" s="46">
        <f ca="1"/>
        <v>8.2823227274235336</v>
      </c>
      <c r="AG11" s="46">
        <f ca="1"/>
        <v>8.2823227274236473</v>
      </c>
    </row>
    <row r="12" spans="1:33" x14ac:dyDescent="0.3">
      <c r="A12" s="48">
        <v>8</v>
      </c>
      <c r="B12" s="46">
        <f ca="1">IF(ISNA(Summary!C45),0,Summary!C45)</f>
        <v>0.33333333333333326</v>
      </c>
      <c r="C12" s="46">
        <f ca="1">IF(ISNA(Summary!D45),0,Summary!D45)</f>
        <v>0.25</v>
      </c>
      <c r="D12" s="46">
        <f ca="1">IF(ISNA(Summary!E45),0,Summary!E45)</f>
        <v>2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1</v>
      </c>
      <c r="H12" s="46">
        <f ca="1">IF(ISNA(Summary!I45),0,Summary!I45)</f>
        <v>0.11111111111111109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0.6694444444444444</v>
      </c>
      <c r="N12" s="46">
        <f ca="1"/>
        <v>5.2588492063492058</v>
      </c>
      <c r="O12" s="46">
        <f ca="1"/>
        <v>0.68327401952508704</v>
      </c>
      <c r="P12" s="46">
        <f ca="1"/>
        <v>0.69674092617899552</v>
      </c>
      <c r="Q12" s="46">
        <f ca="1"/>
        <v>0.70180123227994362</v>
      </c>
      <c r="R12" s="46">
        <f ca="1"/>
        <v>0.70134810674895742</v>
      </c>
      <c r="S12" s="46">
        <f ca="1"/>
        <v>0.70117559044902833</v>
      </c>
      <c r="T12" s="46">
        <f ca="1"/>
        <v>0.70119029572890046</v>
      </c>
      <c r="U12" s="46">
        <f ca="1"/>
        <v>0.70119613834439298</v>
      </c>
      <c r="V12" s="46">
        <f ca="1"/>
        <v>0.70119566133866107</v>
      </c>
      <c r="W12" s="46">
        <f ca="1"/>
        <v>0.70119546348612005</v>
      </c>
      <c r="X12" s="46">
        <f ca="1"/>
        <v>0.70119547893372836</v>
      </c>
      <c r="Y12" s="46">
        <f ca="1"/>
        <v>0.70119548563159551</v>
      </c>
      <c r="Z12" s="46">
        <f ca="1"/>
        <v>0.70119548513219654</v>
      </c>
      <c r="AA12" s="46">
        <f ca="1"/>
        <v>0.70119548490552497</v>
      </c>
      <c r="AB12" s="46">
        <f ca="1"/>
        <v>0.70119548492163952</v>
      </c>
      <c r="AC12" s="46">
        <f ca="1"/>
        <v>0.70119548492930828</v>
      </c>
      <c r="AD12" s="46">
        <f ca="1"/>
        <v>0.70119548492878958</v>
      </c>
      <c r="AE12" s="46">
        <f ca="1"/>
        <v>0.70119548492853012</v>
      </c>
      <c r="AF12" s="46">
        <f ca="1"/>
        <v>0.70119548492854689</v>
      </c>
      <c r="AG12" s="46">
        <f ca="1"/>
        <v>0.70119548492855566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1.5526744817948922E-3</v>
      </c>
      <c r="P13" s="46">
        <f ca="1"/>
        <v>1.9083024693490754E-4</v>
      </c>
      <c r="Q13" s="46">
        <f ca="1"/>
        <v>2.3215817177613914E-5</v>
      </c>
      <c r="R13" s="46">
        <f ca="1"/>
        <v>2.8014135818672745E-6</v>
      </c>
      <c r="S13" s="46">
        <f ca="1"/>
        <v>3.3815312453719057E-7</v>
      </c>
      <c r="T13" s="46">
        <f ca="1"/>
        <v>4.0829069119153117E-8</v>
      </c>
      <c r="U13" s="46">
        <f ca="1"/>
        <v>4.9297070043452933E-9</v>
      </c>
      <c r="V13" s="46">
        <f ca="1"/>
        <v>5.952079092148306E-10</v>
      </c>
      <c r="W13" s="46">
        <f ca="1"/>
        <v>7.1864832319435073E-11</v>
      </c>
      <c r="X13" s="46">
        <f ca="1"/>
        <v>8.6768936803030132E-12</v>
      </c>
      <c r="Y13" s="46">
        <f ca="1"/>
        <v>1.0476401430175328E-12</v>
      </c>
      <c r="Z13" s="46">
        <f ca="1"/>
        <v>1.2649110362332639E-13</v>
      </c>
      <c r="AA13" s="46">
        <f ca="1"/>
        <v>1.5272419071757607E-14</v>
      </c>
      <c r="AB13" s="46">
        <f ca="1"/>
        <v>1.843977779505953E-15</v>
      </c>
      <c r="AC13" s="46">
        <f ca="1"/>
        <v>2.2264017476900824E-16</v>
      </c>
      <c r="AD13" s="46">
        <f ca="1"/>
        <v>2.6881369163710495E-17</v>
      </c>
      <c r="AE13" s="46">
        <f ca="1"/>
        <v>3.2456316963710099E-18</v>
      </c>
      <c r="AF13" s="46">
        <f ca="1"/>
        <v>3.9187457470408015E-19</v>
      </c>
      <c r="AG13" s="46">
        <f ca="1"/>
        <v>4.7314574377372104E-20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1.5526744817948922E-3</v>
      </c>
      <c r="P14" s="46">
        <f ca="1"/>
        <v>1.9083024693490754E-4</v>
      </c>
      <c r="Q14" s="46">
        <f ca="1"/>
        <v>2.3215817177613914E-5</v>
      </c>
      <c r="R14" s="46">
        <f ca="1"/>
        <v>2.8014135818672745E-6</v>
      </c>
      <c r="S14" s="46">
        <f ca="1"/>
        <v>3.3815312453719057E-7</v>
      </c>
      <c r="T14" s="46">
        <f ca="1"/>
        <v>4.0829069119153117E-8</v>
      </c>
      <c r="U14" s="46">
        <f ca="1"/>
        <v>4.9297070043452933E-9</v>
      </c>
      <c r="V14" s="46">
        <f ca="1"/>
        <v>5.952079092148306E-10</v>
      </c>
      <c r="W14" s="46">
        <f ca="1"/>
        <v>7.1864832319435073E-11</v>
      </c>
      <c r="X14" s="46">
        <f ca="1"/>
        <v>8.6768936803030132E-12</v>
      </c>
      <c r="Y14" s="46">
        <f ca="1"/>
        <v>1.0476401430175328E-12</v>
      </c>
      <c r="Z14" s="46">
        <f ca="1"/>
        <v>1.2649110362332639E-13</v>
      </c>
      <c r="AA14" s="46">
        <f ca="1"/>
        <v>1.5272419071757607E-14</v>
      </c>
      <c r="AB14" s="46">
        <f ca="1"/>
        <v>1.843977779505953E-15</v>
      </c>
      <c r="AC14" s="46">
        <f ca="1"/>
        <v>2.2264017476900824E-16</v>
      </c>
      <c r="AD14" s="46">
        <f ca="1"/>
        <v>2.6881369163710495E-17</v>
      </c>
      <c r="AE14" s="46">
        <f ca="1"/>
        <v>3.2456316963710099E-18</v>
      </c>
      <c r="AF14" s="46">
        <f ca="1"/>
        <v>3.9187457470408015E-19</v>
      </c>
      <c r="AG14" s="46">
        <f ca="1"/>
        <v>4.7314574377372104E-20</v>
      </c>
    </row>
    <row r="15" spans="1:33" x14ac:dyDescent="0.3">
      <c r="A15" s="41" t="s">
        <v>46</v>
      </c>
      <c r="B15" s="44">
        <f t="shared" ref="B15:G15" ca="1" si="3">IF($M$1&gt;=B4,SUM(B5:B14),0)</f>
        <v>12.58333333333333</v>
      </c>
      <c r="C15" s="44">
        <f t="shared" ca="1" si="3"/>
        <v>9.6999999999999993</v>
      </c>
      <c r="D15" s="44">
        <f t="shared" ca="1" si="3"/>
        <v>27</v>
      </c>
      <c r="E15" s="44">
        <f t="shared" ca="1" si="3"/>
        <v>20.5</v>
      </c>
      <c r="F15" s="44">
        <f t="shared" ca="1" si="3"/>
        <v>20.5</v>
      </c>
      <c r="G15" s="44">
        <f t="shared" ca="1" si="3"/>
        <v>20.5</v>
      </c>
      <c r="H15" s="44">
        <f t="shared" ref="H15:I15" ca="1" si="4">IF($M$1&gt;=H4,SUM(H5:H14),0)</f>
        <v>1.8234126984126984</v>
      </c>
      <c r="I15" s="44">
        <f t="shared" ca="1" si="4"/>
        <v>20.5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0.28893442622950821</v>
      </c>
      <c r="N16" s="46">
        <f t="shared" ca="1" si="6"/>
        <v>0.20479653186741145</v>
      </c>
      <c r="O16" s="46">
        <f t="shared" ca="1" si="6"/>
        <v>0.20453751920489674</v>
      </c>
      <c r="P16" s="46">
        <f t="shared" ca="1" si="6"/>
        <v>0.20685905600926682</v>
      </c>
      <c r="Q16" s="46">
        <f t="shared" ca="1" si="6"/>
        <v>0.2068721500675807</v>
      </c>
      <c r="R16" s="46">
        <f t="shared" ca="1" si="6"/>
        <v>0.20679363144569501</v>
      </c>
      <c r="S16" s="46">
        <f t="shared" ca="1" si="6"/>
        <v>0.20679295611325813</v>
      </c>
      <c r="T16" s="46">
        <f t="shared" ca="1" si="6"/>
        <v>0.20679559329318467</v>
      </c>
      <c r="U16" s="46">
        <f t="shared" ca="1" si="6"/>
        <v>0.20679562385383515</v>
      </c>
      <c r="V16" s="46">
        <f t="shared" ca="1" si="6"/>
        <v>0.20679553528155739</v>
      </c>
      <c r="W16" s="46">
        <f t="shared" ca="1" si="6"/>
        <v>0.20679553399023651</v>
      </c>
      <c r="X16" s="46">
        <f t="shared" ca="1" si="6"/>
        <v>0.2067955369642096</v>
      </c>
      <c r="Y16" s="46">
        <f t="shared" ca="1" si="6"/>
        <v>0.20679553701648376</v>
      </c>
      <c r="Z16" s="46">
        <f t="shared" ref="Z16:AG16" ca="1" si="7">Z5/MAX(Z$5:Z$14)</f>
        <v>0.20679553691665387</v>
      </c>
      <c r="AA16" s="46">
        <f t="shared" ca="1" si="7"/>
        <v>0.20679553691459898</v>
      </c>
      <c r="AB16" s="46">
        <f t="shared" ca="1" si="7"/>
        <v>0.20679553691794916</v>
      </c>
      <c r="AC16" s="46">
        <f t="shared" ca="1" si="7"/>
        <v>0.20679553691802827</v>
      </c>
      <c r="AD16" s="46">
        <f t="shared" ca="1" si="7"/>
        <v>0.20679553691791586</v>
      </c>
      <c r="AE16" s="46">
        <f t="shared" ca="1" si="7"/>
        <v>0.20679553691791289</v>
      </c>
      <c r="AF16" s="46">
        <f t="shared" ca="1" si="7"/>
        <v>0.20679553691791666</v>
      </c>
      <c r="AG16" s="46">
        <f t="shared" ca="1" si="7"/>
        <v>0.2067955369179168</v>
      </c>
    </row>
    <row r="17" spans="2:33" x14ac:dyDescent="0.3">
      <c r="L17" s="51"/>
      <c r="M17" s="46">
        <f t="shared" ref="M17:Y17" ca="1" si="8">M6/MAX(M$5:M$14)</f>
        <v>0.39578454332552693</v>
      </c>
      <c r="N17" s="46">
        <f t="shared" ca="1" si="8"/>
        <v>0.29970314342645687</v>
      </c>
      <c r="O17" s="46">
        <f t="shared" ca="1" si="8"/>
        <v>0.2967521468166136</v>
      </c>
      <c r="P17" s="46">
        <f t="shared" ca="1" si="8"/>
        <v>0.29936168157830029</v>
      </c>
      <c r="Q17" s="46">
        <f t="shared" ca="1" si="8"/>
        <v>0.29946964607598309</v>
      </c>
      <c r="R17" s="46">
        <f t="shared" ca="1" si="8"/>
        <v>0.29938158945714161</v>
      </c>
      <c r="S17" s="46">
        <f t="shared" ca="1" si="8"/>
        <v>0.29937769956601962</v>
      </c>
      <c r="T17" s="46">
        <f t="shared" ca="1" si="8"/>
        <v>0.29938064772929956</v>
      </c>
      <c r="U17" s="46">
        <f t="shared" ca="1" si="8"/>
        <v>0.29938078729308804</v>
      </c>
      <c r="V17" s="46">
        <f t="shared" ca="1" si="8"/>
        <v>0.29938068859010625</v>
      </c>
      <c r="W17" s="46">
        <f t="shared" ca="1" si="8"/>
        <v>0.29938068360389669</v>
      </c>
      <c r="X17" s="46">
        <f t="shared" ca="1" si="8"/>
        <v>0.29938068690745906</v>
      </c>
      <c r="Y17" s="46">
        <f t="shared" ca="1" si="8"/>
        <v>0.29938068708493809</v>
      </c>
      <c r="Z17" s="46">
        <f t="shared" ref="Z17:AG17" ca="1" si="9">Z6/MAX(Z$5:Z$14)</f>
        <v>0.29938068697440029</v>
      </c>
      <c r="AA17" s="46">
        <f t="shared" ca="1" si="9"/>
        <v>0.29938068696810405</v>
      </c>
      <c r="AB17" s="46">
        <f t="shared" ca="1" si="9"/>
        <v>0.29938068697180165</v>
      </c>
      <c r="AC17" s="46">
        <f t="shared" ca="1" si="9"/>
        <v>0.29938068697202441</v>
      </c>
      <c r="AD17" s="46">
        <f t="shared" ca="1" si="9"/>
        <v>0.29938068697190073</v>
      </c>
      <c r="AE17" s="46">
        <f t="shared" ca="1" si="9"/>
        <v>0.29938068697189285</v>
      </c>
      <c r="AF17" s="46">
        <f t="shared" ca="1" si="9"/>
        <v>0.29938068697189707</v>
      </c>
      <c r="AG17" s="46">
        <f t="shared" ca="1" si="9"/>
        <v>0.29938068697189729</v>
      </c>
    </row>
    <row r="18" spans="2:33" x14ac:dyDescent="0.3">
      <c r="L18" s="51"/>
      <c r="M18" s="46">
        <f t="shared" ref="M18:Y18" ca="1" si="10">M7/MAX(M$5:M$14)</f>
        <v>5.837887067395265E-2</v>
      </c>
      <c r="N18" s="46">
        <f t="shared" ca="1" si="10"/>
        <v>5.118018664133097E-2</v>
      </c>
      <c r="O18" s="46">
        <f t="shared" ca="1" si="10"/>
        <v>5.3676781079938285E-2</v>
      </c>
      <c r="P18" s="46">
        <f t="shared" ca="1" si="10"/>
        <v>5.3921652048380321E-2</v>
      </c>
      <c r="Q18" s="46">
        <f t="shared" ca="1" si="10"/>
        <v>5.3835753532279505E-2</v>
      </c>
      <c r="R18" s="46">
        <f t="shared" ca="1" si="10"/>
        <v>5.3827234191701594E-2</v>
      </c>
      <c r="S18" s="46">
        <f t="shared" ca="1" si="10"/>
        <v>5.3830094357921847E-2</v>
      </c>
      <c r="T18" s="46">
        <f t="shared" ca="1" si="10"/>
        <v>5.3830389252631075E-2</v>
      </c>
      <c r="U18" s="46">
        <f t="shared" ca="1" si="10"/>
        <v>5.3830293969087874E-2</v>
      </c>
      <c r="V18" s="46">
        <f t="shared" ca="1" si="10"/>
        <v>5.3830283770749436E-2</v>
      </c>
      <c r="W18" s="46">
        <f t="shared" ca="1" si="10"/>
        <v>5.3830286943819861E-2</v>
      </c>
      <c r="X18" s="46">
        <f t="shared" ca="1" si="10"/>
        <v>5.3830287296143191E-2</v>
      </c>
      <c r="Y18" s="46">
        <f t="shared" ca="1" si="10"/>
        <v>5.3830287190513387E-2</v>
      </c>
      <c r="Z18" s="46">
        <f t="shared" ref="Z18:AG18" ca="1" si="11">Z7/MAX(Z$5:Z$14)</f>
        <v>5.3830287178353531E-2</v>
      </c>
      <c r="AA18" s="46">
        <f t="shared" ca="1" si="11"/>
        <v>5.3830287181868594E-2</v>
      </c>
      <c r="AB18" s="46">
        <f t="shared" ca="1" si="11"/>
        <v>5.3830287182287891E-2</v>
      </c>
      <c r="AC18" s="46">
        <f t="shared" ca="1" si="11"/>
        <v>5.383028718217097E-2</v>
      </c>
      <c r="AD18" s="46">
        <f t="shared" ca="1" si="11"/>
        <v>5.3830287182156523E-2</v>
      </c>
      <c r="AE18" s="46">
        <f t="shared" ca="1" si="11"/>
        <v>5.3830287182160416E-2</v>
      </c>
      <c r="AF18" s="46">
        <f t="shared" ca="1" si="11"/>
        <v>5.3830287182160916E-2</v>
      </c>
      <c r="AG18" s="46">
        <f t="shared" ca="1" si="11"/>
        <v>5.3830287182160784E-2</v>
      </c>
    </row>
    <row r="19" spans="2:33" x14ac:dyDescent="0.3">
      <c r="L19" s="51"/>
      <c r="M19" s="46">
        <f t="shared" ref="M19:Y19" ca="1" si="12">M8/MAX(M$5:M$14)</f>
        <v>0.10974499089253187</v>
      </c>
      <c r="N19" s="46">
        <f t="shared" ca="1" si="12"/>
        <v>8.1652809663057324E-2</v>
      </c>
      <c r="O19" s="46">
        <f t="shared" ca="1" si="12"/>
        <v>8.3977260783888882E-2</v>
      </c>
      <c r="P19" s="46">
        <f t="shared" ca="1" si="12"/>
        <v>8.4763344501935303E-2</v>
      </c>
      <c r="Q19" s="46">
        <f t="shared" ca="1" si="12"/>
        <v>8.4685173424607837E-2</v>
      </c>
      <c r="R19" s="46">
        <f t="shared" ca="1" si="12"/>
        <v>8.4658350777082572E-2</v>
      </c>
      <c r="S19" s="46">
        <f t="shared" ca="1" si="12"/>
        <v>8.4660896409838704E-2</v>
      </c>
      <c r="T19" s="46">
        <f t="shared" ca="1" si="12"/>
        <v>8.4661805591158351E-2</v>
      </c>
      <c r="U19" s="46">
        <f t="shared" ca="1" si="12"/>
        <v>8.4661722712039325E-2</v>
      </c>
      <c r="V19" s="46">
        <f t="shared" ca="1" si="12"/>
        <v>8.4661691898032784E-2</v>
      </c>
      <c r="W19" s="46">
        <f t="shared" ca="1" si="12"/>
        <v>8.4661694592647802E-2</v>
      </c>
      <c r="X19" s="46">
        <f t="shared" ca="1" si="12"/>
        <v>8.4661695636649201E-2</v>
      </c>
      <c r="Y19" s="46">
        <f t="shared" ca="1" si="12"/>
        <v>8.4661695549165736E-2</v>
      </c>
      <c r="Z19" s="46">
        <f t="shared" ref="Z19:AG19" ca="1" si="13">Z8/MAX(Z$5:Z$14)</f>
        <v>8.4661695513805563E-2</v>
      </c>
      <c r="AA19" s="46">
        <f t="shared" ca="1" si="13"/>
        <v>8.4661695516641419E-2</v>
      </c>
      <c r="AB19" s="46">
        <f t="shared" ca="1" si="13"/>
        <v>8.4661695517838698E-2</v>
      </c>
      <c r="AC19" s="46">
        <f t="shared" ca="1" si="13"/>
        <v>8.4661695517746924E-2</v>
      </c>
      <c r="AD19" s="46">
        <f t="shared" ca="1" si="13"/>
        <v>8.4661695517706415E-2</v>
      </c>
      <c r="AE19" s="46">
        <f t="shared" ca="1" si="13"/>
        <v>8.4661695517709371E-2</v>
      </c>
      <c r="AF19" s="46">
        <f t="shared" ca="1" si="13"/>
        <v>8.4661695517710758E-2</v>
      </c>
      <c r="AG19" s="46">
        <f t="shared" ca="1" si="13"/>
        <v>8.4661695517710647E-2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0.10974499089253187</v>
      </c>
      <c r="N20" s="46">
        <f t="shared" ca="1" si="14"/>
        <v>8.1652809663057324E-2</v>
      </c>
      <c r="O20" s="46">
        <f t="shared" ca="1" si="14"/>
        <v>8.3977260783888882E-2</v>
      </c>
      <c r="P20" s="46">
        <f t="shared" ca="1" si="14"/>
        <v>8.4763344501935303E-2</v>
      </c>
      <c r="Q20" s="46">
        <f t="shared" ca="1" si="14"/>
        <v>8.4685173424607837E-2</v>
      </c>
      <c r="R20" s="46">
        <f t="shared" ca="1" si="14"/>
        <v>8.4658350777082572E-2</v>
      </c>
      <c r="S20" s="46">
        <f t="shared" ca="1" si="14"/>
        <v>8.4660896409838704E-2</v>
      </c>
      <c r="T20" s="46">
        <f t="shared" ca="1" si="14"/>
        <v>8.4661805591158351E-2</v>
      </c>
      <c r="U20" s="46">
        <f t="shared" ca="1" si="14"/>
        <v>8.4661722712039325E-2</v>
      </c>
      <c r="V20" s="46">
        <f t="shared" ca="1" si="14"/>
        <v>8.4661691898032784E-2</v>
      </c>
      <c r="W20" s="46">
        <f t="shared" ca="1" si="14"/>
        <v>8.4661694592647802E-2</v>
      </c>
      <c r="X20" s="46">
        <f t="shared" ca="1" si="14"/>
        <v>8.4661695636649201E-2</v>
      </c>
      <c r="Y20" s="46">
        <f t="shared" ca="1" si="14"/>
        <v>8.4661695549165736E-2</v>
      </c>
      <c r="Z20" s="46">
        <f t="shared" ref="Z20:AG20" ca="1" si="15">Z9/MAX(Z$5:Z$14)</f>
        <v>8.4661695513805563E-2</v>
      </c>
      <c r="AA20" s="46">
        <f t="shared" ca="1" si="15"/>
        <v>8.4661695516641419E-2</v>
      </c>
      <c r="AB20" s="46">
        <f t="shared" ca="1" si="15"/>
        <v>8.4661695517838698E-2</v>
      </c>
      <c r="AC20" s="46">
        <f t="shared" ca="1" si="15"/>
        <v>8.4661695517746924E-2</v>
      </c>
      <c r="AD20" s="46">
        <f t="shared" ca="1" si="15"/>
        <v>8.4661695517706415E-2</v>
      </c>
      <c r="AE20" s="46">
        <f t="shared" ca="1" si="15"/>
        <v>8.4661695517709371E-2</v>
      </c>
      <c r="AF20" s="46">
        <f t="shared" ca="1" si="15"/>
        <v>8.4661695517710758E-2</v>
      </c>
      <c r="AG20" s="46">
        <f t="shared" ca="1" si="15"/>
        <v>8.4661695517710647E-2</v>
      </c>
    </row>
    <row r="21" spans="2:33" x14ac:dyDescent="0.3">
      <c r="M21" s="46">
        <f t="shared" ref="M21:Y21" ca="1" si="16">M10/MAX(M$5:M$14)</f>
        <v>0.10974499089253187</v>
      </c>
      <c r="N21" s="46">
        <f t="shared" ca="1" si="16"/>
        <v>8.1652809663057324E-2</v>
      </c>
      <c r="O21" s="46">
        <f t="shared" ca="1" si="16"/>
        <v>8.3977260783888882E-2</v>
      </c>
      <c r="P21" s="46">
        <f t="shared" ca="1" si="16"/>
        <v>8.4763344501935303E-2</v>
      </c>
      <c r="Q21" s="46">
        <f t="shared" ca="1" si="16"/>
        <v>8.4685173424607837E-2</v>
      </c>
      <c r="R21" s="46">
        <f t="shared" ca="1" si="16"/>
        <v>8.4658350777082572E-2</v>
      </c>
      <c r="S21" s="46">
        <f t="shared" ca="1" si="16"/>
        <v>8.4660896409838704E-2</v>
      </c>
      <c r="T21" s="46">
        <f t="shared" ca="1" si="16"/>
        <v>8.4661805591158351E-2</v>
      </c>
      <c r="U21" s="46">
        <f t="shared" ca="1" si="16"/>
        <v>8.4661722712039325E-2</v>
      </c>
      <c r="V21" s="46">
        <f t="shared" ca="1" si="16"/>
        <v>8.4661691898032784E-2</v>
      </c>
      <c r="W21" s="46">
        <f t="shared" ca="1" si="16"/>
        <v>8.4661694592647802E-2</v>
      </c>
      <c r="X21" s="46">
        <f t="shared" ca="1" si="16"/>
        <v>8.4661695636649201E-2</v>
      </c>
      <c r="Y21" s="46">
        <f t="shared" ca="1" si="16"/>
        <v>8.4661695549165736E-2</v>
      </c>
      <c r="Z21" s="46">
        <f t="shared" ref="Z21:AG21" ca="1" si="17">Z10/MAX(Z$5:Z$14)</f>
        <v>8.4661695513805563E-2</v>
      </c>
      <c r="AA21" s="46">
        <f t="shared" ca="1" si="17"/>
        <v>8.4661695516641419E-2</v>
      </c>
      <c r="AB21" s="46">
        <f t="shared" ca="1" si="17"/>
        <v>8.4661695517838698E-2</v>
      </c>
      <c r="AC21" s="46">
        <f t="shared" ca="1" si="17"/>
        <v>8.4661695517746924E-2</v>
      </c>
      <c r="AD21" s="46">
        <f t="shared" ca="1" si="17"/>
        <v>8.4661695517706415E-2</v>
      </c>
      <c r="AE21" s="46">
        <f t="shared" ca="1" si="17"/>
        <v>8.4661695517709371E-2</v>
      </c>
      <c r="AF21" s="46">
        <f t="shared" ca="1" si="17"/>
        <v>8.4661695517710758E-2</v>
      </c>
      <c r="AG21" s="46">
        <f t="shared" ca="1" si="17"/>
        <v>8.4661695517710647E-2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1</v>
      </c>
      <c r="N22" s="46">
        <f t="shared" ca="1" si="18"/>
        <v>1</v>
      </c>
      <c r="O22" s="46">
        <f t="shared" ca="1" si="18"/>
        <v>1</v>
      </c>
      <c r="P22" s="46">
        <f t="shared" ca="1" si="18"/>
        <v>1</v>
      </c>
      <c r="Q22" s="46">
        <f t="shared" ca="1" si="18"/>
        <v>1</v>
      </c>
      <c r="R22" s="46">
        <f t="shared" ca="1" si="18"/>
        <v>1</v>
      </c>
      <c r="S22" s="46">
        <f t="shared" ca="1" si="18"/>
        <v>1</v>
      </c>
      <c r="T22" s="46">
        <f t="shared" ca="1" si="18"/>
        <v>1</v>
      </c>
      <c r="U22" s="46">
        <f t="shared" ca="1" si="18"/>
        <v>1</v>
      </c>
      <c r="V22" s="46">
        <f t="shared" ca="1" si="18"/>
        <v>1</v>
      </c>
      <c r="W22" s="46">
        <f t="shared" ca="1" si="18"/>
        <v>1</v>
      </c>
      <c r="X22" s="46">
        <f t="shared" ca="1" si="18"/>
        <v>1</v>
      </c>
      <c r="Y22" s="46">
        <f t="shared" ca="1" si="18"/>
        <v>1</v>
      </c>
      <c r="Z22" s="46">
        <f t="shared" ref="Z22:AG22" ca="1" si="19">Z11/MAX(Z$5:Z$14)</f>
        <v>1</v>
      </c>
      <c r="AA22" s="46">
        <f t="shared" ca="1" si="19"/>
        <v>1</v>
      </c>
      <c r="AB22" s="46">
        <f t="shared" ca="1" si="19"/>
        <v>1</v>
      </c>
      <c r="AC22" s="46">
        <f t="shared" ca="1" si="19"/>
        <v>1</v>
      </c>
      <c r="AD22" s="46">
        <f t="shared" ca="1" si="19"/>
        <v>1</v>
      </c>
      <c r="AE22" s="46">
        <f t="shared" ca="1" si="19"/>
        <v>1</v>
      </c>
      <c r="AF22" s="46">
        <f t="shared" ca="1" si="19"/>
        <v>1</v>
      </c>
      <c r="AG22" s="46">
        <f t="shared" ca="1" si="19"/>
        <v>1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0.10974499089253187</v>
      </c>
      <c r="N23" s="46">
        <f t="shared" ca="1" si="20"/>
        <v>8.1652809663057324E-2</v>
      </c>
      <c r="O23" s="46">
        <f t="shared" ca="1" si="20"/>
        <v>8.3977260783888882E-2</v>
      </c>
      <c r="P23" s="46">
        <f t="shared" ca="1" si="20"/>
        <v>8.4763344501935303E-2</v>
      </c>
      <c r="Q23" s="46">
        <f t="shared" ca="1" si="20"/>
        <v>8.4685173424607837E-2</v>
      </c>
      <c r="R23" s="46">
        <f t="shared" ca="1" si="20"/>
        <v>8.4658350777082572E-2</v>
      </c>
      <c r="S23" s="46">
        <f t="shared" ca="1" si="20"/>
        <v>8.4660896409838704E-2</v>
      </c>
      <c r="T23" s="46">
        <f t="shared" ca="1" si="20"/>
        <v>8.4661805591158351E-2</v>
      </c>
      <c r="U23" s="46">
        <f t="shared" ca="1" si="20"/>
        <v>8.4661722712039325E-2</v>
      </c>
      <c r="V23" s="46">
        <f t="shared" ca="1" si="20"/>
        <v>8.4661691898032784E-2</v>
      </c>
      <c r="W23" s="46">
        <f t="shared" ca="1" si="20"/>
        <v>8.4661694592647802E-2</v>
      </c>
      <c r="X23" s="46">
        <f t="shared" ca="1" si="20"/>
        <v>8.4661695636649201E-2</v>
      </c>
      <c r="Y23" s="46">
        <f t="shared" ca="1" si="20"/>
        <v>8.4661695549165736E-2</v>
      </c>
      <c r="Z23" s="46">
        <f t="shared" ref="Z23:AG23" ca="1" si="21">Z12/MAX(Z$5:Z$14)</f>
        <v>8.4661695513805563E-2</v>
      </c>
      <c r="AA23" s="46">
        <f t="shared" ca="1" si="21"/>
        <v>8.4661695516641419E-2</v>
      </c>
      <c r="AB23" s="46">
        <f t="shared" ca="1" si="21"/>
        <v>8.4661695517838698E-2</v>
      </c>
      <c r="AC23" s="46">
        <f t="shared" ca="1" si="21"/>
        <v>8.4661695517746924E-2</v>
      </c>
      <c r="AD23" s="46">
        <f t="shared" ca="1" si="21"/>
        <v>8.4661695517706415E-2</v>
      </c>
      <c r="AE23" s="46">
        <f t="shared" ca="1" si="21"/>
        <v>8.4661695517709371E-2</v>
      </c>
      <c r="AF23" s="46">
        <f t="shared" ca="1" si="21"/>
        <v>8.4661695517710758E-2</v>
      </c>
      <c r="AG23" s="46">
        <f t="shared" ca="1" si="21"/>
        <v>8.4661695517710647E-2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1.6393442622950821E-2</v>
      </c>
      <c r="N24" s="46">
        <f t="shared" ca="1" si="22"/>
        <v>1.5526744817948922E-3</v>
      </c>
      <c r="O24" s="46">
        <f t="shared" ca="1" si="22"/>
        <v>1.9083024693490754E-4</v>
      </c>
      <c r="P24" s="46">
        <f t="shared" ca="1" si="22"/>
        <v>2.3215817177613914E-5</v>
      </c>
      <c r="Q24" s="46">
        <f t="shared" ca="1" si="22"/>
        <v>2.8014135818672745E-6</v>
      </c>
      <c r="R24" s="46">
        <f t="shared" ca="1" si="22"/>
        <v>3.3815312453719057E-7</v>
      </c>
      <c r="S24" s="46">
        <f t="shared" ca="1" si="22"/>
        <v>4.0829069119153117E-8</v>
      </c>
      <c r="T24" s="46">
        <f t="shared" ca="1" si="22"/>
        <v>4.9297070043452933E-9</v>
      </c>
      <c r="U24" s="46">
        <f t="shared" ca="1" si="22"/>
        <v>5.952079092148306E-10</v>
      </c>
      <c r="V24" s="46">
        <f t="shared" ca="1" si="22"/>
        <v>7.1864832319435073E-11</v>
      </c>
      <c r="W24" s="46">
        <f t="shared" ca="1" si="22"/>
        <v>8.6768936803030132E-12</v>
      </c>
      <c r="X24" s="46">
        <f t="shared" ca="1" si="22"/>
        <v>1.0476401430175328E-12</v>
      </c>
      <c r="Y24" s="46">
        <f t="shared" ca="1" si="22"/>
        <v>1.2649110362332639E-13</v>
      </c>
      <c r="Z24" s="46">
        <f t="shared" ref="Z24:AG24" ca="1" si="23">Z13/MAX(Z$5:Z$14)</f>
        <v>1.5272419071757607E-14</v>
      </c>
      <c r="AA24" s="46">
        <f t="shared" ca="1" si="23"/>
        <v>1.843977779505953E-15</v>
      </c>
      <c r="AB24" s="46">
        <f t="shared" ca="1" si="23"/>
        <v>2.2264017476900824E-16</v>
      </c>
      <c r="AC24" s="46">
        <f t="shared" ca="1" si="23"/>
        <v>2.6881369163710495E-17</v>
      </c>
      <c r="AD24" s="46">
        <f t="shared" ca="1" si="23"/>
        <v>3.2456316963710099E-18</v>
      </c>
      <c r="AE24" s="46">
        <f t="shared" ca="1" si="23"/>
        <v>3.9187457470408015E-19</v>
      </c>
      <c r="AF24" s="46">
        <f t="shared" ca="1" si="23"/>
        <v>4.7314574377372104E-20</v>
      </c>
      <c r="AG24" s="46">
        <f t="shared" ca="1" si="23"/>
        <v>5.7127180302584132E-21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1.6393442622950821E-2</v>
      </c>
      <c r="N25" s="46">
        <f t="shared" ca="1" si="24"/>
        <v>1.5526744817948922E-3</v>
      </c>
      <c r="O25" s="46">
        <f t="shared" ca="1" si="24"/>
        <v>1.9083024693490754E-4</v>
      </c>
      <c r="P25" s="46">
        <f t="shared" ca="1" si="24"/>
        <v>2.3215817177613914E-5</v>
      </c>
      <c r="Q25" s="46">
        <f t="shared" ca="1" si="24"/>
        <v>2.8014135818672745E-6</v>
      </c>
      <c r="R25" s="46">
        <f t="shared" ca="1" si="24"/>
        <v>3.3815312453719057E-7</v>
      </c>
      <c r="S25" s="46">
        <f t="shared" ca="1" si="24"/>
        <v>4.0829069119153117E-8</v>
      </c>
      <c r="T25" s="46">
        <f t="shared" ca="1" si="24"/>
        <v>4.9297070043452933E-9</v>
      </c>
      <c r="U25" s="46">
        <f t="shared" ca="1" si="24"/>
        <v>5.952079092148306E-10</v>
      </c>
      <c r="V25" s="46">
        <f t="shared" ca="1" si="24"/>
        <v>7.1864832319435073E-11</v>
      </c>
      <c r="W25" s="46">
        <f t="shared" ca="1" si="24"/>
        <v>8.6768936803030132E-12</v>
      </c>
      <c r="X25" s="46">
        <f t="shared" ca="1" si="24"/>
        <v>1.0476401430175328E-12</v>
      </c>
      <c r="Y25" s="46">
        <f t="shared" ca="1" si="24"/>
        <v>1.2649110362332639E-13</v>
      </c>
      <c r="Z25" s="46">
        <f t="shared" ref="Z25:AG25" ca="1" si="25">Z14/MAX(Z$5:Z$14)</f>
        <v>1.5272419071757607E-14</v>
      </c>
      <c r="AA25" s="46">
        <f t="shared" ca="1" si="25"/>
        <v>1.843977779505953E-15</v>
      </c>
      <c r="AB25" s="46">
        <f t="shared" ca="1" si="25"/>
        <v>2.2264017476900824E-16</v>
      </c>
      <c r="AC25" s="46">
        <f t="shared" ca="1" si="25"/>
        <v>2.6881369163710495E-17</v>
      </c>
      <c r="AD25" s="46">
        <f t="shared" ca="1" si="25"/>
        <v>3.2456316963710099E-18</v>
      </c>
      <c r="AE25" s="46">
        <f t="shared" ca="1" si="25"/>
        <v>3.9187457470408015E-19</v>
      </c>
      <c r="AF25" s="46">
        <f t="shared" ca="1" si="25"/>
        <v>4.7314574377372104E-20</v>
      </c>
      <c r="AG25" s="46">
        <f t="shared" ca="1" si="25"/>
        <v>5.7127180302584132E-21</v>
      </c>
    </row>
    <row r="26" spans="2:33" x14ac:dyDescent="0.3">
      <c r="M26" s="66">
        <f t="shared" ref="M26:Y26" ca="1" si="26">SUM(M16:M25)</f>
        <v>2.2148646890450161</v>
      </c>
      <c r="N26" s="66">
        <f t="shared" ca="1" si="26"/>
        <v>1.8853964495510183</v>
      </c>
      <c r="O26" s="66">
        <f t="shared" ca="1" si="26"/>
        <v>1.891257150730874</v>
      </c>
      <c r="P26" s="66">
        <f t="shared" ca="1" si="26"/>
        <v>1.8992421992780439</v>
      </c>
      <c r="Q26" s="66">
        <f t="shared" ca="1" si="26"/>
        <v>1.8989238462014382</v>
      </c>
      <c r="R26" s="66">
        <f t="shared" ca="1" si="26"/>
        <v>1.8986365345091178</v>
      </c>
      <c r="S26" s="66">
        <f t="shared" ca="1" si="26"/>
        <v>1.8986444173346926</v>
      </c>
      <c r="T26" s="66">
        <f t="shared" ca="1" si="26"/>
        <v>1.8986538624991627</v>
      </c>
      <c r="U26" s="66">
        <f t="shared" ca="1" si="26"/>
        <v>1.8986535971545841</v>
      </c>
      <c r="V26" s="66">
        <f t="shared" ca="1" si="26"/>
        <v>1.8986532753782734</v>
      </c>
      <c r="W26" s="66">
        <f t="shared" ca="1" si="26"/>
        <v>1.898653282925898</v>
      </c>
      <c r="X26" s="66">
        <f t="shared" ca="1" si="26"/>
        <v>1.8986532937165039</v>
      </c>
      <c r="Y26" s="66">
        <f t="shared" ca="1" si="26"/>
        <v>1.8986532934888511</v>
      </c>
      <c r="Z26" s="66">
        <f t="shared" ref="Z26:AG26" ca="1" si="27">SUM(Z16:Z25)</f>
        <v>1.8986532931246605</v>
      </c>
      <c r="AA26" s="66">
        <f t="shared" ca="1" si="27"/>
        <v>1.8986532931311408</v>
      </c>
      <c r="AB26" s="66">
        <f t="shared" ca="1" si="27"/>
        <v>1.8986532931433941</v>
      </c>
      <c r="AC26" s="66">
        <f t="shared" ca="1" si="27"/>
        <v>1.8986532931432112</v>
      </c>
      <c r="AD26" s="66">
        <f t="shared" ca="1" si="27"/>
        <v>1.8986532931427988</v>
      </c>
      <c r="AE26" s="66">
        <f t="shared" ca="1" si="27"/>
        <v>1.8986532931428037</v>
      </c>
      <c r="AF26" s="66">
        <f t="shared" ca="1" si="27"/>
        <v>1.8986532931428177</v>
      </c>
      <c r="AG26" s="66">
        <f t="shared" ca="1" si="27"/>
        <v>1.8986532931428175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7.9470198675496706E-2</v>
      </c>
      <c r="C28" s="46">
        <f ca="1"/>
        <v>5.1546391752577324E-2</v>
      </c>
      <c r="D28" s="46">
        <f ca="1"/>
        <v>0.14814814814814814</v>
      </c>
      <c r="E28" s="46">
        <f ca="1"/>
        <v>0.14634146341463417</v>
      </c>
      <c r="F28" s="46">
        <f ca="1"/>
        <v>0.14634146341463417</v>
      </c>
      <c r="G28" s="46">
        <f ca="1"/>
        <v>0.14634146341463417</v>
      </c>
      <c r="H28" s="46">
        <f ca="1"/>
        <v>6.8552774755168674E-2</v>
      </c>
      <c r="I28" s="46">
        <f ca="1"/>
        <v>0.14634146341463417</v>
      </c>
      <c r="J28" s="46">
        <v>0</v>
      </c>
      <c r="K28" s="46">
        <v>0</v>
      </c>
      <c r="M28" s="54">
        <f ca="1">M16/M$26</f>
        <v>0.13045240535849084</v>
      </c>
      <c r="N28" s="54">
        <f ca="1">N16/N$26</f>
        <v>0.10862252971579583</v>
      </c>
      <c r="O28" s="54">
        <f t="shared" ref="O28:X28" ca="1" si="28">O16/O$26</f>
        <v>0.1081489733566128</v>
      </c>
      <c r="P28" s="54">
        <f t="shared" ca="1" si="28"/>
        <v>0.10891662795187462</v>
      </c>
      <c r="Q28" s="54">
        <f t="shared" ca="1" si="28"/>
        <v>0.10894178325339524</v>
      </c>
      <c r="R28" s="54">
        <f t="shared" ca="1" si="28"/>
        <v>0.10891691363094959</v>
      </c>
      <c r="S28" s="54">
        <f t="shared" ca="1" si="28"/>
        <v>0.10891610573587709</v>
      </c>
      <c r="T28" s="54">
        <f t="shared" ca="1" si="28"/>
        <v>0.10891695288839193</v>
      </c>
      <c r="U28" s="54">
        <f t="shared" ca="1" si="28"/>
        <v>0.10891698420593902</v>
      </c>
      <c r="V28" s="54">
        <f t="shared" ca="1" si="28"/>
        <v>0.10891695601470837</v>
      </c>
      <c r="W28" s="54">
        <f t="shared" ca="1" si="28"/>
        <v>0.10891695490161142</v>
      </c>
      <c r="X28" s="54">
        <f t="shared" ca="1" si="28"/>
        <v>0.10891695584896351</v>
      </c>
      <c r="Y28" s="332">
        <f t="shared" ref="Y28:AG28" ca="1" si="29">Y16/Y$26</f>
        <v>0.10891695588955512</v>
      </c>
      <c r="Z28" s="332">
        <f t="shared" ca="1" si="29"/>
        <v>0.10891695585786774</v>
      </c>
      <c r="AA28" s="332">
        <f t="shared" ca="1" si="29"/>
        <v>0.10891695585641371</v>
      </c>
      <c r="AB28" s="332">
        <f t="shared" ca="1" si="29"/>
        <v>0.10891695585747529</v>
      </c>
      <c r="AC28" s="332">
        <f t="shared" ca="1" si="29"/>
        <v>0.10891695585752745</v>
      </c>
      <c r="AD28" s="332">
        <f t="shared" ca="1" si="29"/>
        <v>0.10891695585749191</v>
      </c>
      <c r="AE28" s="332">
        <f t="shared" ca="1" si="29"/>
        <v>0.10891695585749006</v>
      </c>
      <c r="AF28" s="332">
        <f t="shared" ca="1" si="29"/>
        <v>0.10891695585749124</v>
      </c>
      <c r="AG28" s="101">
        <f t="shared" ca="1" si="29"/>
        <v>0.10891695585749132</v>
      </c>
    </row>
    <row r="29" spans="2:33" x14ac:dyDescent="0.3">
      <c r="B29" s="46">
        <f ca="1"/>
        <v>0.15894039735099341</v>
      </c>
      <c r="C29" s="45">
        <f ca="1"/>
        <v>0.10309278350515465</v>
      </c>
      <c r="D29" s="46">
        <f ca="1"/>
        <v>0.18518518518518515</v>
      </c>
      <c r="E29" s="46">
        <f ca="1"/>
        <v>0.1951219512195122</v>
      </c>
      <c r="F29" s="46">
        <f ca="1"/>
        <v>0.1951219512195122</v>
      </c>
      <c r="G29" s="46">
        <f ca="1"/>
        <v>0.1951219512195122</v>
      </c>
      <c r="H29" s="46">
        <f ca="1"/>
        <v>7.8346028291621322E-2</v>
      </c>
      <c r="I29" s="46">
        <f ca="1"/>
        <v>0.1951219512195122</v>
      </c>
      <c r="J29" s="46">
        <v>0</v>
      </c>
      <c r="K29" s="46">
        <v>0</v>
      </c>
      <c r="M29" s="54">
        <f t="shared" ref="M29" ca="1" si="30">M17/M$26</f>
        <v>0.17869468292267437</v>
      </c>
      <c r="N29" s="54">
        <f t="shared" ref="N29:X37" ca="1" si="31">N17/N$26</f>
        <v>0.15896027782264421</v>
      </c>
      <c r="O29" s="54">
        <f t="shared" ca="1" si="31"/>
        <v>0.15690734953833968</v>
      </c>
      <c r="P29" s="54">
        <f t="shared" ca="1" si="31"/>
        <v>0.15762164598706588</v>
      </c>
      <c r="Q29" s="54">
        <f t="shared" ca="1" si="31"/>
        <v>0.15770492675366365</v>
      </c>
      <c r="R29" s="54">
        <f t="shared" ca="1" si="31"/>
        <v>0.15768241262382801</v>
      </c>
      <c r="S29" s="54">
        <f t="shared" ca="1" si="31"/>
        <v>0.15767970918234628</v>
      </c>
      <c r="T29" s="54">
        <f t="shared" ca="1" si="31"/>
        <v>0.15768047754382697</v>
      </c>
      <c r="U29" s="54">
        <f t="shared" ca="1" si="31"/>
        <v>0.15768057308703118</v>
      </c>
      <c r="V29" s="54">
        <f t="shared" ca="1" si="31"/>
        <v>0.15768054782433086</v>
      </c>
      <c r="W29" s="54">
        <f t="shared" ca="1" si="31"/>
        <v>0.15768054457132874</v>
      </c>
      <c r="X29" s="54">
        <f t="shared" ca="1" si="31"/>
        <v>0.15768054541513404</v>
      </c>
      <c r="Y29" s="332">
        <f t="shared" ref="Y29:AG29" ca="1" si="32">Y17/Y$26</f>
        <v>0.15768054552751659</v>
      </c>
      <c r="Z29" s="332">
        <f t="shared" ca="1" si="32"/>
        <v>0.15768054549954305</v>
      </c>
      <c r="AA29" s="332">
        <f t="shared" ca="1" si="32"/>
        <v>0.15768054549568872</v>
      </c>
      <c r="AB29" s="332">
        <f t="shared" ca="1" si="32"/>
        <v>0.15768054549661858</v>
      </c>
      <c r="AC29" s="332">
        <f t="shared" ca="1" si="32"/>
        <v>0.15768054549675109</v>
      </c>
      <c r="AD29" s="332">
        <f t="shared" ca="1" si="32"/>
        <v>0.1576805454967202</v>
      </c>
      <c r="AE29" s="332">
        <f t="shared" ca="1" si="32"/>
        <v>0.15768054549671565</v>
      </c>
      <c r="AF29" s="332">
        <f t="shared" ca="1" si="32"/>
        <v>0.1576805454967167</v>
      </c>
      <c r="AG29" s="102">
        <f t="shared" ca="1" si="32"/>
        <v>0.15768054549671684</v>
      </c>
    </row>
    <row r="30" spans="2:33" x14ac:dyDescent="0.3">
      <c r="B30" s="46">
        <f ca="1"/>
        <v>1.9867549668874177E-2</v>
      </c>
      <c r="C30" s="46">
        <f ca="1"/>
        <v>2.0618556701030934E-2</v>
      </c>
      <c r="D30" s="45">
        <f ca="1"/>
        <v>3.7037037037037035E-2</v>
      </c>
      <c r="E30" s="46">
        <f ca="1"/>
        <v>2.4390243902439025E-2</v>
      </c>
      <c r="F30" s="46">
        <f ca="1"/>
        <v>2.4390243902439025E-2</v>
      </c>
      <c r="G30" s="46">
        <f ca="1"/>
        <v>2.4390243902439025E-2</v>
      </c>
      <c r="H30" s="46">
        <f ca="1"/>
        <v>6.0935799782372131E-2</v>
      </c>
      <c r="I30" s="46">
        <f ca="1"/>
        <v>2.4390243902439025E-2</v>
      </c>
      <c r="J30" s="46">
        <v>0</v>
      </c>
      <c r="K30" s="46">
        <v>0</v>
      </c>
      <c r="M30" s="54">
        <f t="shared" ref="M30" ca="1" si="33">M18/M$26</f>
        <v>2.6357759443591061E-2</v>
      </c>
      <c r="N30" s="54">
        <f t="shared" ca="1" si="31"/>
        <v>2.7145583441359953E-2</v>
      </c>
      <c r="O30" s="54">
        <f t="shared" ca="1" si="31"/>
        <v>2.8381535033030786E-2</v>
      </c>
      <c r="P30" s="54">
        <f t="shared" ca="1" si="31"/>
        <v>2.8391140460588691E-2</v>
      </c>
      <c r="Q30" s="54">
        <f t="shared" ca="1" si="31"/>
        <v>2.8350664846287153E-2</v>
      </c>
      <c r="R30" s="54">
        <f t="shared" ca="1" si="31"/>
        <v>2.8350467934937496E-2</v>
      </c>
      <c r="S30" s="54">
        <f t="shared" ca="1" si="31"/>
        <v>2.8351856654385166E-2</v>
      </c>
      <c r="T30" s="54">
        <f t="shared" ca="1" si="31"/>
        <v>2.8351870931216043E-2</v>
      </c>
      <c r="U30" s="54">
        <f t="shared" ca="1" si="31"/>
        <v>2.8351824708709689E-2</v>
      </c>
      <c r="V30" s="54">
        <f t="shared" ca="1" si="31"/>
        <v>2.8351824142311972E-2</v>
      </c>
      <c r="W30" s="54">
        <f t="shared" ca="1" si="31"/>
        <v>2.8351825700827962E-2</v>
      </c>
      <c r="X30" s="54">
        <f t="shared" ca="1" si="31"/>
        <v>2.8351825725261046E-2</v>
      </c>
      <c r="Y30" s="332">
        <f t="shared" ref="Y30:AG30" ca="1" si="34">Y18/Y$26</f>
        <v>2.8351825673026427E-2</v>
      </c>
      <c r="Z30" s="332">
        <f t="shared" ca="1" si="34"/>
        <v>2.8351825672060276E-2</v>
      </c>
      <c r="AA30" s="332">
        <f t="shared" ca="1" si="34"/>
        <v>2.8351825673814852E-2</v>
      </c>
      <c r="AB30" s="332">
        <f t="shared" ca="1" si="34"/>
        <v>2.8351825673852717E-2</v>
      </c>
      <c r="AC30" s="332">
        <f t="shared" ca="1" si="34"/>
        <v>2.8351825673793869E-2</v>
      </c>
      <c r="AD30" s="332">
        <f t="shared" ca="1" si="34"/>
        <v>2.8351825673792415E-2</v>
      </c>
      <c r="AE30" s="332">
        <f t="shared" ca="1" si="34"/>
        <v>2.8351825673794392E-2</v>
      </c>
      <c r="AF30" s="332">
        <f t="shared" ca="1" si="34"/>
        <v>2.8351825673794448E-2</v>
      </c>
      <c r="AG30" s="102">
        <f t="shared" ca="1" si="34"/>
        <v>2.8351825673794382E-2</v>
      </c>
    </row>
    <row r="31" spans="2:33" x14ac:dyDescent="0.3">
      <c r="B31" s="46">
        <f ca="1"/>
        <v>2.6490066225165563E-2</v>
      </c>
      <c r="C31" s="46">
        <f ca="1"/>
        <v>2.5773195876288662E-2</v>
      </c>
      <c r="D31" s="46">
        <f ca="1"/>
        <v>7.407407407407407E-2</v>
      </c>
      <c r="E31" s="45">
        <f ca="1"/>
        <v>4.878048780487805E-2</v>
      </c>
      <c r="F31" s="46">
        <f ca="1"/>
        <v>4.878048780487805E-2</v>
      </c>
      <c r="G31" s="46">
        <f ca="1"/>
        <v>4.878048780487805E-2</v>
      </c>
      <c r="H31" s="46">
        <f ca="1"/>
        <v>6.0935799782372131E-2</v>
      </c>
      <c r="I31" s="46">
        <f ca="1"/>
        <v>4.878048780487805E-2</v>
      </c>
      <c r="J31" s="46">
        <v>0</v>
      </c>
      <c r="K31" s="46">
        <v>0</v>
      </c>
      <c r="M31" s="54">
        <f t="shared" ref="M31" ca="1" si="35">M19/M$26</f>
        <v>4.9549298173989426E-2</v>
      </c>
      <c r="N31" s="54">
        <f t="shared" ca="1" si="31"/>
        <v>4.3308031943362281E-2</v>
      </c>
      <c r="O31" s="54">
        <f t="shared" ca="1" si="31"/>
        <v>4.4402878133962889E-2</v>
      </c>
      <c r="P31" s="54">
        <f t="shared" ca="1" si="31"/>
        <v>4.4630086954763469E-2</v>
      </c>
      <c r="Q31" s="54">
        <f t="shared" ca="1" si="31"/>
        <v>4.4596403164882066E-2</v>
      </c>
      <c r="R31" s="54">
        <f t="shared" ca="1" si="31"/>
        <v>4.458902440691237E-2</v>
      </c>
      <c r="S31" s="54">
        <f t="shared" ca="1" si="31"/>
        <v>4.4590180044710659E-2</v>
      </c>
      <c r="T31" s="54">
        <f t="shared" ca="1" si="31"/>
        <v>4.4590437079310284E-2</v>
      </c>
      <c r="U31" s="54">
        <f t="shared" ca="1" si="31"/>
        <v>4.4590399659483727E-2</v>
      </c>
      <c r="V31" s="54">
        <f t="shared" ca="1" si="31"/>
        <v>4.4590390987088162E-2</v>
      </c>
      <c r="W31" s="54">
        <f t="shared" ca="1" si="31"/>
        <v>4.4590392229054511E-2</v>
      </c>
      <c r="X31" s="54">
        <f t="shared" ca="1" si="31"/>
        <v>4.4590392525498339E-2</v>
      </c>
      <c r="Y31" s="332">
        <f t="shared" ref="Y31:AG31" ca="1" si="36">Y19/Y$26</f>
        <v>4.4590392484768239E-2</v>
      </c>
      <c r="Z31" s="332">
        <f t="shared" ca="1" si="36"/>
        <v>4.4590392474697538E-2</v>
      </c>
      <c r="AA31" s="332">
        <f t="shared" ca="1" si="36"/>
        <v>4.4590392476038965E-2</v>
      </c>
      <c r="AB31" s="332">
        <f t="shared" ca="1" si="36"/>
        <v>4.4590392476381781E-2</v>
      </c>
      <c r="AC31" s="332">
        <f t="shared" ca="1" si="36"/>
        <v>4.4590392476337747E-2</v>
      </c>
      <c r="AD31" s="332">
        <f t="shared" ca="1" si="36"/>
        <v>4.4590392476326089E-2</v>
      </c>
      <c r="AE31" s="332">
        <f t="shared" ca="1" si="36"/>
        <v>4.4590392476327533E-2</v>
      </c>
      <c r="AF31" s="332">
        <f t="shared" ca="1" si="36"/>
        <v>4.4590392476327935E-2</v>
      </c>
      <c r="AG31" s="102">
        <f t="shared" ca="1" si="36"/>
        <v>4.4590392476327879E-2</v>
      </c>
    </row>
    <row r="32" spans="2:33" x14ac:dyDescent="0.3">
      <c r="B32" s="46">
        <f ca="1"/>
        <v>2.6490066225165563E-2</v>
      </c>
      <c r="C32" s="46">
        <f ca="1"/>
        <v>2.5773195876288662E-2</v>
      </c>
      <c r="D32" s="46">
        <f ca="1"/>
        <v>7.407407407407407E-2</v>
      </c>
      <c r="E32" s="46">
        <f ca="1"/>
        <v>4.878048780487805E-2</v>
      </c>
      <c r="F32" s="45">
        <f ca="1"/>
        <v>4.878048780487805E-2</v>
      </c>
      <c r="G32" s="46">
        <f ca="1"/>
        <v>4.878048780487805E-2</v>
      </c>
      <c r="H32" s="46">
        <f ca="1"/>
        <v>6.0935799782372131E-2</v>
      </c>
      <c r="I32" s="46">
        <f ca="1"/>
        <v>4.878048780487805E-2</v>
      </c>
      <c r="J32" s="46">
        <v>0</v>
      </c>
      <c r="K32" s="46">
        <v>0</v>
      </c>
      <c r="M32" s="54">
        <f t="shared" ref="M32" ca="1" si="37">M20/M$26</f>
        <v>4.9549298173989426E-2</v>
      </c>
      <c r="N32" s="54">
        <f t="shared" ca="1" si="31"/>
        <v>4.3308031943362281E-2</v>
      </c>
      <c r="O32" s="54">
        <f t="shared" ca="1" si="31"/>
        <v>4.4402878133962889E-2</v>
      </c>
      <c r="P32" s="54">
        <f t="shared" ca="1" si="31"/>
        <v>4.4630086954763469E-2</v>
      </c>
      <c r="Q32" s="54">
        <f t="shared" ca="1" si="31"/>
        <v>4.4596403164882066E-2</v>
      </c>
      <c r="R32" s="54">
        <f t="shared" ca="1" si="31"/>
        <v>4.458902440691237E-2</v>
      </c>
      <c r="S32" s="54">
        <f t="shared" ca="1" si="31"/>
        <v>4.4590180044710659E-2</v>
      </c>
      <c r="T32" s="54">
        <f t="shared" ca="1" si="31"/>
        <v>4.4590437079310284E-2</v>
      </c>
      <c r="U32" s="54">
        <f t="shared" ca="1" si="31"/>
        <v>4.4590399659483727E-2</v>
      </c>
      <c r="V32" s="54">
        <f t="shared" ca="1" si="31"/>
        <v>4.4590390987088162E-2</v>
      </c>
      <c r="W32" s="54">
        <f t="shared" ca="1" si="31"/>
        <v>4.4590392229054511E-2</v>
      </c>
      <c r="X32" s="54">
        <f t="shared" ca="1" si="31"/>
        <v>4.4590392525498339E-2</v>
      </c>
      <c r="Y32" s="332">
        <f t="shared" ref="Y32:AG32" ca="1" si="38">Y20/Y$26</f>
        <v>4.4590392484768239E-2</v>
      </c>
      <c r="Z32" s="332">
        <f t="shared" ca="1" si="38"/>
        <v>4.4590392474697538E-2</v>
      </c>
      <c r="AA32" s="332">
        <f t="shared" ca="1" si="38"/>
        <v>4.4590392476038965E-2</v>
      </c>
      <c r="AB32" s="332">
        <f t="shared" ca="1" si="38"/>
        <v>4.4590392476381781E-2</v>
      </c>
      <c r="AC32" s="332">
        <f t="shared" ca="1" si="38"/>
        <v>4.4590392476337747E-2</v>
      </c>
      <c r="AD32" s="332">
        <f t="shared" ca="1" si="38"/>
        <v>4.4590392476326089E-2</v>
      </c>
      <c r="AE32" s="332">
        <f t="shared" ca="1" si="38"/>
        <v>4.4590392476327533E-2</v>
      </c>
      <c r="AF32" s="332">
        <f t="shared" ca="1" si="38"/>
        <v>4.4590392476327935E-2</v>
      </c>
      <c r="AG32" s="102">
        <f t="shared" ca="1" si="38"/>
        <v>4.4590392476327879E-2</v>
      </c>
    </row>
    <row r="33" spans="1:33" x14ac:dyDescent="0.3">
      <c r="B33" s="46">
        <f ca="1"/>
        <v>2.6490066225165563E-2</v>
      </c>
      <c r="C33" s="46">
        <f ca="1"/>
        <v>2.5773195876288662E-2</v>
      </c>
      <c r="D33" s="46">
        <f ca="1"/>
        <v>7.407407407407407E-2</v>
      </c>
      <c r="E33" s="46">
        <f ca="1"/>
        <v>4.878048780487805E-2</v>
      </c>
      <c r="F33" s="46">
        <f ca="1"/>
        <v>4.878048780487805E-2</v>
      </c>
      <c r="G33" s="45">
        <f ca="1"/>
        <v>4.878048780487805E-2</v>
      </c>
      <c r="H33" s="46">
        <f ca="1"/>
        <v>6.0935799782372131E-2</v>
      </c>
      <c r="I33" s="46">
        <f ca="1"/>
        <v>4.878048780487805E-2</v>
      </c>
      <c r="J33" s="46">
        <v>0</v>
      </c>
      <c r="K33" s="46">
        <v>0</v>
      </c>
      <c r="M33" s="54">
        <f t="shared" ref="M33" ca="1" si="39">M21/M$26</f>
        <v>4.9549298173989426E-2</v>
      </c>
      <c r="N33" s="54">
        <f t="shared" ca="1" si="31"/>
        <v>4.3308031943362281E-2</v>
      </c>
      <c r="O33" s="54">
        <f t="shared" ca="1" si="31"/>
        <v>4.4402878133962889E-2</v>
      </c>
      <c r="P33" s="54">
        <f t="shared" ca="1" si="31"/>
        <v>4.4630086954763469E-2</v>
      </c>
      <c r="Q33" s="54">
        <f t="shared" ca="1" si="31"/>
        <v>4.4596403164882066E-2</v>
      </c>
      <c r="R33" s="54">
        <f t="shared" ca="1" si="31"/>
        <v>4.458902440691237E-2</v>
      </c>
      <c r="S33" s="54">
        <f t="shared" ca="1" si="31"/>
        <v>4.4590180044710659E-2</v>
      </c>
      <c r="T33" s="54">
        <f t="shared" ca="1" si="31"/>
        <v>4.4590437079310284E-2</v>
      </c>
      <c r="U33" s="54">
        <f t="shared" ca="1" si="31"/>
        <v>4.4590399659483727E-2</v>
      </c>
      <c r="V33" s="54">
        <f t="shared" ca="1" si="31"/>
        <v>4.4590390987088162E-2</v>
      </c>
      <c r="W33" s="54">
        <f t="shared" ca="1" si="31"/>
        <v>4.4590392229054511E-2</v>
      </c>
      <c r="X33" s="54">
        <f t="shared" ca="1" si="31"/>
        <v>4.4590392525498339E-2</v>
      </c>
      <c r="Y33" s="332">
        <f t="shared" ref="Y33:AG33" ca="1" si="40">Y21/Y$26</f>
        <v>4.4590392484768239E-2</v>
      </c>
      <c r="Z33" s="332">
        <f t="shared" ca="1" si="40"/>
        <v>4.4590392474697538E-2</v>
      </c>
      <c r="AA33" s="332">
        <f t="shared" ca="1" si="40"/>
        <v>4.4590392476038965E-2</v>
      </c>
      <c r="AB33" s="332">
        <f t="shared" ca="1" si="40"/>
        <v>4.4590392476381781E-2</v>
      </c>
      <c r="AC33" s="332">
        <f t="shared" ca="1" si="40"/>
        <v>4.4590392476337747E-2</v>
      </c>
      <c r="AD33" s="332">
        <f t="shared" ca="1" si="40"/>
        <v>4.4590392476326089E-2</v>
      </c>
      <c r="AE33" s="332">
        <f t="shared" ca="1" si="40"/>
        <v>4.4590392476327533E-2</v>
      </c>
      <c r="AF33" s="332">
        <f t="shared" ca="1" si="40"/>
        <v>4.4590392476327935E-2</v>
      </c>
      <c r="AG33" s="102">
        <f t="shared" ca="1" si="40"/>
        <v>4.4590392476327879E-2</v>
      </c>
    </row>
    <row r="34" spans="1:33" x14ac:dyDescent="0.3">
      <c r="B34" s="46">
        <f ca="1"/>
        <v>0.63576158940397354</v>
      </c>
      <c r="C34" s="46">
        <f ca="1"/>
        <v>0.72164948453608257</v>
      </c>
      <c r="D34" s="46">
        <f ca="1"/>
        <v>0.33333333333333343</v>
      </c>
      <c r="E34" s="46">
        <f ca="1"/>
        <v>0.43902439024390255</v>
      </c>
      <c r="F34" s="46">
        <f ca="1"/>
        <v>0.43902439024390255</v>
      </c>
      <c r="G34" s="46">
        <f ca="1"/>
        <v>0.43902439024390255</v>
      </c>
      <c r="H34" s="45">
        <f ca="1"/>
        <v>0.54842219804134928</v>
      </c>
      <c r="I34" s="46">
        <f ca="1"/>
        <v>0.43902439024390255</v>
      </c>
      <c r="J34" s="46">
        <v>0</v>
      </c>
      <c r="K34" s="46">
        <v>0</v>
      </c>
      <c r="M34" s="54">
        <f t="shared" ref="M34" ca="1" si="41">M22/M$26</f>
        <v>0.45149484975137255</v>
      </c>
      <c r="N34" s="54">
        <f t="shared" ca="1" si="31"/>
        <v>0.53039242767118633</v>
      </c>
      <c r="O34" s="54">
        <f t="shared" ca="1" si="31"/>
        <v>0.52874882699772019</v>
      </c>
      <c r="P34" s="54">
        <f t="shared" ca="1" si="31"/>
        <v>0.52652579032844182</v>
      </c>
      <c r="Q34" s="54">
        <f t="shared" ca="1" si="31"/>
        <v>0.52661406195955462</v>
      </c>
      <c r="R34" s="54">
        <f t="shared" ca="1" si="31"/>
        <v>0.52669375197635948</v>
      </c>
      <c r="S34" s="54">
        <f t="shared" ca="1" si="31"/>
        <v>0.52669156523989624</v>
      </c>
      <c r="T34" s="54">
        <f t="shared" ca="1" si="31"/>
        <v>0.52668894512647957</v>
      </c>
      <c r="U34" s="54">
        <f t="shared" ca="1" si="31"/>
        <v>0.52668901873340623</v>
      </c>
      <c r="V34" s="54">
        <f t="shared" ca="1" si="31"/>
        <v>0.52668910799459556</v>
      </c>
      <c r="W34" s="54">
        <f t="shared" ca="1" si="31"/>
        <v>0.52668910590087381</v>
      </c>
      <c r="X34" s="54">
        <f t="shared" ca="1" si="31"/>
        <v>0.52668910290754445</v>
      </c>
      <c r="Y34" s="332">
        <f t="shared" ref="Y34:AG34" ca="1" si="42">Y22/Y$26</f>
        <v>0.52668910297069571</v>
      </c>
      <c r="Z34" s="332">
        <f t="shared" ca="1" si="42"/>
        <v>0.52668910307172268</v>
      </c>
      <c r="AA34" s="332">
        <f t="shared" ca="1" si="42"/>
        <v>0.526689103069925</v>
      </c>
      <c r="AB34" s="332">
        <f t="shared" ca="1" si="42"/>
        <v>0.52668910306652594</v>
      </c>
      <c r="AC34" s="332">
        <f t="shared" ca="1" si="42"/>
        <v>0.52668910306657668</v>
      </c>
      <c r="AD34" s="332">
        <f t="shared" ca="1" si="42"/>
        <v>0.52668910306669103</v>
      </c>
      <c r="AE34" s="332">
        <f t="shared" ca="1" si="42"/>
        <v>0.5266891030666897</v>
      </c>
      <c r="AF34" s="332">
        <f t="shared" ca="1" si="42"/>
        <v>0.52668910306668582</v>
      </c>
      <c r="AG34" s="102">
        <f t="shared" ca="1" si="42"/>
        <v>0.52668910306668593</v>
      </c>
    </row>
    <row r="35" spans="1:33" x14ac:dyDescent="0.3">
      <c r="B35" s="46">
        <f ca="1"/>
        <v>2.6490066225165563E-2</v>
      </c>
      <c r="C35" s="46">
        <f ca="1"/>
        <v>2.5773195876288662E-2</v>
      </c>
      <c r="D35" s="46">
        <f ca="1"/>
        <v>7.407407407407407E-2</v>
      </c>
      <c r="E35" s="46">
        <f ca="1"/>
        <v>4.878048780487805E-2</v>
      </c>
      <c r="F35" s="46">
        <f ca="1"/>
        <v>4.878048780487805E-2</v>
      </c>
      <c r="G35" s="46">
        <f ca="1"/>
        <v>4.878048780487805E-2</v>
      </c>
      <c r="H35" s="46">
        <f ca="1"/>
        <v>6.0935799782372131E-2</v>
      </c>
      <c r="I35" s="45">
        <f ca="1"/>
        <v>4.878048780487805E-2</v>
      </c>
      <c r="J35" s="46">
        <v>0</v>
      </c>
      <c r="K35" s="46">
        <v>0</v>
      </c>
      <c r="M35" s="54">
        <f t="shared" ref="M35" ca="1" si="43">M23/M$26</f>
        <v>4.9549298173989426E-2</v>
      </c>
      <c r="N35" s="54">
        <f t="shared" ca="1" si="31"/>
        <v>4.3308031943362281E-2</v>
      </c>
      <c r="O35" s="54">
        <f t="shared" ca="1" si="31"/>
        <v>4.4402878133962889E-2</v>
      </c>
      <c r="P35" s="54">
        <f t="shared" ca="1" si="31"/>
        <v>4.4630086954763469E-2</v>
      </c>
      <c r="Q35" s="54">
        <f t="shared" ca="1" si="31"/>
        <v>4.4596403164882066E-2</v>
      </c>
      <c r="R35" s="54">
        <f t="shared" ca="1" si="31"/>
        <v>4.458902440691237E-2</v>
      </c>
      <c r="S35" s="54">
        <f t="shared" ca="1" si="31"/>
        <v>4.4590180044710659E-2</v>
      </c>
      <c r="T35" s="54">
        <f t="shared" ca="1" si="31"/>
        <v>4.4590437079310284E-2</v>
      </c>
      <c r="U35" s="54">
        <f t="shared" ca="1" si="31"/>
        <v>4.4590399659483727E-2</v>
      </c>
      <c r="V35" s="54">
        <f t="shared" ca="1" si="31"/>
        <v>4.4590390987088162E-2</v>
      </c>
      <c r="W35" s="54">
        <f t="shared" ca="1" si="31"/>
        <v>4.4590392229054511E-2</v>
      </c>
      <c r="X35" s="54">
        <f t="shared" ca="1" si="31"/>
        <v>4.4590392525498339E-2</v>
      </c>
      <c r="Y35" s="332">
        <f t="shared" ref="Y35:AG35" ca="1" si="44">Y23/Y$26</f>
        <v>4.4590392484768239E-2</v>
      </c>
      <c r="Z35" s="332">
        <f t="shared" ca="1" si="44"/>
        <v>4.4590392474697538E-2</v>
      </c>
      <c r="AA35" s="332">
        <f t="shared" ca="1" si="44"/>
        <v>4.4590392476038965E-2</v>
      </c>
      <c r="AB35" s="332">
        <f t="shared" ca="1" si="44"/>
        <v>4.4590392476381781E-2</v>
      </c>
      <c r="AC35" s="332">
        <f t="shared" ca="1" si="44"/>
        <v>4.4590392476337747E-2</v>
      </c>
      <c r="AD35" s="332">
        <f t="shared" ca="1" si="44"/>
        <v>4.4590392476326089E-2</v>
      </c>
      <c r="AE35" s="332">
        <f t="shared" ca="1" si="44"/>
        <v>4.4590392476327533E-2</v>
      </c>
      <c r="AF35" s="332">
        <f t="shared" ca="1" si="44"/>
        <v>4.4590392476327935E-2</v>
      </c>
      <c r="AG35" s="102">
        <f t="shared" ca="1" si="44"/>
        <v>4.4590392476327879E-2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7.4015549139569269E-3</v>
      </c>
      <c r="N36" s="54">
        <f t="shared" ca="1" si="31"/>
        <v>8.2352678778229414E-4</v>
      </c>
      <c r="O36" s="54">
        <f t="shared" ca="1" si="31"/>
        <v>1.0090126922251764E-4</v>
      </c>
      <c r="P36" s="54">
        <f t="shared" ca="1" si="31"/>
        <v>1.2223726487563781E-5</v>
      </c>
      <c r="Q36" s="54">
        <f t="shared" ca="1" si="31"/>
        <v>1.4752637855757909E-6</v>
      </c>
      <c r="R36" s="54">
        <f t="shared" ca="1" si="31"/>
        <v>1.7810313790502205E-7</v>
      </c>
      <c r="S36" s="54">
        <f t="shared" ca="1" si="31"/>
        <v>2.1504326321654667E-8</v>
      </c>
      <c r="T36" s="54">
        <f t="shared" ca="1" si="31"/>
        <v>2.5964221819012401E-9</v>
      </c>
      <c r="U36" s="54">
        <f t="shared" ca="1" si="31"/>
        <v>3.1348946964672149E-10</v>
      </c>
      <c r="V36" s="54">
        <f t="shared" ca="1" si="31"/>
        <v>3.785042443050444E-11</v>
      </c>
      <c r="W36" s="54">
        <f t="shared" ca="1" si="31"/>
        <v>4.5700253744757365E-12</v>
      </c>
      <c r="X36" s="54">
        <f t="shared" ca="1" si="31"/>
        <v>5.5178064709583599E-13</v>
      </c>
      <c r="Y36" s="332">
        <f t="shared" ref="Y36:AG36" ca="1" si="46">Y24/Y$26</f>
        <v>6.662148590114309E-14</v>
      </c>
      <c r="Z36" s="332">
        <f t="shared" ca="1" si="46"/>
        <v>8.0438167026394848E-15</v>
      </c>
      <c r="AA36" s="332">
        <f t="shared" ca="1" si="46"/>
        <v>9.7120300276886227E-16</v>
      </c>
      <c r="AB36" s="332">
        <f t="shared" ca="1" si="46"/>
        <v>1.1726215395566352E-16</v>
      </c>
      <c r="AC36" s="332">
        <f t="shared" ca="1" si="46"/>
        <v>1.4158124214036214E-17</v>
      </c>
      <c r="AD36" s="332">
        <f t="shared" ca="1" si="46"/>
        <v>1.7094388470464702E-18</v>
      </c>
      <c r="AE36" s="332">
        <f t="shared" ca="1" si="46"/>
        <v>2.0639606826553248E-19</v>
      </c>
      <c r="AF36" s="332">
        <f t="shared" ca="1" si="46"/>
        <v>2.4920070740800109E-20</v>
      </c>
      <c r="AG36" s="102">
        <f t="shared" ca="1" si="46"/>
        <v>3.0088263354296882E-21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7.4015549139569269E-3</v>
      </c>
      <c r="N37" s="54">
        <f t="shared" ca="1" si="31"/>
        <v>8.2352678778229414E-4</v>
      </c>
      <c r="O37" s="54">
        <f t="shared" ca="1" si="31"/>
        <v>1.0090126922251764E-4</v>
      </c>
      <c r="P37" s="54">
        <f t="shared" ca="1" si="31"/>
        <v>1.2223726487563781E-5</v>
      </c>
      <c r="Q37" s="54">
        <f t="shared" ca="1" si="31"/>
        <v>1.4752637855757909E-6</v>
      </c>
      <c r="R37" s="54">
        <f t="shared" ca="1" si="31"/>
        <v>1.7810313790502205E-7</v>
      </c>
      <c r="S37" s="54">
        <f t="shared" ca="1" si="31"/>
        <v>2.1504326321654667E-8</v>
      </c>
      <c r="T37" s="54">
        <f t="shared" ca="1" si="31"/>
        <v>2.5964221819012401E-9</v>
      </c>
      <c r="U37" s="54">
        <f t="shared" ca="1" si="31"/>
        <v>3.1348946964672149E-10</v>
      </c>
      <c r="V37" s="54">
        <f t="shared" ca="1" si="31"/>
        <v>3.785042443050444E-11</v>
      </c>
      <c r="W37" s="54">
        <f t="shared" ca="1" si="31"/>
        <v>4.5700253744757365E-12</v>
      </c>
      <c r="X37" s="54">
        <f t="shared" ca="1" si="31"/>
        <v>5.5178064709583599E-13</v>
      </c>
      <c r="Y37" s="332">
        <f t="shared" ref="Y37:AG37" ca="1" si="48">Y25/Y$26</f>
        <v>6.662148590114309E-14</v>
      </c>
      <c r="Z37" s="332">
        <f t="shared" ca="1" si="48"/>
        <v>8.0438167026394848E-15</v>
      </c>
      <c r="AA37" s="332">
        <f t="shared" ca="1" si="48"/>
        <v>9.7120300276886227E-16</v>
      </c>
      <c r="AB37" s="332">
        <f t="shared" ca="1" si="48"/>
        <v>1.1726215395566352E-16</v>
      </c>
      <c r="AC37" s="332">
        <f t="shared" ca="1" si="48"/>
        <v>1.4158124214036214E-17</v>
      </c>
      <c r="AD37" s="332">
        <f t="shared" ca="1" si="48"/>
        <v>1.7094388470464702E-18</v>
      </c>
      <c r="AE37" s="332">
        <f t="shared" ca="1" si="48"/>
        <v>2.0639606826553248E-19</v>
      </c>
      <c r="AF37" s="332">
        <f t="shared" ca="1" si="48"/>
        <v>2.4920070740800109E-20</v>
      </c>
      <c r="AG37" s="102">
        <f t="shared" ca="1" si="48"/>
        <v>3.0088263354296882E-21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8.1600618538334189</v>
      </c>
      <c r="O38" s="41">
        <f t="shared" ca="1" si="49"/>
        <v>8.2543406502211898</v>
      </c>
      <c r="P38" s="41">
        <f t="shared" ca="1" si="49"/>
        <v>8.2857659359887901</v>
      </c>
      <c r="Q38" s="41">
        <f t="shared" ca="1" si="49"/>
        <v>8.2831963402255866</v>
      </c>
      <c r="R38" s="41">
        <f t="shared" ca="1" si="49"/>
        <v>8.282199943445697</v>
      </c>
      <c r="S38" s="41">
        <f t="shared" ca="1" si="49"/>
        <v>8.2822918244518391</v>
      </c>
      <c r="T38" s="41">
        <f t="shared" ca="1" si="49"/>
        <v>8.2823266223242076</v>
      </c>
      <c r="U38" s="41">
        <f t="shared" ca="1" si="49"/>
        <v>8.2823237609547782</v>
      </c>
      <c r="V38" s="41">
        <f t="shared" ca="1" si="49"/>
        <v>8.2823225974977444</v>
      </c>
      <c r="W38" s="41">
        <f t="shared" ca="1" si="49"/>
        <v>8.2823226920406068</v>
      </c>
      <c r="X38" s="41">
        <f t="shared" ca="1" si="49"/>
        <v>8.2823227316563788</v>
      </c>
      <c r="Y38" s="52">
        <f ca="1">SUM($B15*Y28,$C15*Y29,$D15*Y30,$E15*Y31,$F15*Y32,$G15*Y33,$H15*Y34,$I15*Y35,$J15*Y36,$K15*Y37)</f>
        <v>8.2823227286222139</v>
      </c>
      <c r="Z38" s="52">
        <f t="shared" ref="Z38:AG38" ca="1" si="50">SUM($B15*Z28,$C15*Z29,$D15*Z30,$E15*Z31,$F15*Z32,$G15*Z33,$H15*Z34,$I15*Z35,$J15*Z36,$K15*Z37)</f>
        <v>8.2823227272844697</v>
      </c>
      <c r="AA38" s="52">
        <f t="shared" ca="1" si="50"/>
        <v>8.2823227273828781</v>
      </c>
      <c r="AB38" s="52">
        <f t="shared" ca="1" si="50"/>
        <v>8.2823227274281912</v>
      </c>
      <c r="AC38" s="52">
        <f t="shared" ca="1" si="50"/>
        <v>8.2823227274250257</v>
      </c>
      <c r="AD38" s="52">
        <f t="shared" ca="1" si="50"/>
        <v>8.2823227274234927</v>
      </c>
      <c r="AE38" s="52">
        <f t="shared" ca="1" si="50"/>
        <v>8.282322727423594</v>
      </c>
      <c r="AF38" s="52">
        <f t="shared" ca="1" si="50"/>
        <v>8.2823227274236473</v>
      </c>
      <c r="AG38" s="55">
        <f t="shared" ca="1" si="50"/>
        <v>8.282322727423642</v>
      </c>
    </row>
    <row r="39" spans="1:33" ht="14.4" thickBot="1" x14ac:dyDescent="0.35">
      <c r="A39" s="62" t="s">
        <v>34</v>
      </c>
      <c r="B39" s="63">
        <f ca="1">M41</f>
        <v>7.6970712434763422E-9</v>
      </c>
      <c r="L39" s="40" t="s">
        <v>161</v>
      </c>
      <c r="M39" s="323">
        <f>Summary!H15</f>
        <v>1E-8</v>
      </c>
      <c r="N39" s="318">
        <f ca="1">SUM(N40:N49)</f>
        <v>7.3337932081959292E-3</v>
      </c>
      <c r="O39" s="318">
        <f ca="1">SUM(O40:O49)</f>
        <v>1.4506897681030482E-5</v>
      </c>
      <c r="P39" s="318">
        <f t="shared" ref="P39:Y39" ca="1" si="51">SUM(P40:P49)</f>
        <v>6.2637200976536479E-6</v>
      </c>
      <c r="Q39" s="318">
        <f t="shared" ca="1" si="51"/>
        <v>2.1768081196117783E-8</v>
      </c>
      <c r="R39" s="318">
        <f t="shared" ca="1" si="51"/>
        <v>7.6970712434763422E-9</v>
      </c>
      <c r="S39" s="318">
        <f t="shared" ca="1" si="51"/>
        <v>2.0062689616224193E-11</v>
      </c>
      <c r="T39" s="318">
        <f t="shared" ca="1" si="51"/>
        <v>8.4382270518255064E-12</v>
      </c>
      <c r="U39" s="318">
        <f t="shared" ca="1" si="51"/>
        <v>2.3275189615154445E-14</v>
      </c>
      <c r="V39" s="318">
        <f t="shared" ca="1" si="51"/>
        <v>9.7018239732761981E-15</v>
      </c>
      <c r="W39" s="318">
        <f t="shared" ca="1" si="51"/>
        <v>2.4805787276831518E-17</v>
      </c>
      <c r="X39" s="318">
        <f t="shared" ca="1" si="51"/>
        <v>1.092164907500189E-17</v>
      </c>
      <c r="Y39" s="318">
        <f t="shared" ca="1" si="51"/>
        <v>2.7630288359035751E-20</v>
      </c>
      <c r="Z39" s="318">
        <f t="shared" ref="Z39:AG39" ca="1" si="52">SUM(Z40:Z49)</f>
        <v>1.239967265218909E-20</v>
      </c>
      <c r="AA39" s="318">
        <f t="shared" ca="1" si="52"/>
        <v>3.0478063682908514E-23</v>
      </c>
      <c r="AB39" s="318">
        <f t="shared" ca="1" si="52"/>
        <v>1.4016735660100174E-23</v>
      </c>
      <c r="AC39" s="318">
        <f t="shared" ca="1" si="52"/>
        <v>3.4071023953882754E-26</v>
      </c>
      <c r="AD39" s="318">
        <f t="shared" ca="1" si="52"/>
        <v>1.5839766756904202E-26</v>
      </c>
      <c r="AE39" s="318">
        <f t="shared" ca="1" si="52"/>
        <v>3.8144828552062954E-29</v>
      </c>
      <c r="AF39" s="318">
        <f t="shared" ca="1" si="52"/>
        <v>1.8254156671763736E-29</v>
      </c>
      <c r="AG39" s="318">
        <f t="shared" ca="1" si="52"/>
        <v>5.5189930929051993E-32</v>
      </c>
    </row>
    <row r="40" spans="1:33" outlineLevel="1" x14ac:dyDescent="0.3">
      <c r="B40" s="57">
        <f ca="1">AG38</f>
        <v>8.282322727423642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5</v>
      </c>
      <c r="N40" s="41">
        <f ca="1">(N28-M28)^2</f>
        <v>4.7654347057552875E-4</v>
      </c>
      <c r="O40" s="41">
        <f ca="1">(O28-N28)^2</f>
        <v>2.242556253226874E-7</v>
      </c>
      <c r="P40" s="41">
        <f t="shared" ref="P40:Y40" ca="1" si="53">(P28-O28)^2</f>
        <v>5.8929357762658649E-7</v>
      </c>
      <c r="Q40" s="41">
        <f t="shared" ca="1" si="53"/>
        <v>6.3278919459295277E-10</v>
      </c>
      <c r="R40" s="41">
        <f t="shared" ca="1" si="53"/>
        <v>6.1849812058904833E-10</v>
      </c>
      <c r="S40" s="41">
        <f t="shared" ca="1" si="53"/>
        <v>6.5269444815974888E-13</v>
      </c>
      <c r="T40" s="41">
        <f t="shared" ca="1" si="53"/>
        <v>7.1766738338679373E-13</v>
      </c>
      <c r="U40" s="41">
        <f t="shared" ca="1" si="53"/>
        <v>9.8078875619079376E-16</v>
      </c>
      <c r="V40" s="41">
        <f t="shared" ca="1" si="53"/>
        <v>7.9474548586877978E-16</v>
      </c>
      <c r="W40" s="41">
        <f t="shared" ca="1" si="53"/>
        <v>1.2389848155282613E-18</v>
      </c>
      <c r="X40" s="41">
        <f t="shared" ca="1" si="53"/>
        <v>8.974759742182193E-19</v>
      </c>
      <c r="Y40" s="41">
        <f t="shared" ca="1" si="53"/>
        <v>1.6476790787285868E-21</v>
      </c>
      <c r="Z40" s="41">
        <f t="shared" ref="Z40:Z49" ca="1" si="54">(Z28-Y28)^2</f>
        <v>1.0040897309802823E-21</v>
      </c>
      <c r="AA40" s="41">
        <f t="shared" ref="AA40:AA49" ca="1" si="55">(AA28-Z28)^2</f>
        <v>2.1142071370506497E-24</v>
      </c>
      <c r="AB40" s="41">
        <f t="shared" ref="AB40:AB49" ca="1" si="56">(AB28-AA28)^2</f>
        <v>1.1269550228780993E-24</v>
      </c>
      <c r="AC40" s="41">
        <f t="shared" ref="AC40:AC49" ca="1" si="57">(AC28-AB28)^2</f>
        <v>2.7199068899125179E-27</v>
      </c>
      <c r="AD40" s="41">
        <f t="shared" ref="AD40:AD49" ca="1" si="58">(AD28-AC28)^2</f>
        <v>1.2631637170781396E-27</v>
      </c>
      <c r="AE40" s="41">
        <f t="shared" ref="AE40:AE49" ca="1" si="59">(AE28-AD28)^2</f>
        <v>3.4067774786265815E-30</v>
      </c>
      <c r="AF40" s="41">
        <f t="shared" ref="AF40:AF49" ca="1" si="60">(AF28-AE28)^2</f>
        <v>1.3914843848197779E-30</v>
      </c>
      <c r="AG40" s="41">
        <f t="shared" ref="AG40:AG49" ca="1" si="61">(AG28-AF28)^2</f>
        <v>6.9333477997940491E-33</v>
      </c>
    </row>
    <row r="41" spans="1:33" outlineLevel="1" x14ac:dyDescent="0.3">
      <c r="B41" s="57"/>
      <c r="C41" s="57">
        <f ca="1">B40</f>
        <v>8.282322727423642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7.6970712434763422E-9</v>
      </c>
      <c r="N41" s="41">
        <f t="shared" ref="N41" ca="1" si="62">(N29-M29)^2</f>
        <v>3.8944674465209644E-4</v>
      </c>
      <c r="O41" s="41">
        <f t="shared" ref="O41:Y49" ca="1" si="63">(O29-N29)^2</f>
        <v>4.2145145404975563E-6</v>
      </c>
      <c r="P41" s="41">
        <f t="shared" ca="1" si="63"/>
        <v>5.1021941666285836E-7</v>
      </c>
      <c r="Q41" s="41">
        <f t="shared" ca="1" si="63"/>
        <v>6.9356860851133075E-9</v>
      </c>
      <c r="R41" s="41">
        <f t="shared" ca="1" si="63"/>
        <v>5.068860422562125E-10</v>
      </c>
      <c r="S41" s="41">
        <f t="shared" ca="1" si="63"/>
        <v>7.3085958451539016E-12</v>
      </c>
      <c r="T41" s="41">
        <f t="shared" ca="1" si="63"/>
        <v>5.9037936500938274E-13</v>
      </c>
      <c r="U41" s="41">
        <f t="shared" ca="1" si="63"/>
        <v>9.1285038705890527E-15</v>
      </c>
      <c r="V41" s="41">
        <f t="shared" ca="1" si="63"/>
        <v>6.3820402748590036E-16</v>
      </c>
      <c r="W41" s="41">
        <f t="shared" ca="1" si="63"/>
        <v>1.0582022777602997E-17</v>
      </c>
      <c r="X41" s="41">
        <f t="shared" ca="1" si="63"/>
        <v>7.1200739005889843E-19</v>
      </c>
      <c r="Y41" s="41">
        <f t="shared" ca="1" si="63"/>
        <v>1.2629837030304328E-20</v>
      </c>
      <c r="Z41" s="41">
        <f t="shared" ca="1" si="54"/>
        <v>7.8251894857616541E-22</v>
      </c>
      <c r="AA41" s="41">
        <f t="shared" ca="1" si="55"/>
        <v>1.4855886875806719E-23</v>
      </c>
      <c r="AB41" s="41">
        <f t="shared" ca="1" si="56"/>
        <v>8.6465318496193724E-25</v>
      </c>
      <c r="AC41" s="41">
        <f t="shared" ca="1" si="57"/>
        <v>1.7557606293282106E-26</v>
      </c>
      <c r="AD41" s="41">
        <f t="shared" ca="1" si="58"/>
        <v>9.5431292451145271E-28</v>
      </c>
      <c r="AE41" s="41">
        <f t="shared" ca="1" si="59"/>
        <v>2.0719924713695638E-29</v>
      </c>
      <c r="AF41" s="41">
        <f t="shared" ca="1" si="60"/>
        <v>1.1124171358780674E-30</v>
      </c>
      <c r="AG41" s="41">
        <f t="shared" ca="1" si="61"/>
        <v>1.9259299443872359E-32</v>
      </c>
    </row>
    <row r="42" spans="1:33" outlineLevel="1" x14ac:dyDescent="0.3">
      <c r="B42" s="57"/>
      <c r="C42" s="57"/>
      <c r="D42" s="57">
        <f ca="1">C41</f>
        <v>8.282322727423642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6.206666514605588E-7</v>
      </c>
      <c r="O42" s="41">
        <f t="shared" ca="1" si="63"/>
        <v>1.5275763369536652E-6</v>
      </c>
      <c r="P42" s="41">
        <f t="shared" ca="1" si="63"/>
        <v>9.2264238570162404E-11</v>
      </c>
      <c r="Q42" s="41">
        <f t="shared" ca="1" si="63"/>
        <v>1.6382753530868952E-9</v>
      </c>
      <c r="R42" s="41">
        <f t="shared" ca="1" si="63"/>
        <v>3.8774079623497635E-14</v>
      </c>
      <c r="S42" s="41">
        <f t="shared" ca="1" si="63"/>
        <v>1.9285417043356994E-12</v>
      </c>
      <c r="T42" s="41">
        <f t="shared" ca="1" si="63"/>
        <v>2.0382789989718885E-16</v>
      </c>
      <c r="U42" s="41">
        <f t="shared" ca="1" si="63"/>
        <v>2.1365200936172478E-15</v>
      </c>
      <c r="V42" s="41">
        <f t="shared" ca="1" si="63"/>
        <v>3.2080637373485173E-19</v>
      </c>
      <c r="W42" s="41">
        <f t="shared" ca="1" si="63"/>
        <v>2.4289720906946601E-18</v>
      </c>
      <c r="X42" s="41">
        <f t="shared" ca="1" si="63"/>
        <v>5.969755951300201E-22</v>
      </c>
      <c r="Y42" s="41">
        <f t="shared" ca="1" si="63"/>
        <v>2.728455464658979E-21</v>
      </c>
      <c r="Z42" s="41">
        <f t="shared" ca="1" si="54"/>
        <v>9.3344731133451819E-25</v>
      </c>
      <c r="AA42" s="41">
        <f t="shared" ca="1" si="55"/>
        <v>3.0785357166116626E-24</v>
      </c>
      <c r="AB42" s="41">
        <f t="shared" ca="1" si="56"/>
        <v>1.4337994249621473E-27</v>
      </c>
      <c r="AC42" s="41">
        <f t="shared" ca="1" si="57"/>
        <v>3.4631764592662659E-27</v>
      </c>
      <c r="AD42" s="41">
        <f t="shared" ca="1" si="58"/>
        <v>2.113238668541047E-30</v>
      </c>
      <c r="AE42" s="41">
        <f t="shared" ca="1" si="59"/>
        <v>3.9108414933213308E-30</v>
      </c>
      <c r="AF42" s="41">
        <f t="shared" ca="1" si="60"/>
        <v>3.0814879110195774E-33</v>
      </c>
      <c r="AG42" s="41">
        <f t="shared" ca="1" si="61"/>
        <v>4.3453794370237009E-33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8.282322727423642</v>
      </c>
      <c r="F43" s="57"/>
      <c r="G43" s="57"/>
      <c r="H43" s="57"/>
      <c r="I43" s="57"/>
      <c r="J43" s="57"/>
      <c r="K43" s="57"/>
      <c r="N43" s="41">
        <f t="shared" ref="N43" ca="1" si="65">(N31-M31)^2</f>
        <v>3.8953404161566767E-5</v>
      </c>
      <c r="O43" s="41">
        <f t="shared" ca="1" si="63"/>
        <v>1.1986881810726634E-6</v>
      </c>
      <c r="P43" s="41">
        <f t="shared" ca="1" si="63"/>
        <v>5.1623848249590008E-8</v>
      </c>
      <c r="Q43" s="41">
        <f t="shared" ca="1" si="63"/>
        <v>1.1345977007745052E-9</v>
      </c>
      <c r="R43" s="41">
        <f t="shared" ca="1" si="63"/>
        <v>5.4446069175356386E-11</v>
      </c>
      <c r="S43" s="41">
        <f t="shared" ca="1" si="63"/>
        <v>1.3354987208344523E-12</v>
      </c>
      <c r="T43" s="41">
        <f t="shared" ca="1" si="63"/>
        <v>6.6066785404529634E-14</v>
      </c>
      <c r="U43" s="41">
        <f t="shared" ca="1" si="63"/>
        <v>1.4002434195414421E-15</v>
      </c>
      <c r="V43" s="41">
        <f t="shared" ca="1" si="63"/>
        <v>7.5210444845677396E-17</v>
      </c>
      <c r="W43" s="41">
        <f t="shared" ca="1" si="63"/>
        <v>1.5424804125651338E-18</v>
      </c>
      <c r="X43" s="41">
        <f t="shared" ca="1" si="63"/>
        <v>8.7878943051726592E-20</v>
      </c>
      <c r="Y43" s="41">
        <f t="shared" ca="1" si="63"/>
        <v>1.6589410336603201E-21</v>
      </c>
      <c r="Z43" s="41">
        <f t="shared" ca="1" si="54"/>
        <v>1.0141902300995293E-22</v>
      </c>
      <c r="AA43" s="41">
        <f t="shared" ca="1" si="55"/>
        <v>1.7994263145109291E-24</v>
      </c>
      <c r="AB43" s="41">
        <f t="shared" ca="1" si="56"/>
        <v>1.1752284641564027E-25</v>
      </c>
      <c r="AC43" s="41">
        <f t="shared" ca="1" si="57"/>
        <v>1.9390125939064639E-27</v>
      </c>
      <c r="AD43" s="41">
        <f t="shared" ca="1" si="58"/>
        <v>1.3589361687596336E-28</v>
      </c>
      <c r="AE43" s="41">
        <f t="shared" ca="1" si="59"/>
        <v>2.0830858278492343E-30</v>
      </c>
      <c r="AF43" s="41">
        <f t="shared" ca="1" si="60"/>
        <v>1.6197070832296654E-31</v>
      </c>
      <c r="AG43" s="41">
        <f t="shared" ca="1" si="61"/>
        <v>3.0814879110195774E-33</v>
      </c>
    </row>
    <row r="44" spans="1:33" outlineLevel="1" x14ac:dyDescent="0.3">
      <c r="B44" s="57"/>
      <c r="C44" s="57"/>
      <c r="D44" s="57"/>
      <c r="E44" s="57"/>
      <c r="F44" s="57">
        <f ca="1">E43</f>
        <v>8.282322727423642</v>
      </c>
      <c r="G44" s="57"/>
      <c r="H44" s="57"/>
      <c r="I44" s="57"/>
      <c r="J44" s="57"/>
      <c r="K44" s="57"/>
      <c r="N44" s="41">
        <f t="shared" ref="N44" ca="1" si="66">(N32-M32)^2</f>
        <v>3.8953404161566767E-5</v>
      </c>
      <c r="O44" s="41">
        <f t="shared" ca="1" si="63"/>
        <v>1.1986881810726634E-6</v>
      </c>
      <c r="P44" s="41">
        <f t="shared" ca="1" si="63"/>
        <v>5.1623848249590008E-8</v>
      </c>
      <c r="Q44" s="41">
        <f t="shared" ca="1" si="63"/>
        <v>1.1345977007745052E-9</v>
      </c>
      <c r="R44" s="41">
        <f t="shared" ca="1" si="63"/>
        <v>5.4446069175356386E-11</v>
      </c>
      <c r="S44" s="41">
        <f t="shared" ca="1" si="63"/>
        <v>1.3354987208344523E-12</v>
      </c>
      <c r="T44" s="41">
        <f t="shared" ca="1" si="63"/>
        <v>6.6066785404529634E-14</v>
      </c>
      <c r="U44" s="41">
        <f t="shared" ca="1" si="63"/>
        <v>1.4002434195414421E-15</v>
      </c>
      <c r="V44" s="41">
        <f t="shared" ca="1" si="63"/>
        <v>7.5210444845677396E-17</v>
      </c>
      <c r="W44" s="41">
        <f t="shared" ca="1" si="63"/>
        <v>1.5424804125651338E-18</v>
      </c>
      <c r="X44" s="41">
        <f t="shared" ca="1" si="63"/>
        <v>8.7878943051726592E-20</v>
      </c>
      <c r="Y44" s="41">
        <f t="shared" ca="1" si="63"/>
        <v>1.6589410336603201E-21</v>
      </c>
      <c r="Z44" s="41">
        <f t="shared" ca="1" si="54"/>
        <v>1.0141902300995293E-22</v>
      </c>
      <c r="AA44" s="41">
        <f t="shared" ca="1" si="55"/>
        <v>1.7994263145109291E-24</v>
      </c>
      <c r="AB44" s="41">
        <f t="shared" ca="1" si="56"/>
        <v>1.1752284641564027E-25</v>
      </c>
      <c r="AC44" s="41">
        <f t="shared" ca="1" si="57"/>
        <v>1.9390125939064639E-27</v>
      </c>
      <c r="AD44" s="41">
        <f t="shared" ca="1" si="58"/>
        <v>1.3589361687596336E-28</v>
      </c>
      <c r="AE44" s="41">
        <f t="shared" ca="1" si="59"/>
        <v>2.0830858278492343E-30</v>
      </c>
      <c r="AF44" s="41">
        <f t="shared" ca="1" si="60"/>
        <v>1.6197070832296654E-31</v>
      </c>
      <c r="AG44" s="41">
        <f t="shared" ca="1" si="61"/>
        <v>3.0814879110195774E-33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8.282322727423642</v>
      </c>
      <c r="H45" s="57"/>
      <c r="I45" s="57"/>
      <c r="J45" s="57"/>
      <c r="K45" s="57"/>
      <c r="N45" s="41">
        <f t="shared" ref="N45" ca="1" si="67">(N33-M33)^2</f>
        <v>3.8953404161566767E-5</v>
      </c>
      <c r="O45" s="41">
        <f t="shared" ca="1" si="63"/>
        <v>1.1986881810726634E-6</v>
      </c>
      <c r="P45" s="41">
        <f t="shared" ca="1" si="63"/>
        <v>5.1623848249590008E-8</v>
      </c>
      <c r="Q45" s="41">
        <f t="shared" ca="1" si="63"/>
        <v>1.1345977007745052E-9</v>
      </c>
      <c r="R45" s="41">
        <f t="shared" ca="1" si="63"/>
        <v>5.4446069175356386E-11</v>
      </c>
      <c r="S45" s="41">
        <f t="shared" ca="1" si="63"/>
        <v>1.3354987208344523E-12</v>
      </c>
      <c r="T45" s="41">
        <f t="shared" ca="1" si="63"/>
        <v>6.6066785404529634E-14</v>
      </c>
      <c r="U45" s="41">
        <f t="shared" ca="1" si="63"/>
        <v>1.4002434195414421E-15</v>
      </c>
      <c r="V45" s="41">
        <f t="shared" ca="1" si="63"/>
        <v>7.5210444845677396E-17</v>
      </c>
      <c r="W45" s="41">
        <f t="shared" ca="1" si="63"/>
        <v>1.5424804125651338E-18</v>
      </c>
      <c r="X45" s="41">
        <f t="shared" ca="1" si="63"/>
        <v>8.7878943051726592E-20</v>
      </c>
      <c r="Y45" s="41">
        <f t="shared" ca="1" si="63"/>
        <v>1.6589410336603201E-21</v>
      </c>
      <c r="Z45" s="41">
        <f t="shared" ca="1" si="54"/>
        <v>1.0141902300995293E-22</v>
      </c>
      <c r="AA45" s="41">
        <f t="shared" ca="1" si="55"/>
        <v>1.7994263145109291E-24</v>
      </c>
      <c r="AB45" s="41">
        <f t="shared" ca="1" si="56"/>
        <v>1.1752284641564027E-25</v>
      </c>
      <c r="AC45" s="41">
        <f t="shared" ca="1" si="57"/>
        <v>1.9390125939064639E-27</v>
      </c>
      <c r="AD45" s="41">
        <f t="shared" ca="1" si="58"/>
        <v>1.3589361687596336E-28</v>
      </c>
      <c r="AE45" s="41">
        <f t="shared" ca="1" si="59"/>
        <v>2.0830858278492343E-30</v>
      </c>
      <c r="AF45" s="41">
        <f t="shared" ca="1" si="60"/>
        <v>1.6197070832296654E-31</v>
      </c>
      <c r="AG45" s="41">
        <f t="shared" ca="1" si="61"/>
        <v>3.0814879110195774E-33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8.282322727423642</v>
      </c>
      <c r="I46" s="57"/>
      <c r="J46" s="57"/>
      <c r="K46" s="57"/>
      <c r="N46" s="41">
        <f t="shared" ref="N46" ca="1" si="68">(N34-M34)^2</f>
        <v>6.2248278016130863E-3</v>
      </c>
      <c r="O46" s="41">
        <f t="shared" ca="1" si="63"/>
        <v>2.7014231738183458E-6</v>
      </c>
      <c r="P46" s="41">
        <f t="shared" ca="1" si="63"/>
        <v>4.9418920329562536E-6</v>
      </c>
      <c r="Q46" s="41">
        <f t="shared" ca="1" si="63"/>
        <v>7.7918808593145554E-9</v>
      </c>
      <c r="R46" s="41">
        <f t="shared" ca="1" si="63"/>
        <v>6.3504987783583007E-9</v>
      </c>
      <c r="S46" s="41">
        <f t="shared" ca="1" si="63"/>
        <v>4.7818163596583921E-12</v>
      </c>
      <c r="T46" s="41">
        <f t="shared" ca="1" si="63"/>
        <v>6.8649943162333988E-12</v>
      </c>
      <c r="U46" s="41">
        <f t="shared" ca="1" si="63"/>
        <v>5.4179796530542199E-15</v>
      </c>
      <c r="V46" s="41">
        <f t="shared" ca="1" si="63"/>
        <v>7.9675599203985787E-15</v>
      </c>
      <c r="W46" s="41">
        <f t="shared" ca="1" si="63"/>
        <v>4.3836707728224032E-18</v>
      </c>
      <c r="X46" s="41">
        <f t="shared" ca="1" si="63"/>
        <v>8.9600206703413562E-18</v>
      </c>
      <c r="Y46" s="41">
        <f t="shared" ca="1" si="63"/>
        <v>3.9880818918791996E-21</v>
      </c>
      <c r="Z46" s="41">
        <f t="shared" ca="1" si="54"/>
        <v>1.0206447570594838E-20</v>
      </c>
      <c r="AA46" s="41">
        <f t="shared" ca="1" si="55"/>
        <v>3.2316286516666717E-24</v>
      </c>
      <c r="AB46" s="41">
        <f t="shared" ca="1" si="56"/>
        <v>1.1553600808742668E-23</v>
      </c>
      <c r="AC46" s="41">
        <f t="shared" ca="1" si="57"/>
        <v>2.5742626749141109E-27</v>
      </c>
      <c r="AD46" s="41">
        <f t="shared" ca="1" si="58"/>
        <v>1.3076602099202679E-26</v>
      </c>
      <c r="AE46" s="41">
        <f t="shared" ca="1" si="59"/>
        <v>1.7749370367472766E-30</v>
      </c>
      <c r="AF46" s="41">
        <f t="shared" ca="1" si="60"/>
        <v>1.5099290763995929E-29</v>
      </c>
      <c r="AG46" s="41">
        <f t="shared" ca="1" si="61"/>
        <v>1.2325951644078309E-32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8.282322727423642</v>
      </c>
      <c r="J47" s="57"/>
      <c r="K47" s="57"/>
      <c r="N47" s="41">
        <f t="shared" ref="N47" ca="1" si="69">(N35-M35)^2</f>
        <v>3.8953404161566767E-5</v>
      </c>
      <c r="O47" s="41">
        <f t="shared" ca="1" si="63"/>
        <v>1.1986881810726634E-6</v>
      </c>
      <c r="P47" s="41">
        <f t="shared" ca="1" si="63"/>
        <v>5.1623848249590008E-8</v>
      </c>
      <c r="Q47" s="41">
        <f t="shared" ca="1" si="63"/>
        <v>1.1345977007745052E-9</v>
      </c>
      <c r="R47" s="41">
        <f t="shared" ca="1" si="63"/>
        <v>5.4446069175356386E-11</v>
      </c>
      <c r="S47" s="41">
        <f t="shared" ca="1" si="63"/>
        <v>1.3354987208344523E-12</v>
      </c>
      <c r="T47" s="41">
        <f t="shared" ca="1" si="63"/>
        <v>6.6066785404529634E-14</v>
      </c>
      <c r="U47" s="41">
        <f t="shared" ca="1" si="63"/>
        <v>1.4002434195414421E-15</v>
      </c>
      <c r="V47" s="41">
        <f t="shared" ca="1" si="63"/>
        <v>7.5210444845677396E-17</v>
      </c>
      <c r="W47" s="41">
        <f t="shared" ca="1" si="63"/>
        <v>1.5424804125651338E-18</v>
      </c>
      <c r="X47" s="41">
        <f t="shared" ca="1" si="63"/>
        <v>8.7878943051726592E-20</v>
      </c>
      <c r="Y47" s="41">
        <f t="shared" ca="1" si="63"/>
        <v>1.6589410336603201E-21</v>
      </c>
      <c r="Z47" s="41">
        <f t="shared" ca="1" si="54"/>
        <v>1.0141902300995293E-22</v>
      </c>
      <c r="AA47" s="41">
        <f t="shared" ca="1" si="55"/>
        <v>1.7994263145109291E-24</v>
      </c>
      <c r="AB47" s="41">
        <f t="shared" ca="1" si="56"/>
        <v>1.1752284641564027E-25</v>
      </c>
      <c r="AC47" s="41">
        <f t="shared" ca="1" si="57"/>
        <v>1.9390125939064639E-27</v>
      </c>
      <c r="AD47" s="41">
        <f t="shared" ca="1" si="58"/>
        <v>1.3589361687596336E-28</v>
      </c>
      <c r="AE47" s="41">
        <f t="shared" ca="1" si="59"/>
        <v>2.0830858278492343E-30</v>
      </c>
      <c r="AF47" s="41">
        <f t="shared" ca="1" si="60"/>
        <v>1.6197070832296654E-31</v>
      </c>
      <c r="AG47" s="41">
        <f t="shared" ca="1" si="61"/>
        <v>3.0814879110195774E-33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8.282322727423642</v>
      </c>
      <c r="K48" s="57"/>
      <c r="N48" s="41">
        <f t="shared" ref="N48" ca="1" si="70">(N36-M36)^2</f>
        <v>4.327045402874455E-5</v>
      </c>
      <c r="O48" s="41">
        <f t="shared" ca="1" si="63"/>
        <v>5.2218764007378579E-7</v>
      </c>
      <c r="P48" s="41">
        <f t="shared" ca="1" si="63"/>
        <v>7.8637065855095667E-9</v>
      </c>
      <c r="Q48" s="41">
        <f t="shared" ca="1" si="63"/>
        <v>1.1552945045602698E-10</v>
      </c>
      <c r="R48" s="41">
        <f t="shared" ca="1" si="63"/>
        <v>1.6826257458656487E-12</v>
      </c>
      <c r="S48" s="41">
        <f t="shared" ca="1" si="63"/>
        <v>2.4523187789322998E-14</v>
      </c>
      <c r="T48" s="41">
        <f t="shared" ca="1" si="63"/>
        <v>3.5750883895810479E-16</v>
      </c>
      <c r="U48" s="41">
        <f t="shared" ca="1" si="63"/>
        <v>5.2117817686817735E-18</v>
      </c>
      <c r="V48" s="41">
        <f t="shared" ca="1" si="63"/>
        <v>7.5976883247707736E-20</v>
      </c>
      <c r="W48" s="41">
        <f t="shared" ca="1" si="63"/>
        <v>1.1075849613285161E-21</v>
      </c>
      <c r="X48" s="41">
        <f t="shared" ca="1" si="63"/>
        <v>1.614629068911637E-23</v>
      </c>
      <c r="Y48" s="41">
        <f t="shared" ca="1" si="63"/>
        <v>2.35379411691138E-25</v>
      </c>
      <c r="Z48" s="41">
        <f t="shared" ca="1" si="54"/>
        <v>3.4313433287293176E-27</v>
      </c>
      <c r="AA48" s="41">
        <f t="shared" ca="1" si="55"/>
        <v>5.0021864547597617E-29</v>
      </c>
      <c r="AB48" s="41">
        <f t="shared" ca="1" si="56"/>
        <v>7.2921497327180639E-31</v>
      </c>
      <c r="AC48" s="41">
        <f t="shared" ca="1" si="57"/>
        <v>1.0630440948962366E-32</v>
      </c>
      <c r="AD48" s="41">
        <f t="shared" ca="1" si="58"/>
        <v>1.5496976736630459E-34</v>
      </c>
      <c r="AE48" s="41">
        <f t="shared" ca="1" si="59"/>
        <v>2.259137594845523E-36</v>
      </c>
      <c r="AF48" s="41">
        <f t="shared" ca="1" si="60"/>
        <v>3.2933537677596666E-38</v>
      </c>
      <c r="AG48" s="41">
        <f t="shared" ca="1" si="61"/>
        <v>4.8010263139187658E-40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8.282322727423642</v>
      </c>
      <c r="N49" s="41">
        <f t="shared" ref="N49" ca="1" si="71">(N37-M37)^2</f>
        <v>4.327045402874455E-5</v>
      </c>
      <c r="O49" s="41">
        <f t="shared" ca="1" si="63"/>
        <v>5.2218764007378579E-7</v>
      </c>
      <c r="P49" s="41">
        <f t="shared" ca="1" si="63"/>
        <v>7.8637065855095667E-9</v>
      </c>
      <c r="Q49" s="41">
        <f t="shared" ca="1" si="63"/>
        <v>1.1552945045602698E-10</v>
      </c>
      <c r="R49" s="41">
        <f t="shared" ca="1" si="63"/>
        <v>1.6826257458656487E-12</v>
      </c>
      <c r="S49" s="41">
        <f t="shared" ca="1" si="63"/>
        <v>2.4523187789322998E-14</v>
      </c>
      <c r="T49" s="41">
        <f t="shared" ca="1" si="63"/>
        <v>3.5750883895810479E-16</v>
      </c>
      <c r="U49" s="41">
        <f t="shared" ca="1" si="63"/>
        <v>5.2117817686817735E-18</v>
      </c>
      <c r="V49" s="41">
        <f t="shared" ca="1" si="63"/>
        <v>7.5976883247707736E-20</v>
      </c>
      <c r="W49" s="41">
        <f t="shared" ca="1" si="63"/>
        <v>1.1075849613285161E-21</v>
      </c>
      <c r="X49" s="41">
        <f t="shared" ca="1" si="63"/>
        <v>1.614629068911637E-23</v>
      </c>
      <c r="Y49" s="41">
        <f t="shared" ca="1" si="63"/>
        <v>2.35379411691138E-25</v>
      </c>
      <c r="Z49" s="41">
        <f t="shared" ca="1" si="54"/>
        <v>3.4313433287293176E-27</v>
      </c>
      <c r="AA49" s="41">
        <f t="shared" ca="1" si="55"/>
        <v>5.0021864547597617E-29</v>
      </c>
      <c r="AB49" s="41">
        <f t="shared" ca="1" si="56"/>
        <v>7.2921497327180639E-31</v>
      </c>
      <c r="AC49" s="41">
        <f t="shared" ca="1" si="57"/>
        <v>1.0630440948962366E-32</v>
      </c>
      <c r="AD49" s="41">
        <f t="shared" ca="1" si="58"/>
        <v>1.5496976736630459E-34</v>
      </c>
      <c r="AE49" s="41">
        <f t="shared" ca="1" si="59"/>
        <v>2.259137594845523E-36</v>
      </c>
      <c r="AF49" s="41">
        <f t="shared" ca="1" si="60"/>
        <v>3.2933537677596666E-38</v>
      </c>
      <c r="AG49" s="41">
        <f t="shared" ca="1" si="61"/>
        <v>4.8010263139187658E-40</v>
      </c>
    </row>
    <row r="50" spans="1:33" outlineLevel="1" x14ac:dyDescent="0.3"/>
    <row r="51" spans="1:33" outlineLevel="1" x14ac:dyDescent="0.3">
      <c r="B51" s="57">
        <f t="array" ref="B51:K60" ca="1">B5:K14-B40:K49</f>
        <v>-7.282322727423642</v>
      </c>
      <c r="C51" s="46">
        <f ca="1"/>
        <v>0.5</v>
      </c>
      <c r="D51" s="46">
        <f ca="1"/>
        <v>4</v>
      </c>
      <c r="E51" s="46">
        <f ca="1"/>
        <v>3.0000000000000004</v>
      </c>
      <c r="F51" s="46">
        <f ca="1"/>
        <v>3.0000000000000004</v>
      </c>
      <c r="G51" s="46">
        <f ca="1"/>
        <v>3.0000000000000004</v>
      </c>
      <c r="H51" s="46">
        <f ca="1"/>
        <v>0.12500000000000003</v>
      </c>
      <c r="I51" s="46">
        <f ca="1"/>
        <v>3.0000000000000004</v>
      </c>
      <c r="J51" s="46">
        <v>0</v>
      </c>
      <c r="K51" s="46">
        <v>0</v>
      </c>
    </row>
    <row r="52" spans="1:33" outlineLevel="1" x14ac:dyDescent="0.3">
      <c r="B52" s="46">
        <f ca="1"/>
        <v>2</v>
      </c>
      <c r="C52" s="57">
        <f ca="1"/>
        <v>-7.282322727423642</v>
      </c>
      <c r="D52" s="46">
        <f ca="1"/>
        <v>4.9999999999999991</v>
      </c>
      <c r="E52" s="46">
        <f ca="1"/>
        <v>4</v>
      </c>
      <c r="F52" s="46">
        <f ca="1"/>
        <v>4</v>
      </c>
      <c r="G52" s="46">
        <f ca="1"/>
        <v>4</v>
      </c>
      <c r="H52" s="46">
        <f ca="1"/>
        <v>0.14285714285714285</v>
      </c>
      <c r="I52" s="46">
        <f ca="1"/>
        <v>4</v>
      </c>
      <c r="J52" s="46">
        <v>0</v>
      </c>
      <c r="K52" s="46">
        <v>0</v>
      </c>
    </row>
    <row r="53" spans="1:33" outlineLevel="1" x14ac:dyDescent="0.3">
      <c r="B53" s="46">
        <f ca="1"/>
        <v>0.25</v>
      </c>
      <c r="C53" s="46">
        <f ca="1"/>
        <v>0.20000000000000004</v>
      </c>
      <c r="D53" s="57">
        <f ca="1"/>
        <v>-7.282322727423642</v>
      </c>
      <c r="E53" s="46">
        <f ca="1"/>
        <v>0.5</v>
      </c>
      <c r="F53" s="46">
        <f ca="1"/>
        <v>0.5</v>
      </c>
      <c r="G53" s="46">
        <f ca="1"/>
        <v>0.5</v>
      </c>
      <c r="H53" s="46">
        <f ca="1"/>
        <v>0.11111111111111109</v>
      </c>
      <c r="I53" s="46">
        <f ca="1"/>
        <v>0.5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0.33333333333333326</v>
      </c>
      <c r="C54" s="46">
        <f ca="1"/>
        <v>0.25</v>
      </c>
      <c r="D54" s="46">
        <f ca="1"/>
        <v>2</v>
      </c>
      <c r="E54" s="58">
        <f ca="1"/>
        <v>-7.282322727423642</v>
      </c>
      <c r="F54" s="46">
        <f ca="1"/>
        <v>1</v>
      </c>
      <c r="G54" s="46">
        <f ca="1"/>
        <v>1</v>
      </c>
      <c r="H54" s="46">
        <f ca="1"/>
        <v>0.11111111111111109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0.33333333333333326</v>
      </c>
      <c r="C55" s="46">
        <f ca="1"/>
        <v>0.25</v>
      </c>
      <c r="D55" s="46">
        <f ca="1"/>
        <v>2</v>
      </c>
      <c r="E55" s="46">
        <f ca="1"/>
        <v>1</v>
      </c>
      <c r="F55" s="58">
        <f ca="1"/>
        <v>-7.282322727423642</v>
      </c>
      <c r="G55" s="46">
        <f ca="1"/>
        <v>1</v>
      </c>
      <c r="H55" s="46">
        <f ca="1"/>
        <v>0.11111111111111109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0.33333333333333326</v>
      </c>
      <c r="C56" s="46">
        <f ca="1"/>
        <v>0.25</v>
      </c>
      <c r="D56" s="46">
        <f ca="1"/>
        <v>2</v>
      </c>
      <c r="E56" s="46">
        <f ca="1"/>
        <v>1</v>
      </c>
      <c r="F56" s="46">
        <f ca="1"/>
        <v>1</v>
      </c>
      <c r="G56" s="58">
        <f ca="1"/>
        <v>-7.282322727423642</v>
      </c>
      <c r="H56" s="46">
        <f ca="1"/>
        <v>0.11111111111111109</v>
      </c>
      <c r="I56" s="46">
        <f ca="1"/>
        <v>1</v>
      </c>
      <c r="J56" s="46">
        <v>0</v>
      </c>
      <c r="K56" s="46">
        <v>0</v>
      </c>
    </row>
    <row r="57" spans="1:33" outlineLevel="1" x14ac:dyDescent="0.3">
      <c r="B57" s="46">
        <f ca="1"/>
        <v>7.9999999999999982</v>
      </c>
      <c r="C57" s="46">
        <f ca="1"/>
        <v>7</v>
      </c>
      <c r="D57" s="46">
        <f ca="1"/>
        <v>9.0000000000000018</v>
      </c>
      <c r="E57" s="46">
        <f ca="1"/>
        <v>9.0000000000000018</v>
      </c>
      <c r="F57" s="46">
        <f ca="1"/>
        <v>9.0000000000000018</v>
      </c>
      <c r="G57" s="46">
        <f ca="1"/>
        <v>9.0000000000000018</v>
      </c>
      <c r="H57" s="58">
        <f ca="1"/>
        <v>-7.282322727423642</v>
      </c>
      <c r="I57" s="46">
        <f ca="1"/>
        <v>9.0000000000000018</v>
      </c>
      <c r="J57" s="46">
        <v>0</v>
      </c>
      <c r="K57" s="46">
        <v>0</v>
      </c>
    </row>
    <row r="58" spans="1:33" outlineLevel="1" x14ac:dyDescent="0.3">
      <c r="B58" s="46">
        <f ca="1"/>
        <v>0.33333333333333326</v>
      </c>
      <c r="C58" s="46">
        <f ca="1"/>
        <v>0.25</v>
      </c>
      <c r="D58" s="46">
        <f ca="1"/>
        <v>2</v>
      </c>
      <c r="E58" s="46">
        <f ca="1"/>
        <v>1</v>
      </c>
      <c r="F58" s="46">
        <f ca="1"/>
        <v>1</v>
      </c>
      <c r="G58" s="46">
        <f ca="1"/>
        <v>1</v>
      </c>
      <c r="H58" s="46">
        <f ca="1"/>
        <v>0.11111111111111109</v>
      </c>
      <c r="I58" s="57">
        <f ca="1"/>
        <v>-7.282322727423642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-7.282322727423642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-7.282322727423642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-5.773159728050814E-15</v>
      </c>
      <c r="C62" s="59">
        <f ca="1"/>
        <v>-5.773159728050814E-15</v>
      </c>
      <c r="D62" s="59">
        <f ca="1"/>
        <v>-5.773159728050814E-15</v>
      </c>
      <c r="E62" s="59">
        <f ca="1"/>
        <v>-5.773159728050814E-15</v>
      </c>
      <c r="F62" s="57">
        <f ca="1"/>
        <v>-5.773159728050814E-15</v>
      </c>
      <c r="G62" s="57">
        <f ca="1"/>
        <v>-5.773159728050814E-15</v>
      </c>
      <c r="H62" s="57">
        <f ca="1"/>
        <v>-5.773159728050814E-15</v>
      </c>
      <c r="I62" s="57">
        <f ca="1"/>
        <v>-5.773159728050814E-15</v>
      </c>
      <c r="J62" s="57">
        <f ca="1"/>
        <v>-5.773159728050814E-15</v>
      </c>
      <c r="K62" s="57">
        <f ca="1"/>
        <v>-5.773159728050814E-15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2021-06-30T04:17:36Z</dcterms:modified>
</cp:coreProperties>
</file>