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Alternatives based Criteria\Infrastructure Based\"/>
    </mc:Choice>
  </mc:AlternateContent>
  <xr:revisionPtr revIDLastSave="0" documentId="13_ncr:1_{6DC7B65F-AEA8-4AA1-9992-07D38D432662}" xr6:coauthVersionLast="36" xr6:coauthVersionMax="36" xr10:uidLastSave="{00000000-0000-0000-0000-000000000000}"/>
  <bookViews>
    <workbookView xWindow="0" yWindow="0" windowWidth="23040" windowHeight="9648" tabRatio="812" firstSheet="1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S72" i="11"/>
  <c r="M124" i="11"/>
  <c r="S98" i="11"/>
  <c r="M72" i="11"/>
  <c r="J85" i="11"/>
  <c r="B85" i="11"/>
  <c r="H124" i="11"/>
  <c r="B137" i="11"/>
  <c r="U85" i="11"/>
  <c r="B111" i="11"/>
  <c r="U124" i="11"/>
  <c r="H137" i="11"/>
  <c r="S124" i="11"/>
  <c r="J124" i="11"/>
  <c r="M111" i="11"/>
  <c r="U98" i="11"/>
  <c r="H85" i="11"/>
  <c r="M85" i="11"/>
  <c r="H98" i="11"/>
  <c r="U72" i="11"/>
  <c r="U111" i="11"/>
  <c r="J111" i="11"/>
  <c r="H111" i="11"/>
  <c r="J98" i="11"/>
  <c r="S111" i="11"/>
  <c r="B124" i="11"/>
  <c r="M98" i="11"/>
  <c r="J137" i="11"/>
  <c r="B98" i="11"/>
  <c r="S85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H20" i="11"/>
  <c r="B20" i="11"/>
  <c r="H59" i="11"/>
  <c r="S59" i="11"/>
  <c r="S33" i="11"/>
  <c r="H72" i="11"/>
  <c r="S46" i="11"/>
  <c r="H46" i="11"/>
  <c r="H33" i="11"/>
  <c r="S7" i="11"/>
  <c r="S20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P103" i="11"/>
  <c r="P107" i="11"/>
  <c r="U101" i="11"/>
  <c r="O106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U7" i="11"/>
  <c r="U59" i="11"/>
  <c r="M46" i="11"/>
  <c r="B72" i="11"/>
  <c r="B33" i="11"/>
  <c r="M33" i="11"/>
  <c r="U46" i="11"/>
  <c r="J46" i="11"/>
  <c r="B46" i="11"/>
  <c r="J72" i="11"/>
  <c r="M20" i="11"/>
  <c r="M59" i="11"/>
  <c r="U33" i="11"/>
  <c r="J59" i="11"/>
  <c r="J20" i="11"/>
  <c r="M7" i="11"/>
  <c r="J33" i="11"/>
  <c r="U20" i="11"/>
  <c r="B59" i="11"/>
  <c r="U104" i="11" l="1"/>
  <c r="T108" i="11"/>
  <c r="V103" i="11"/>
  <c r="Q109" i="11"/>
  <c r="M105" i="11"/>
  <c r="S100" i="11"/>
  <c r="R106" i="11"/>
  <c r="N102" i="11"/>
  <c r="O105" i="11"/>
  <c r="O108" i="11"/>
  <c r="U103" i="11"/>
  <c r="T109" i="11"/>
  <c r="P105" i="11"/>
  <c r="V100" i="11"/>
  <c r="S103" i="11"/>
  <c r="O109" i="11"/>
  <c r="Q100" i="11"/>
  <c r="P106" i="11"/>
  <c r="R101" i="11"/>
  <c r="M107" i="11"/>
  <c r="M103" i="11"/>
  <c r="R108" i="11"/>
  <c r="N104" i="11"/>
  <c r="N100" i="11"/>
  <c r="U100" i="11"/>
  <c r="Q117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W85" i="42" l="1"/>
  <c r="Z88" i="36"/>
  <c r="Z88" i="44"/>
  <c r="X86" i="40"/>
  <c r="X86" i="35"/>
  <c r="X86" i="43"/>
  <c r="V84" i="39"/>
  <c r="U83" i="41"/>
  <c r="N95" i="44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U84" i="41" s="1"/>
  <c r="N93" i="36"/>
  <c r="N94" i="36"/>
  <c r="N96" i="36"/>
  <c r="N97" i="36"/>
  <c r="Z85" i="36" s="1"/>
  <c r="N95" i="36"/>
  <c r="Z83" i="36" s="1"/>
  <c r="N99" i="36"/>
  <c r="Z87" i="36" s="1"/>
  <c r="N92" i="40"/>
  <c r="N99" i="40"/>
  <c r="X87" i="40" s="1"/>
  <c r="N95" i="40"/>
  <c r="N97" i="40"/>
  <c r="N94" i="40"/>
  <c r="N96" i="40"/>
  <c r="X84" i="40" s="1"/>
  <c r="N100" i="40"/>
  <c r="X88" i="40" s="1"/>
  <c r="N93" i="44"/>
  <c r="Z81" i="44" s="1"/>
  <c r="N97" i="44"/>
  <c r="N98" i="44"/>
  <c r="Z86" i="44" s="1"/>
  <c r="N99" i="44"/>
  <c r="Z87" i="44" s="1"/>
  <c r="N94" i="44"/>
  <c r="N96" i="44"/>
  <c r="N95" i="42"/>
  <c r="W83" i="42" s="1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N100" i="35"/>
  <c r="N99" i="35"/>
  <c r="N96" i="35"/>
  <c r="X84" i="35" s="1"/>
  <c r="N97" i="35"/>
  <c r="X85" i="35" s="1"/>
  <c r="N93" i="39"/>
  <c r="N100" i="39"/>
  <c r="N97" i="39"/>
  <c r="V85" i="39" s="1"/>
  <c r="N98" i="39"/>
  <c r="V86" i="39" s="1"/>
  <c r="N99" i="39"/>
  <c r="N94" i="39"/>
  <c r="N93" i="43"/>
  <c r="N95" i="43"/>
  <c r="X83" i="43" s="1"/>
  <c r="N96" i="43"/>
  <c r="N97" i="43"/>
  <c r="N94" i="43"/>
  <c r="X82" i="43" s="1"/>
  <c r="N100" i="43"/>
  <c r="X88" i="43" s="1"/>
  <c r="N96" i="38"/>
  <c r="N99" i="38"/>
  <c r="N99" i="42"/>
  <c r="W87" i="42" s="1"/>
  <c r="N98" i="36"/>
  <c r="N100" i="41"/>
  <c r="N99" i="41"/>
  <c r="N95" i="39"/>
  <c r="N99" i="43"/>
  <c r="N92" i="44"/>
  <c r="N91" i="44"/>
  <c r="N91" i="43"/>
  <c r="X79" i="43" s="1"/>
  <c r="N92" i="43"/>
  <c r="X80" i="43" s="1"/>
  <c r="N93" i="42"/>
  <c r="N92" i="42"/>
  <c r="N91" i="39"/>
  <c r="N91" i="41"/>
  <c r="N92" i="41"/>
  <c r="N91" i="40"/>
  <c r="N93" i="40"/>
  <c r="X81" i="40" s="1"/>
  <c r="N92" i="39"/>
  <c r="V80" i="39" s="1"/>
  <c r="N93" i="38"/>
  <c r="N92" i="38"/>
  <c r="N91" i="38"/>
  <c r="N93" i="37"/>
  <c r="N91" i="37"/>
  <c r="N92" i="36"/>
  <c r="N91" i="36"/>
  <c r="Z79" i="36" s="1"/>
  <c r="N91" i="35"/>
  <c r="X79" i="35" s="1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36" l="1"/>
  <c r="R86" i="36"/>
  <c r="R88" i="36"/>
  <c r="R85" i="36"/>
  <c r="R84" i="36"/>
  <c r="R87" i="36"/>
  <c r="R83" i="38"/>
  <c r="R84" i="38"/>
  <c r="R85" i="38"/>
  <c r="R87" i="38"/>
  <c r="R88" i="38"/>
  <c r="R86" i="38"/>
  <c r="Q83" i="40"/>
  <c r="Q88" i="40"/>
  <c r="Q87" i="40"/>
  <c r="Q84" i="40"/>
  <c r="Q85" i="40"/>
  <c r="Q86" i="40"/>
  <c r="R84" i="42"/>
  <c r="R86" i="42"/>
  <c r="R88" i="42"/>
  <c r="R87" i="42"/>
  <c r="R85" i="42"/>
  <c r="Q83" i="44"/>
  <c r="Q88" i="44"/>
  <c r="Q84" i="44"/>
  <c r="Q86" i="44"/>
  <c r="Q85" i="44"/>
  <c r="Q87" i="44"/>
  <c r="Y87" i="41"/>
  <c r="Y85" i="41"/>
  <c r="Y79" i="41"/>
  <c r="Y82" i="41"/>
  <c r="Y84" i="41"/>
  <c r="Y88" i="41"/>
  <c r="Y80" i="41"/>
  <c r="Y83" i="41"/>
  <c r="Y81" i="41"/>
  <c r="Y86" i="41"/>
  <c r="Y87" i="38"/>
  <c r="Y85" i="38"/>
  <c r="Y80" i="38"/>
  <c r="Y86" i="38"/>
  <c r="Y83" i="38"/>
  <c r="Y84" i="38"/>
  <c r="Y88" i="38"/>
  <c r="Y82" i="38"/>
  <c r="Y79" i="38"/>
  <c r="Y81" i="38"/>
  <c r="W85" i="43"/>
  <c r="W86" i="43"/>
  <c r="W81" i="43"/>
  <c r="W82" i="43"/>
  <c r="W79" i="43"/>
  <c r="W84" i="43"/>
  <c r="W80" i="43"/>
  <c r="W83" i="43"/>
  <c r="W88" i="43"/>
  <c r="W87" i="43"/>
  <c r="T84" i="39"/>
  <c r="T87" i="39"/>
  <c r="T88" i="39"/>
  <c r="T86" i="39"/>
  <c r="T85" i="39"/>
  <c r="Z88" i="39"/>
  <c r="Z80" i="39"/>
  <c r="Z84" i="39"/>
  <c r="Z87" i="39"/>
  <c r="Z81" i="39"/>
  <c r="Z83" i="39"/>
  <c r="Z82" i="39"/>
  <c r="Z79" i="39"/>
  <c r="Z85" i="39"/>
  <c r="Z86" i="39"/>
  <c r="Y87" i="35"/>
  <c r="Y81" i="35"/>
  <c r="Y79" i="35"/>
  <c r="Y80" i="35"/>
  <c r="Y86" i="35"/>
  <c r="Y88" i="35"/>
  <c r="Y82" i="35"/>
  <c r="Y84" i="35"/>
  <c r="Y83" i="35"/>
  <c r="Y85" i="35"/>
  <c r="Z88" i="42"/>
  <c r="Z86" i="42"/>
  <c r="Z87" i="42"/>
  <c r="Z85" i="42"/>
  <c r="Z79" i="42"/>
  <c r="Z80" i="42"/>
  <c r="Z81" i="42"/>
  <c r="Z82" i="42"/>
  <c r="Z83" i="42"/>
  <c r="Z84" i="42"/>
  <c r="Q88" i="42"/>
  <c r="Q84" i="42"/>
  <c r="Q86" i="42"/>
  <c r="Q87" i="42"/>
  <c r="Q85" i="42"/>
  <c r="U86" i="37"/>
  <c r="U84" i="37"/>
  <c r="U87" i="37"/>
  <c r="U85" i="37"/>
  <c r="U88" i="37"/>
  <c r="V84" i="44"/>
  <c r="V86" i="44"/>
  <c r="V87" i="44"/>
  <c r="V88" i="44"/>
  <c r="V82" i="44"/>
  <c r="V81" i="44"/>
  <c r="V80" i="44"/>
  <c r="V85" i="44"/>
  <c r="V79" i="44"/>
  <c r="V83" i="44"/>
  <c r="W85" i="44"/>
  <c r="W80" i="44"/>
  <c r="W79" i="44"/>
  <c r="W83" i="44"/>
  <c r="W82" i="44"/>
  <c r="W86" i="44"/>
  <c r="W88" i="44"/>
  <c r="W87" i="44"/>
  <c r="W81" i="44"/>
  <c r="W84" i="44"/>
  <c r="T83" i="40"/>
  <c r="T84" i="40"/>
  <c r="T87" i="40"/>
  <c r="T86" i="40"/>
  <c r="T85" i="40"/>
  <c r="T88" i="40"/>
  <c r="R83" i="40"/>
  <c r="R86" i="40"/>
  <c r="R84" i="40"/>
  <c r="R88" i="40"/>
  <c r="R87" i="40"/>
  <c r="R85" i="40"/>
  <c r="V84" i="36"/>
  <c r="V82" i="36"/>
  <c r="V80" i="36"/>
  <c r="V81" i="36"/>
  <c r="V83" i="36"/>
  <c r="V79" i="36"/>
  <c r="V87" i="36"/>
  <c r="V86" i="36"/>
  <c r="V88" i="36"/>
  <c r="V85" i="36"/>
  <c r="X86" i="41"/>
  <c r="X82" i="41"/>
  <c r="X81" i="41"/>
  <c r="X85" i="41"/>
  <c r="X87" i="41"/>
  <c r="X84" i="41"/>
  <c r="X88" i="41"/>
  <c r="X79" i="41"/>
  <c r="X83" i="41"/>
  <c r="X80" i="41"/>
  <c r="T86" i="37"/>
  <c r="T85" i="37"/>
  <c r="T88" i="37"/>
  <c r="T84" i="37"/>
  <c r="T87" i="37"/>
  <c r="T84" i="38"/>
  <c r="T85" i="38"/>
  <c r="T86" i="38"/>
  <c r="T87" i="38"/>
  <c r="T88" i="38"/>
  <c r="U87" i="44"/>
  <c r="U88" i="44"/>
  <c r="U84" i="44"/>
  <c r="U86" i="44"/>
  <c r="U85" i="44"/>
  <c r="X85" i="43"/>
  <c r="Z79" i="44"/>
  <c r="Z84" i="36"/>
  <c r="U87" i="41"/>
  <c r="U86" i="41"/>
  <c r="S83" i="35"/>
  <c r="S87" i="35"/>
  <c r="S86" i="35"/>
  <c r="S85" i="35"/>
  <c r="S84" i="35"/>
  <c r="S88" i="35"/>
  <c r="Q84" i="37"/>
  <c r="Q87" i="37"/>
  <c r="Q88" i="37"/>
  <c r="Q86" i="37"/>
  <c r="Q85" i="37"/>
  <c r="S83" i="38"/>
  <c r="S84" i="38"/>
  <c r="S86" i="38"/>
  <c r="S88" i="38"/>
  <c r="S85" i="38"/>
  <c r="S87" i="38"/>
  <c r="R83" i="41"/>
  <c r="R87" i="41"/>
  <c r="R88" i="41"/>
  <c r="R86" i="41"/>
  <c r="R84" i="41"/>
  <c r="R85" i="41"/>
  <c r="S84" i="42"/>
  <c r="S87" i="42"/>
  <c r="S88" i="42"/>
  <c r="S85" i="42"/>
  <c r="S86" i="42"/>
  <c r="R84" i="44"/>
  <c r="R88" i="44"/>
  <c r="R87" i="44"/>
  <c r="R86" i="44"/>
  <c r="R85" i="44"/>
  <c r="Z88" i="41"/>
  <c r="Z79" i="41"/>
  <c r="Z87" i="41"/>
  <c r="Z86" i="41"/>
  <c r="Z85" i="41"/>
  <c r="Z84" i="41"/>
  <c r="Z83" i="41"/>
  <c r="Z82" i="41"/>
  <c r="Z81" i="41"/>
  <c r="Z80" i="41"/>
  <c r="V84" i="38"/>
  <c r="V82" i="38"/>
  <c r="V79" i="38"/>
  <c r="V87" i="38"/>
  <c r="V83" i="38"/>
  <c r="V85" i="38"/>
  <c r="V88" i="38"/>
  <c r="V86" i="38"/>
  <c r="V81" i="38"/>
  <c r="V80" i="38"/>
  <c r="V84" i="43"/>
  <c r="V85" i="43"/>
  <c r="V83" i="43"/>
  <c r="V86" i="43"/>
  <c r="V88" i="43"/>
  <c r="V87" i="43"/>
  <c r="V82" i="43"/>
  <c r="V79" i="43"/>
  <c r="V81" i="43"/>
  <c r="V80" i="43"/>
  <c r="Y87" i="39"/>
  <c r="Y84" i="39"/>
  <c r="Y86" i="39"/>
  <c r="Y81" i="39"/>
  <c r="Y88" i="39"/>
  <c r="Y79" i="39"/>
  <c r="Y83" i="39"/>
  <c r="Y82" i="39"/>
  <c r="Y80" i="39"/>
  <c r="Y85" i="39"/>
  <c r="S88" i="39"/>
  <c r="S87" i="39"/>
  <c r="S85" i="39"/>
  <c r="S86" i="39"/>
  <c r="S84" i="39"/>
  <c r="Z88" i="35"/>
  <c r="Z82" i="35"/>
  <c r="Z81" i="35"/>
  <c r="Z84" i="35"/>
  <c r="Z80" i="35"/>
  <c r="Z83" i="35"/>
  <c r="Z87" i="35"/>
  <c r="Z79" i="35"/>
  <c r="Z86" i="35"/>
  <c r="Z85" i="35"/>
  <c r="T84" i="42"/>
  <c r="T88" i="42"/>
  <c r="T87" i="42"/>
  <c r="T85" i="42"/>
  <c r="T86" i="42"/>
  <c r="W85" i="38"/>
  <c r="W83" i="38"/>
  <c r="W81" i="38"/>
  <c r="W84" i="38"/>
  <c r="W79" i="38"/>
  <c r="W82" i="38"/>
  <c r="W88" i="38"/>
  <c r="W87" i="38"/>
  <c r="W80" i="38"/>
  <c r="W86" i="38"/>
  <c r="Z88" i="38"/>
  <c r="Z81" i="38"/>
  <c r="Z87" i="38"/>
  <c r="Z86" i="38"/>
  <c r="Z82" i="38"/>
  <c r="Z85" i="38"/>
  <c r="Z80" i="38"/>
  <c r="Z84" i="38"/>
  <c r="Z83" i="38"/>
  <c r="Z79" i="38"/>
  <c r="T84" i="44"/>
  <c r="T87" i="44"/>
  <c r="T85" i="44"/>
  <c r="T88" i="44"/>
  <c r="T86" i="44"/>
  <c r="S87" i="44"/>
  <c r="S86" i="44"/>
  <c r="S84" i="44"/>
  <c r="S88" i="44"/>
  <c r="S85" i="44"/>
  <c r="W85" i="40"/>
  <c r="W82" i="40"/>
  <c r="W80" i="40"/>
  <c r="W83" i="40"/>
  <c r="W79" i="40"/>
  <c r="W88" i="40"/>
  <c r="W86" i="40"/>
  <c r="W81" i="40"/>
  <c r="W84" i="40"/>
  <c r="W87" i="40"/>
  <c r="Y87" i="36"/>
  <c r="Y85" i="36"/>
  <c r="Y83" i="36"/>
  <c r="Y81" i="36"/>
  <c r="Y82" i="36"/>
  <c r="Y86" i="36"/>
  <c r="Y88" i="36"/>
  <c r="Y80" i="36"/>
  <c r="Y79" i="36"/>
  <c r="Y84" i="36"/>
  <c r="T84" i="36"/>
  <c r="T87" i="36"/>
  <c r="T85" i="36"/>
  <c r="T88" i="36"/>
  <c r="T86" i="36"/>
  <c r="T83" i="41"/>
  <c r="T87" i="41"/>
  <c r="T85" i="41"/>
  <c r="T88" i="41"/>
  <c r="T84" i="41"/>
  <c r="T86" i="41"/>
  <c r="X86" i="37"/>
  <c r="X84" i="37"/>
  <c r="X81" i="37"/>
  <c r="X88" i="37"/>
  <c r="X79" i="37"/>
  <c r="X85" i="37"/>
  <c r="X83" i="37"/>
  <c r="X82" i="37"/>
  <c r="X87" i="37"/>
  <c r="X80" i="37"/>
  <c r="U84" i="38"/>
  <c r="U88" i="38"/>
  <c r="U87" i="38"/>
  <c r="U86" i="38"/>
  <c r="U85" i="38"/>
  <c r="V81" i="39"/>
  <c r="V88" i="39"/>
  <c r="X88" i="35"/>
  <c r="X79" i="40"/>
  <c r="Z80" i="44"/>
  <c r="Z80" i="36"/>
  <c r="U88" i="41"/>
  <c r="W79" i="42"/>
  <c r="W82" i="42"/>
  <c r="Q83" i="35"/>
  <c r="Q87" i="35"/>
  <c r="Q88" i="35"/>
  <c r="Q84" i="35"/>
  <c r="Q85" i="35"/>
  <c r="Q86" i="35"/>
  <c r="S86" i="37"/>
  <c r="S87" i="37"/>
  <c r="S84" i="37"/>
  <c r="S88" i="37"/>
  <c r="S85" i="37"/>
  <c r="R87" i="39"/>
  <c r="R86" i="39"/>
  <c r="R88" i="39"/>
  <c r="R84" i="39"/>
  <c r="R85" i="39"/>
  <c r="Q83" i="41"/>
  <c r="Q88" i="41"/>
  <c r="Q87" i="41"/>
  <c r="Q86" i="41"/>
  <c r="Q85" i="41"/>
  <c r="Q84" i="41"/>
  <c r="R83" i="43"/>
  <c r="R88" i="43"/>
  <c r="R87" i="43"/>
  <c r="R85" i="43"/>
  <c r="R86" i="43"/>
  <c r="R84" i="43"/>
  <c r="Y87" i="43"/>
  <c r="Y79" i="43"/>
  <c r="Y86" i="43"/>
  <c r="Y82" i="43"/>
  <c r="Y81" i="43"/>
  <c r="Y88" i="43"/>
  <c r="Y80" i="43"/>
  <c r="Y85" i="43"/>
  <c r="Y83" i="43"/>
  <c r="Y84" i="43"/>
  <c r="X86" i="36"/>
  <c r="X81" i="36"/>
  <c r="X88" i="36"/>
  <c r="X85" i="36"/>
  <c r="X83" i="36"/>
  <c r="X84" i="36"/>
  <c r="X79" i="36"/>
  <c r="X80" i="36"/>
  <c r="X87" i="36"/>
  <c r="X82" i="36"/>
  <c r="Z88" i="43"/>
  <c r="Z86" i="43"/>
  <c r="Z84" i="43"/>
  <c r="Z82" i="43"/>
  <c r="Z87" i="43"/>
  <c r="Z80" i="43"/>
  <c r="Z83" i="43"/>
  <c r="Z85" i="43"/>
  <c r="Z79" i="43"/>
  <c r="Z81" i="43"/>
  <c r="U86" i="43"/>
  <c r="U88" i="43"/>
  <c r="U85" i="43"/>
  <c r="U87" i="43"/>
  <c r="U84" i="43"/>
  <c r="X86" i="39"/>
  <c r="X87" i="39"/>
  <c r="X79" i="39"/>
  <c r="X88" i="39"/>
  <c r="X82" i="39"/>
  <c r="X80" i="39"/>
  <c r="X85" i="39"/>
  <c r="X83" i="39"/>
  <c r="X84" i="39"/>
  <c r="X81" i="39"/>
  <c r="W85" i="35"/>
  <c r="W82" i="35"/>
  <c r="W88" i="35"/>
  <c r="W87" i="35"/>
  <c r="W84" i="35"/>
  <c r="W81" i="35"/>
  <c r="W80" i="35"/>
  <c r="W79" i="35"/>
  <c r="W86" i="35"/>
  <c r="W83" i="35"/>
  <c r="U86" i="35"/>
  <c r="U84" i="35"/>
  <c r="U88" i="35"/>
  <c r="U87" i="35"/>
  <c r="U85" i="35"/>
  <c r="V84" i="42"/>
  <c r="V82" i="42"/>
  <c r="V80" i="42"/>
  <c r="V86" i="42"/>
  <c r="V85" i="42"/>
  <c r="V81" i="42"/>
  <c r="V87" i="42"/>
  <c r="V83" i="42"/>
  <c r="V79" i="42"/>
  <c r="V88" i="42"/>
  <c r="Z88" i="37"/>
  <c r="Z82" i="37"/>
  <c r="Z79" i="37"/>
  <c r="Z84" i="37"/>
  <c r="Z83" i="37"/>
  <c r="Z85" i="37"/>
  <c r="Z80" i="37"/>
  <c r="Z81" i="37"/>
  <c r="Z87" i="37"/>
  <c r="Z86" i="37"/>
  <c r="X86" i="38"/>
  <c r="X80" i="38"/>
  <c r="X85" i="38"/>
  <c r="X83" i="38"/>
  <c r="X84" i="38"/>
  <c r="X88" i="38"/>
  <c r="X81" i="38"/>
  <c r="X87" i="38"/>
  <c r="X79" i="38"/>
  <c r="X82" i="38"/>
  <c r="Y87" i="44"/>
  <c r="Y86" i="44"/>
  <c r="Y83" i="44"/>
  <c r="Y80" i="44"/>
  <c r="Y85" i="44"/>
  <c r="Y79" i="44"/>
  <c r="Y81" i="44"/>
  <c r="Y82" i="44"/>
  <c r="Y84" i="44"/>
  <c r="Y88" i="44"/>
  <c r="Z88" i="40"/>
  <c r="Z83" i="40"/>
  <c r="Z86" i="40"/>
  <c r="Z87" i="40"/>
  <c r="Z81" i="40"/>
  <c r="Z82" i="40"/>
  <c r="Z80" i="40"/>
  <c r="Z85" i="40"/>
  <c r="Z79" i="40"/>
  <c r="Z84" i="40"/>
  <c r="U88" i="40"/>
  <c r="U86" i="40"/>
  <c r="U87" i="40"/>
  <c r="U84" i="40"/>
  <c r="U85" i="40"/>
  <c r="U85" i="36"/>
  <c r="U86" i="36"/>
  <c r="U87" i="36"/>
  <c r="U84" i="36"/>
  <c r="U88" i="36"/>
  <c r="S85" i="36"/>
  <c r="S84" i="36"/>
  <c r="S88" i="36"/>
  <c r="S86" i="36"/>
  <c r="S87" i="36"/>
  <c r="S83" i="41"/>
  <c r="S84" i="41"/>
  <c r="S86" i="41"/>
  <c r="S88" i="41"/>
  <c r="S87" i="41"/>
  <c r="S85" i="41"/>
  <c r="V84" i="37"/>
  <c r="V82" i="37"/>
  <c r="V88" i="37"/>
  <c r="V79" i="37"/>
  <c r="V83" i="37"/>
  <c r="V81" i="37"/>
  <c r="V85" i="37"/>
  <c r="V86" i="37"/>
  <c r="V87" i="37"/>
  <c r="V80" i="37"/>
  <c r="T87" i="35"/>
  <c r="T84" i="35"/>
  <c r="T85" i="35"/>
  <c r="T86" i="35"/>
  <c r="T88" i="35"/>
  <c r="V87" i="39"/>
  <c r="X84" i="43"/>
  <c r="X81" i="35"/>
  <c r="X82" i="40"/>
  <c r="Z82" i="44"/>
  <c r="Z84" i="44"/>
  <c r="Z82" i="36"/>
  <c r="W84" i="42"/>
  <c r="W80" i="42"/>
  <c r="Q83" i="36"/>
  <c r="Q88" i="36"/>
  <c r="Q84" i="36"/>
  <c r="Q85" i="36"/>
  <c r="Q86" i="36"/>
  <c r="Q87" i="36"/>
  <c r="Q84" i="38"/>
  <c r="Q85" i="38"/>
  <c r="Q86" i="38"/>
  <c r="Q88" i="38"/>
  <c r="Q87" i="38"/>
  <c r="S83" i="40"/>
  <c r="S87" i="40"/>
  <c r="S88" i="40"/>
  <c r="S85" i="40"/>
  <c r="S84" i="40"/>
  <c r="S86" i="40"/>
  <c r="Q83" i="39"/>
  <c r="Q88" i="39"/>
  <c r="Q87" i="39"/>
  <c r="Q84" i="39"/>
  <c r="Q85" i="39"/>
  <c r="Q86" i="39"/>
  <c r="Q83" i="43"/>
  <c r="Q84" i="43"/>
  <c r="Q87" i="43"/>
  <c r="Q86" i="43"/>
  <c r="Q88" i="43"/>
  <c r="Q85" i="43"/>
  <c r="U86" i="39"/>
  <c r="U84" i="39"/>
  <c r="U87" i="39"/>
  <c r="U88" i="39"/>
  <c r="U85" i="39"/>
  <c r="Y87" i="42"/>
  <c r="Y88" i="42"/>
  <c r="Y83" i="42"/>
  <c r="Y84" i="42"/>
  <c r="Y79" i="42"/>
  <c r="Y82" i="42"/>
  <c r="Y85" i="42"/>
  <c r="Y86" i="42"/>
  <c r="Y80" i="42"/>
  <c r="Y81" i="42"/>
  <c r="T83" i="43"/>
  <c r="T87" i="43"/>
  <c r="T84" i="43"/>
  <c r="T88" i="43"/>
  <c r="T86" i="43"/>
  <c r="T85" i="43"/>
  <c r="S86" i="43"/>
  <c r="S87" i="43"/>
  <c r="S84" i="43"/>
  <c r="S88" i="43"/>
  <c r="S85" i="43"/>
  <c r="W85" i="39"/>
  <c r="W82" i="39"/>
  <c r="W79" i="39"/>
  <c r="W84" i="39"/>
  <c r="W88" i="39"/>
  <c r="W87" i="39"/>
  <c r="W80" i="39"/>
  <c r="W86" i="39"/>
  <c r="W83" i="39"/>
  <c r="W81" i="39"/>
  <c r="V84" i="35"/>
  <c r="V87" i="35"/>
  <c r="V82" i="35"/>
  <c r="V88" i="35"/>
  <c r="V80" i="35"/>
  <c r="V79" i="35"/>
  <c r="V81" i="35"/>
  <c r="V83" i="35"/>
  <c r="V86" i="35"/>
  <c r="V85" i="35"/>
  <c r="R86" i="35"/>
  <c r="R88" i="35"/>
  <c r="R85" i="35"/>
  <c r="R84" i="35"/>
  <c r="R87" i="35"/>
  <c r="X86" i="42"/>
  <c r="X81" i="42"/>
  <c r="X85" i="42"/>
  <c r="X82" i="42"/>
  <c r="X80" i="42"/>
  <c r="X88" i="42"/>
  <c r="X87" i="42"/>
  <c r="X84" i="42"/>
  <c r="X79" i="42"/>
  <c r="X83" i="42"/>
  <c r="Y87" i="37"/>
  <c r="Y86" i="37"/>
  <c r="Y85" i="37"/>
  <c r="Y81" i="37"/>
  <c r="Y83" i="37"/>
  <c r="Y80" i="37"/>
  <c r="Y88" i="37"/>
  <c r="Y84" i="37"/>
  <c r="Y82" i="37"/>
  <c r="Y79" i="37"/>
  <c r="U85" i="42"/>
  <c r="U86" i="42"/>
  <c r="U87" i="42"/>
  <c r="U84" i="42"/>
  <c r="U88" i="42"/>
  <c r="X86" i="44"/>
  <c r="X80" i="44"/>
  <c r="X87" i="44"/>
  <c r="X84" i="44"/>
  <c r="X82" i="44"/>
  <c r="X79" i="44"/>
  <c r="X81" i="44"/>
  <c r="X83" i="44"/>
  <c r="X85" i="44"/>
  <c r="X88" i="44"/>
  <c r="V84" i="40"/>
  <c r="V88" i="40"/>
  <c r="V82" i="40"/>
  <c r="V80" i="40"/>
  <c r="V81" i="40"/>
  <c r="V85" i="40"/>
  <c r="V86" i="40"/>
  <c r="V83" i="40"/>
  <c r="V79" i="40"/>
  <c r="V87" i="40"/>
  <c r="Y87" i="40"/>
  <c r="Y88" i="40"/>
  <c r="Y80" i="40"/>
  <c r="Y79" i="40"/>
  <c r="Y85" i="40"/>
  <c r="Y84" i="40"/>
  <c r="Y81" i="40"/>
  <c r="Y83" i="40"/>
  <c r="Y82" i="40"/>
  <c r="Y86" i="40"/>
  <c r="W85" i="36"/>
  <c r="W79" i="36"/>
  <c r="W87" i="36"/>
  <c r="W81" i="36"/>
  <c r="W86" i="36"/>
  <c r="W80" i="36"/>
  <c r="W84" i="36"/>
  <c r="W83" i="36"/>
  <c r="W82" i="36"/>
  <c r="W88" i="36"/>
  <c r="V84" i="41"/>
  <c r="V83" i="41"/>
  <c r="V87" i="41"/>
  <c r="V81" i="41"/>
  <c r="V79" i="41"/>
  <c r="V86" i="41"/>
  <c r="V85" i="41"/>
  <c r="V80" i="41"/>
  <c r="V82" i="41"/>
  <c r="V88" i="41"/>
  <c r="W85" i="37"/>
  <c r="W81" i="37"/>
  <c r="W86" i="37"/>
  <c r="W79" i="37"/>
  <c r="W87" i="37"/>
  <c r="W83" i="37"/>
  <c r="W82" i="37"/>
  <c r="W80" i="37"/>
  <c r="W88" i="37"/>
  <c r="W84" i="37"/>
  <c r="R86" i="37"/>
  <c r="R88" i="37"/>
  <c r="R85" i="37"/>
  <c r="R87" i="37"/>
  <c r="R84" i="37"/>
  <c r="W85" i="41"/>
  <c r="W86" i="41"/>
  <c r="W88" i="41"/>
  <c r="W87" i="41"/>
  <c r="W82" i="41"/>
  <c r="W81" i="41"/>
  <c r="W80" i="41"/>
  <c r="W79" i="41"/>
  <c r="W83" i="41"/>
  <c r="W84" i="41"/>
  <c r="V82" i="39"/>
  <c r="V79" i="39"/>
  <c r="V83" i="39"/>
  <c r="X87" i="43"/>
  <c r="X81" i="43"/>
  <c r="X83" i="35"/>
  <c r="X87" i="35"/>
  <c r="X83" i="40"/>
  <c r="X85" i="40"/>
  <c r="X80" i="40"/>
  <c r="Z83" i="44"/>
  <c r="Z85" i="44"/>
  <c r="Z86" i="36"/>
  <c r="Z81" i="36"/>
  <c r="U85" i="41"/>
  <c r="W81" i="42"/>
  <c r="W88" i="42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5" i="36" l="1"/>
  <c r="L131" i="36"/>
  <c r="J128" i="43"/>
  <c r="L124" i="44"/>
  <c r="H124" i="39"/>
  <c r="J128" i="40"/>
  <c r="L128" i="44"/>
  <c r="P87" i="38"/>
  <c r="O99" i="38" s="1"/>
  <c r="P84" i="38"/>
  <c r="O96" i="38" s="1"/>
  <c r="J130" i="35"/>
  <c r="I128" i="42"/>
  <c r="P83" i="41"/>
  <c r="O95" i="41" s="1"/>
  <c r="L129" i="44"/>
  <c r="L130" i="44"/>
  <c r="H126" i="39"/>
  <c r="P88" i="38"/>
  <c r="O100" i="38" s="1"/>
  <c r="J130" i="40"/>
  <c r="P86" i="38"/>
  <c r="O98" i="38" s="1"/>
  <c r="L129" i="36"/>
  <c r="I126" i="42"/>
  <c r="J130" i="43"/>
  <c r="P83" i="40"/>
  <c r="O95" i="40" s="1"/>
  <c r="P85" i="38"/>
  <c r="O97" i="38" s="1"/>
  <c r="J125" i="40"/>
  <c r="I127" i="42"/>
  <c r="J125" i="43"/>
  <c r="P86" i="43"/>
  <c r="O98" i="43" s="1"/>
  <c r="P86" i="39"/>
  <c r="O98" i="39" s="1"/>
  <c r="P88" i="39"/>
  <c r="O100" i="39" s="1"/>
  <c r="P84" i="36"/>
  <c r="O96" i="36" s="1"/>
  <c r="P85" i="41"/>
  <c r="O97" i="41" s="1"/>
  <c r="P85" i="35"/>
  <c r="O97" i="35" s="1"/>
  <c r="P86" i="37"/>
  <c r="O98" i="37" s="1"/>
  <c r="P87" i="42"/>
  <c r="O99" i="42" s="1"/>
  <c r="P85" i="44"/>
  <c r="O97" i="44" s="1"/>
  <c r="P84" i="40"/>
  <c r="O96" i="40" s="1"/>
  <c r="P87" i="43"/>
  <c r="O99" i="43" s="1"/>
  <c r="P85" i="39"/>
  <c r="O97" i="39" s="1"/>
  <c r="P87" i="36"/>
  <c r="O99" i="36" s="1"/>
  <c r="P88" i="36"/>
  <c r="O100" i="36" s="1"/>
  <c r="P86" i="41"/>
  <c r="O98" i="41" s="1"/>
  <c r="P84" i="35"/>
  <c r="O96" i="35" s="1"/>
  <c r="P88" i="37"/>
  <c r="O100" i="37" s="1"/>
  <c r="P86" i="42"/>
  <c r="O98" i="42" s="1"/>
  <c r="P86" i="44"/>
  <c r="O98" i="44" s="1"/>
  <c r="P87" i="40"/>
  <c r="O99" i="40" s="1"/>
  <c r="P85" i="43"/>
  <c r="O97" i="43" s="1"/>
  <c r="P84" i="43"/>
  <c r="O96" i="43" s="1"/>
  <c r="P84" i="39"/>
  <c r="O96" i="39" s="1"/>
  <c r="P86" i="36"/>
  <c r="O98" i="36" s="1"/>
  <c r="P87" i="41"/>
  <c r="O99" i="41" s="1"/>
  <c r="P88" i="35"/>
  <c r="O100" i="35" s="1"/>
  <c r="P87" i="37"/>
  <c r="O99" i="37" s="1"/>
  <c r="P84" i="42"/>
  <c r="O96" i="42" s="1"/>
  <c r="P84" i="44"/>
  <c r="O96" i="44" s="1"/>
  <c r="P86" i="40"/>
  <c r="O98" i="40" s="1"/>
  <c r="P88" i="40"/>
  <c r="O100" i="40" s="1"/>
  <c r="P88" i="43"/>
  <c r="O100" i="43" s="1"/>
  <c r="P87" i="39"/>
  <c r="O99" i="39" s="1"/>
  <c r="P85" i="36"/>
  <c r="O97" i="36" s="1"/>
  <c r="P84" i="41"/>
  <c r="O96" i="41" s="1"/>
  <c r="P88" i="41"/>
  <c r="O100" i="41" s="1"/>
  <c r="P86" i="35"/>
  <c r="O98" i="35" s="1"/>
  <c r="P87" i="35"/>
  <c r="O99" i="35" s="1"/>
  <c r="P85" i="37"/>
  <c r="O97" i="37" s="1"/>
  <c r="P84" i="37"/>
  <c r="O96" i="37" s="1"/>
  <c r="P85" i="42"/>
  <c r="O97" i="42" s="1"/>
  <c r="P88" i="42"/>
  <c r="O100" i="42" s="1"/>
  <c r="P87" i="44"/>
  <c r="O99" i="44" s="1"/>
  <c r="P88" i="44"/>
  <c r="O100" i="44" s="1"/>
  <c r="P85" i="40"/>
  <c r="O97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Q84" i="32" s="1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Q84" i="28" l="1"/>
  <c r="Q88" i="28"/>
  <c r="Q87" i="28"/>
  <c r="Q85" i="28"/>
  <c r="Q86" i="28"/>
  <c r="R85" i="29"/>
  <c r="R88" i="29"/>
  <c r="R87" i="29"/>
  <c r="R86" i="29"/>
  <c r="R84" i="29"/>
  <c r="S84" i="32"/>
  <c r="S86" i="32"/>
  <c r="S85" i="32"/>
  <c r="S87" i="32"/>
  <c r="S88" i="32"/>
  <c r="U84" i="32"/>
  <c r="U85" i="32"/>
  <c r="U86" i="32"/>
  <c r="U88" i="32"/>
  <c r="U87" i="32"/>
  <c r="U85" i="27"/>
  <c r="U84" i="27"/>
  <c r="U87" i="27"/>
  <c r="U88" i="27"/>
  <c r="U86" i="27"/>
  <c r="Q83" i="27"/>
  <c r="Q86" i="27"/>
  <c r="Q87" i="27"/>
  <c r="Q84" i="27"/>
  <c r="Q85" i="27"/>
  <c r="Q88" i="27"/>
  <c r="R85" i="28"/>
  <c r="R84" i="28"/>
  <c r="R86" i="28"/>
  <c r="R88" i="28"/>
  <c r="R87" i="28"/>
  <c r="S83" i="31"/>
  <c r="S86" i="31"/>
  <c r="S84" i="31"/>
  <c r="S87" i="31"/>
  <c r="S88" i="31"/>
  <c r="S85" i="31"/>
  <c r="Q83" i="30"/>
  <c r="Q88" i="30"/>
  <c r="Q86" i="30"/>
  <c r="Q84" i="30"/>
  <c r="Q87" i="30"/>
  <c r="Q85" i="30"/>
  <c r="Q84" i="33"/>
  <c r="Q88" i="33"/>
  <c r="Q86" i="33"/>
  <c r="Q87" i="33"/>
  <c r="Q85" i="33"/>
  <c r="R83" i="34"/>
  <c r="R87" i="34"/>
  <c r="R84" i="34"/>
  <c r="R88" i="34"/>
  <c r="R85" i="34"/>
  <c r="R86" i="34"/>
  <c r="R84" i="32"/>
  <c r="R86" i="32"/>
  <c r="R85" i="32"/>
  <c r="R88" i="32"/>
  <c r="R87" i="32"/>
  <c r="U88" i="34"/>
  <c r="U84" i="34"/>
  <c r="U85" i="34"/>
  <c r="U86" i="34"/>
  <c r="U87" i="34"/>
  <c r="H114" i="27"/>
  <c r="H103" i="27" s="1"/>
  <c r="H117" i="27"/>
  <c r="H106" i="27" s="1"/>
  <c r="H113" i="27"/>
  <c r="H102" i="27" s="1"/>
  <c r="H116" i="27"/>
  <c r="H105" i="27" s="1"/>
  <c r="H115" i="27"/>
  <c r="H104" i="27" s="1"/>
  <c r="V84" i="27"/>
  <c r="V88" i="27"/>
  <c r="V86" i="27"/>
  <c r="V85" i="27"/>
  <c r="V81" i="27"/>
  <c r="V80" i="27"/>
  <c r="V83" i="27"/>
  <c r="V87" i="27"/>
  <c r="V82" i="27"/>
  <c r="V79" i="27"/>
  <c r="T85" i="33"/>
  <c r="T84" i="33"/>
  <c r="T88" i="33"/>
  <c r="T86" i="33"/>
  <c r="T87" i="33"/>
  <c r="U87" i="31"/>
  <c r="U86" i="31"/>
  <c r="U88" i="31"/>
  <c r="U85" i="31"/>
  <c r="U84" i="31"/>
  <c r="U86" i="30"/>
  <c r="U84" i="30"/>
  <c r="U88" i="30"/>
  <c r="U85" i="30"/>
  <c r="U87" i="30"/>
  <c r="Z88" i="32"/>
  <c r="Z81" i="32"/>
  <c r="Z82" i="32"/>
  <c r="Z83" i="32"/>
  <c r="Z84" i="32"/>
  <c r="Z85" i="32"/>
  <c r="Z80" i="32"/>
  <c r="Z79" i="32"/>
  <c r="Z87" i="32"/>
  <c r="Z86" i="32"/>
  <c r="W85" i="33"/>
  <c r="W83" i="33"/>
  <c r="W82" i="33"/>
  <c r="W86" i="33"/>
  <c r="W87" i="33"/>
  <c r="W80" i="33"/>
  <c r="W88" i="33"/>
  <c r="W84" i="33"/>
  <c r="W79" i="33"/>
  <c r="W81" i="33"/>
  <c r="X86" i="31"/>
  <c r="X79" i="31"/>
  <c r="X84" i="31"/>
  <c r="X81" i="31"/>
  <c r="X88" i="31"/>
  <c r="X82" i="31"/>
  <c r="X80" i="31"/>
  <c r="X87" i="31"/>
  <c r="X83" i="31"/>
  <c r="X85" i="31"/>
  <c r="J119" i="27"/>
  <c r="J108" i="27" s="1"/>
  <c r="X86" i="27"/>
  <c r="J116" i="27"/>
  <c r="J105" i="27" s="1"/>
  <c r="J113" i="27"/>
  <c r="J102" i="27" s="1"/>
  <c r="J118" i="27"/>
  <c r="J107" i="27" s="1"/>
  <c r="J115" i="27"/>
  <c r="J104" i="27" s="1"/>
  <c r="J114" i="27"/>
  <c r="J103" i="27" s="1"/>
  <c r="J117" i="27"/>
  <c r="J106" i="27" s="1"/>
  <c r="X79" i="27"/>
  <c r="X83" i="27"/>
  <c r="X82" i="27"/>
  <c r="X80" i="27"/>
  <c r="X87" i="27"/>
  <c r="X84" i="27"/>
  <c r="X85" i="27"/>
  <c r="X81" i="27"/>
  <c r="X88" i="27"/>
  <c r="Z88" i="34"/>
  <c r="Z87" i="34"/>
  <c r="Z81" i="34"/>
  <c r="Z82" i="34"/>
  <c r="Z83" i="34"/>
  <c r="Z85" i="34"/>
  <c r="Z80" i="34"/>
  <c r="Z79" i="34"/>
  <c r="Z84" i="34"/>
  <c r="Z86" i="34"/>
  <c r="Y87" i="30"/>
  <c r="Y79" i="30"/>
  <c r="Y86" i="30"/>
  <c r="Y84" i="30"/>
  <c r="Y80" i="30"/>
  <c r="Y85" i="30"/>
  <c r="Y82" i="30"/>
  <c r="Y83" i="30"/>
  <c r="Y81" i="30"/>
  <c r="Y88" i="30"/>
  <c r="W85" i="29"/>
  <c r="W86" i="29"/>
  <c r="W83" i="29"/>
  <c r="W82" i="29"/>
  <c r="W87" i="29"/>
  <c r="W80" i="29"/>
  <c r="W88" i="29"/>
  <c r="W84" i="29"/>
  <c r="W79" i="29"/>
  <c r="W81" i="29"/>
  <c r="X86" i="28"/>
  <c r="X79" i="28"/>
  <c r="X82" i="28"/>
  <c r="X88" i="28"/>
  <c r="X81" i="28"/>
  <c r="X85" i="28"/>
  <c r="X80" i="28"/>
  <c r="X84" i="28"/>
  <c r="X83" i="28"/>
  <c r="X87" i="28"/>
  <c r="S87" i="27"/>
  <c r="S88" i="27"/>
  <c r="S85" i="27"/>
  <c r="S86" i="27"/>
  <c r="S84" i="27"/>
  <c r="S83" i="30"/>
  <c r="S84" i="30"/>
  <c r="S87" i="30"/>
  <c r="S88" i="30"/>
  <c r="S85" i="30"/>
  <c r="S86" i="30"/>
  <c r="S86" i="34"/>
  <c r="S85" i="34"/>
  <c r="S87" i="34"/>
  <c r="S88" i="34"/>
  <c r="S84" i="34"/>
  <c r="V84" i="34"/>
  <c r="V85" i="34"/>
  <c r="V88" i="34"/>
  <c r="V80" i="34"/>
  <c r="V81" i="34"/>
  <c r="V82" i="34"/>
  <c r="V79" i="34"/>
  <c r="V86" i="34"/>
  <c r="V83" i="34"/>
  <c r="V87" i="34"/>
  <c r="U88" i="29"/>
  <c r="U85" i="29"/>
  <c r="U86" i="29"/>
  <c r="U87" i="29"/>
  <c r="U84" i="29"/>
  <c r="V84" i="31"/>
  <c r="V85" i="31"/>
  <c r="V87" i="31"/>
  <c r="V88" i="31"/>
  <c r="V86" i="31"/>
  <c r="V83" i="31"/>
  <c r="V80" i="31"/>
  <c r="V81" i="31"/>
  <c r="V82" i="31"/>
  <c r="V79" i="31"/>
  <c r="R84" i="30"/>
  <c r="R86" i="30"/>
  <c r="R85" i="30"/>
  <c r="R88" i="30"/>
  <c r="R87" i="30"/>
  <c r="X86" i="32"/>
  <c r="X81" i="32"/>
  <c r="X83" i="32"/>
  <c r="X84" i="32"/>
  <c r="X79" i="32"/>
  <c r="X88" i="32"/>
  <c r="X80" i="32"/>
  <c r="X87" i="32"/>
  <c r="X85" i="32"/>
  <c r="X82" i="32"/>
  <c r="X86" i="33"/>
  <c r="X81" i="33"/>
  <c r="X83" i="33"/>
  <c r="X84" i="33"/>
  <c r="X79" i="33"/>
  <c r="X88" i="33"/>
  <c r="X82" i="33"/>
  <c r="X80" i="33"/>
  <c r="X87" i="33"/>
  <c r="X85" i="33"/>
  <c r="W85" i="31"/>
  <c r="W80" i="31"/>
  <c r="W83" i="31"/>
  <c r="W88" i="31"/>
  <c r="W86" i="31"/>
  <c r="W87" i="31"/>
  <c r="W81" i="31"/>
  <c r="W84" i="31"/>
  <c r="W82" i="31"/>
  <c r="W79" i="31"/>
  <c r="L116" i="27"/>
  <c r="L105" i="27" s="1"/>
  <c r="L115" i="27"/>
  <c r="L104" i="27" s="1"/>
  <c r="L114" i="27"/>
  <c r="L103" i="27" s="1"/>
  <c r="L117" i="27"/>
  <c r="L106" i="27" s="1"/>
  <c r="L113" i="27"/>
  <c r="L102" i="27" s="1"/>
  <c r="L120" i="27"/>
  <c r="L109" i="27" s="1"/>
  <c r="L121" i="27"/>
  <c r="L110" i="27" s="1"/>
  <c r="L119" i="27"/>
  <c r="L108" i="27" s="1"/>
  <c r="L118" i="27"/>
  <c r="L107" i="27" s="1"/>
  <c r="Z88" i="27"/>
  <c r="Z79" i="27"/>
  <c r="Z83" i="27"/>
  <c r="Z87" i="27"/>
  <c r="Z85" i="27"/>
  <c r="Z84" i="27"/>
  <c r="Z82" i="27"/>
  <c r="Z86" i="27"/>
  <c r="Z81" i="27"/>
  <c r="Z80" i="27"/>
  <c r="W85" i="34"/>
  <c r="W86" i="34"/>
  <c r="W84" i="34"/>
  <c r="W80" i="34"/>
  <c r="W88" i="34"/>
  <c r="W79" i="34"/>
  <c r="W81" i="34"/>
  <c r="W82" i="34"/>
  <c r="W83" i="34"/>
  <c r="W87" i="34"/>
  <c r="Z88" i="30"/>
  <c r="Z80" i="30"/>
  <c r="Z84" i="30"/>
  <c r="Z83" i="30"/>
  <c r="Z81" i="30"/>
  <c r="Z85" i="30"/>
  <c r="Z87" i="30"/>
  <c r="Z82" i="30"/>
  <c r="Z79" i="30"/>
  <c r="Z86" i="30"/>
  <c r="X86" i="29"/>
  <c r="X81" i="29"/>
  <c r="X83" i="29"/>
  <c r="X84" i="29"/>
  <c r="X80" i="29"/>
  <c r="X88" i="29"/>
  <c r="X82" i="29"/>
  <c r="X79" i="29"/>
  <c r="X85" i="29"/>
  <c r="X87" i="29"/>
  <c r="Y87" i="28"/>
  <c r="Y83" i="28"/>
  <c r="Y81" i="28"/>
  <c r="Y88" i="28"/>
  <c r="Y79" i="28"/>
  <c r="Y84" i="28"/>
  <c r="Y82" i="28"/>
  <c r="Y85" i="28"/>
  <c r="Y86" i="28"/>
  <c r="Y80" i="28"/>
  <c r="Q86" i="32"/>
  <c r="T83" i="29"/>
  <c r="T85" i="29"/>
  <c r="T88" i="29"/>
  <c r="T84" i="29"/>
  <c r="T86" i="29"/>
  <c r="T87" i="29"/>
  <c r="T83" i="30"/>
  <c r="T84" i="30"/>
  <c r="T86" i="30"/>
  <c r="T87" i="30"/>
  <c r="T85" i="30"/>
  <c r="T88" i="30"/>
  <c r="R86" i="33"/>
  <c r="R85" i="33"/>
  <c r="R88" i="33"/>
  <c r="R87" i="33"/>
  <c r="R84" i="33"/>
  <c r="V84" i="28"/>
  <c r="V83" i="28"/>
  <c r="V88" i="28"/>
  <c r="V79" i="28"/>
  <c r="V82" i="28"/>
  <c r="V80" i="28"/>
  <c r="V81" i="28"/>
  <c r="V87" i="28"/>
  <c r="V85" i="28"/>
  <c r="V86" i="28"/>
  <c r="T86" i="27"/>
  <c r="T87" i="27"/>
  <c r="T85" i="27"/>
  <c r="T88" i="27"/>
  <c r="T84" i="27"/>
  <c r="S87" i="28"/>
  <c r="S88" i="28"/>
  <c r="S85" i="28"/>
  <c r="S84" i="28"/>
  <c r="S86" i="28"/>
  <c r="Q84" i="29"/>
  <c r="Q88" i="29"/>
  <c r="Q86" i="29"/>
  <c r="Q85" i="29"/>
  <c r="Q87" i="29"/>
  <c r="R84" i="31"/>
  <c r="R86" i="31"/>
  <c r="R88" i="31"/>
  <c r="R87" i="31"/>
  <c r="R85" i="31"/>
  <c r="T84" i="32"/>
  <c r="T88" i="32"/>
  <c r="T86" i="32"/>
  <c r="T87" i="32"/>
  <c r="T85" i="32"/>
  <c r="S83" i="33"/>
  <c r="S84" i="33"/>
  <c r="S85" i="33"/>
  <c r="S87" i="33"/>
  <c r="S88" i="33"/>
  <c r="S86" i="33"/>
  <c r="V84" i="32"/>
  <c r="V82" i="32"/>
  <c r="V79" i="32"/>
  <c r="V87" i="32"/>
  <c r="V85" i="32"/>
  <c r="V86" i="32"/>
  <c r="V80" i="32"/>
  <c r="V88" i="32"/>
  <c r="V83" i="32"/>
  <c r="V81" i="32"/>
  <c r="U88" i="28"/>
  <c r="U84" i="28"/>
  <c r="U85" i="28"/>
  <c r="U87" i="28"/>
  <c r="U86" i="28"/>
  <c r="Q86" i="34"/>
  <c r="Q88" i="34"/>
  <c r="Q87" i="34"/>
  <c r="Q85" i="34"/>
  <c r="Q84" i="34"/>
  <c r="U85" i="33"/>
  <c r="U86" i="33"/>
  <c r="U87" i="33"/>
  <c r="U88" i="33"/>
  <c r="U84" i="33"/>
  <c r="V84" i="29"/>
  <c r="V88" i="29"/>
  <c r="V83" i="29"/>
  <c r="V82" i="29"/>
  <c r="V86" i="29"/>
  <c r="V79" i="29"/>
  <c r="V87" i="29"/>
  <c r="V85" i="29"/>
  <c r="V81" i="29"/>
  <c r="V80" i="29"/>
  <c r="Q87" i="31"/>
  <c r="Q85" i="31"/>
  <c r="Q88" i="31"/>
  <c r="Q86" i="31"/>
  <c r="Q84" i="31"/>
  <c r="W85" i="32"/>
  <c r="W79" i="32"/>
  <c r="W80" i="32"/>
  <c r="W88" i="32"/>
  <c r="W84" i="32"/>
  <c r="W83" i="32"/>
  <c r="W81" i="32"/>
  <c r="W86" i="32"/>
  <c r="W82" i="32"/>
  <c r="W87" i="32"/>
  <c r="Y87" i="33"/>
  <c r="Y86" i="33"/>
  <c r="Y80" i="33"/>
  <c r="Y85" i="33"/>
  <c r="Y82" i="33"/>
  <c r="Y83" i="33"/>
  <c r="Y79" i="33"/>
  <c r="Y84" i="33"/>
  <c r="Y81" i="33"/>
  <c r="Y88" i="33"/>
  <c r="Y87" i="31"/>
  <c r="Y85" i="31"/>
  <c r="Y82" i="31"/>
  <c r="Y84" i="31"/>
  <c r="Y86" i="31"/>
  <c r="Y79" i="31"/>
  <c r="Y80" i="31"/>
  <c r="Y83" i="31"/>
  <c r="Y81" i="31"/>
  <c r="Y88" i="31"/>
  <c r="I115" i="27"/>
  <c r="I104" i="27" s="1"/>
  <c r="I114" i="27"/>
  <c r="I103" i="27" s="1"/>
  <c r="W85" i="27"/>
  <c r="I116" i="27"/>
  <c r="I105" i="27" s="1"/>
  <c r="I118" i="27"/>
  <c r="I107" i="27" s="1"/>
  <c r="I117" i="27"/>
  <c r="I106" i="27" s="1"/>
  <c r="I113" i="27"/>
  <c r="I102" i="27" s="1"/>
  <c r="W79" i="27"/>
  <c r="W81" i="27"/>
  <c r="W84" i="27"/>
  <c r="W87" i="27"/>
  <c r="W86" i="27"/>
  <c r="W82" i="27"/>
  <c r="W83" i="27"/>
  <c r="W80" i="27"/>
  <c r="W88" i="27"/>
  <c r="X86" i="34"/>
  <c r="X79" i="34"/>
  <c r="X80" i="34"/>
  <c r="X87" i="34"/>
  <c r="X82" i="34"/>
  <c r="X81" i="34"/>
  <c r="X88" i="34"/>
  <c r="X83" i="34"/>
  <c r="X84" i="34"/>
  <c r="X85" i="34"/>
  <c r="W85" i="30"/>
  <c r="W80" i="30"/>
  <c r="W88" i="30"/>
  <c r="W84" i="30"/>
  <c r="W83" i="30"/>
  <c r="W81" i="30"/>
  <c r="W86" i="30"/>
  <c r="W87" i="30"/>
  <c r="W82" i="30"/>
  <c r="W79" i="30"/>
  <c r="Z88" i="29"/>
  <c r="Z84" i="29"/>
  <c r="Z85" i="29"/>
  <c r="Z80" i="29"/>
  <c r="Z86" i="29"/>
  <c r="Z79" i="29"/>
  <c r="Z83" i="29"/>
  <c r="Z81" i="29"/>
  <c r="Z82" i="29"/>
  <c r="Z87" i="29"/>
  <c r="W85" i="28"/>
  <c r="W81" i="28"/>
  <c r="W86" i="28"/>
  <c r="W80" i="28"/>
  <c r="W88" i="28"/>
  <c r="W82" i="28"/>
  <c r="W83" i="28"/>
  <c r="W79" i="28"/>
  <c r="W84" i="28"/>
  <c r="W87" i="28"/>
  <c r="Q85" i="32"/>
  <c r="R84" i="27"/>
  <c r="R86" i="27"/>
  <c r="R87" i="27"/>
  <c r="R85" i="27"/>
  <c r="R88" i="27"/>
  <c r="T84" i="31"/>
  <c r="T87" i="31"/>
  <c r="T85" i="31"/>
  <c r="T86" i="31"/>
  <c r="T88" i="31"/>
  <c r="T88" i="34"/>
  <c r="T86" i="34"/>
  <c r="T87" i="34"/>
  <c r="T85" i="34"/>
  <c r="T84" i="34"/>
  <c r="T87" i="28"/>
  <c r="T84" i="28"/>
  <c r="T85" i="28"/>
  <c r="T86" i="28"/>
  <c r="T88" i="28"/>
  <c r="V84" i="33"/>
  <c r="V83" i="33"/>
  <c r="V88" i="33"/>
  <c r="V81" i="33"/>
  <c r="V79" i="33"/>
  <c r="V87" i="33"/>
  <c r="V85" i="33"/>
  <c r="V82" i="33"/>
  <c r="V86" i="33"/>
  <c r="V80" i="33"/>
  <c r="S85" i="29"/>
  <c r="S84" i="29"/>
  <c r="S87" i="29"/>
  <c r="S88" i="29"/>
  <c r="S86" i="29"/>
  <c r="V84" i="30"/>
  <c r="V87" i="30"/>
  <c r="V85" i="30"/>
  <c r="V83" i="30"/>
  <c r="V80" i="30"/>
  <c r="V88" i="30"/>
  <c r="V86" i="30"/>
  <c r="V81" i="30"/>
  <c r="V82" i="30"/>
  <c r="V79" i="30"/>
  <c r="Y87" i="32"/>
  <c r="Y84" i="32"/>
  <c r="Y81" i="32"/>
  <c r="Y88" i="32"/>
  <c r="Y79" i="32"/>
  <c r="Y86" i="32"/>
  <c r="Y80" i="32"/>
  <c r="Y85" i="32"/>
  <c r="Y82" i="32"/>
  <c r="Y83" i="32"/>
  <c r="Z88" i="33"/>
  <c r="Z83" i="33"/>
  <c r="Z84" i="33"/>
  <c r="Z85" i="33"/>
  <c r="Z80" i="33"/>
  <c r="Z87" i="33"/>
  <c r="Z86" i="33"/>
  <c r="Z79" i="33"/>
  <c r="Z81" i="33"/>
  <c r="Z82" i="33"/>
  <c r="Z88" i="31"/>
  <c r="Z82" i="31"/>
  <c r="Z79" i="31"/>
  <c r="Z86" i="31"/>
  <c r="Z84" i="31"/>
  <c r="Z80" i="31"/>
  <c r="Z83" i="31"/>
  <c r="Z85" i="31"/>
  <c r="Z87" i="31"/>
  <c r="Z81" i="31"/>
  <c r="K113" i="27"/>
  <c r="K102" i="27" s="1"/>
  <c r="K119" i="27"/>
  <c r="K108" i="27" s="1"/>
  <c r="K117" i="27"/>
  <c r="K106" i="27" s="1"/>
  <c r="K116" i="27"/>
  <c r="K105" i="27" s="1"/>
  <c r="Y87" i="27"/>
  <c r="K120" i="27"/>
  <c r="K109" i="27" s="1"/>
  <c r="K114" i="27"/>
  <c r="K103" i="27" s="1"/>
  <c r="K118" i="27"/>
  <c r="K107" i="27" s="1"/>
  <c r="K115" i="27"/>
  <c r="K104" i="27" s="1"/>
  <c r="Y80" i="27"/>
  <c r="Y83" i="27"/>
  <c r="Y81" i="27"/>
  <c r="Y88" i="27"/>
  <c r="Y85" i="27"/>
  <c r="Y82" i="27"/>
  <c r="Y86" i="27"/>
  <c r="Y84" i="27"/>
  <c r="Y79" i="27"/>
  <c r="Y87" i="34"/>
  <c r="Y85" i="34"/>
  <c r="Y79" i="34"/>
  <c r="Y81" i="34"/>
  <c r="Y88" i="34"/>
  <c r="Y84" i="34"/>
  <c r="Y80" i="34"/>
  <c r="Y82" i="34"/>
  <c r="Y83" i="34"/>
  <c r="Y86" i="34"/>
  <c r="X86" i="30"/>
  <c r="X84" i="30"/>
  <c r="X81" i="30"/>
  <c r="X88" i="30"/>
  <c r="X83" i="30"/>
  <c r="X82" i="30"/>
  <c r="X79" i="30"/>
  <c r="X85" i="30"/>
  <c r="X80" i="30"/>
  <c r="X87" i="30"/>
  <c r="Y87" i="29"/>
  <c r="Y86" i="29"/>
  <c r="Y84" i="29"/>
  <c r="Y85" i="29"/>
  <c r="Y82" i="29"/>
  <c r="Y83" i="29"/>
  <c r="Y79" i="29"/>
  <c r="Y80" i="29"/>
  <c r="Y81" i="29"/>
  <c r="Y88" i="29"/>
  <c r="Z88" i="28"/>
  <c r="Z82" i="28"/>
  <c r="Z80" i="28"/>
  <c r="Z79" i="28"/>
  <c r="Z83" i="28"/>
  <c r="Z81" i="28"/>
  <c r="Z87" i="28"/>
  <c r="Z86" i="28"/>
  <c r="Z85" i="28"/>
  <c r="Z84" i="28"/>
  <c r="Q88" i="32"/>
  <c r="Q87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4" i="32" l="1"/>
  <c r="O96" i="32" s="1"/>
  <c r="P87" i="32"/>
  <c r="O99" i="32" s="1"/>
  <c r="P88" i="32"/>
  <c r="O100" i="32" s="1"/>
  <c r="P83" i="31"/>
  <c r="O95" i="31" s="1"/>
  <c r="P86" i="31"/>
  <c r="O98" i="31" s="1"/>
  <c r="P85" i="34"/>
  <c r="O97" i="34" s="1"/>
  <c r="P85" i="29"/>
  <c r="O97" i="29" s="1"/>
  <c r="P86" i="33"/>
  <c r="O98" i="33" s="1"/>
  <c r="P87" i="30"/>
  <c r="O99" i="30" s="1"/>
  <c r="P88" i="27"/>
  <c r="O100" i="27" s="1"/>
  <c r="P86" i="27"/>
  <c r="O98" i="27" s="1"/>
  <c r="P87" i="28"/>
  <c r="O99" i="28" s="1"/>
  <c r="P88" i="31"/>
  <c r="O100" i="31" s="1"/>
  <c r="P87" i="34"/>
  <c r="O99" i="34" s="1"/>
  <c r="P86" i="29"/>
  <c r="O98" i="29" s="1"/>
  <c r="P86" i="32"/>
  <c r="O98" i="32" s="1"/>
  <c r="P88" i="33"/>
  <c r="O100" i="33" s="1"/>
  <c r="P84" i="30"/>
  <c r="O96" i="30" s="1"/>
  <c r="P85" i="27"/>
  <c r="O97" i="27" s="1"/>
  <c r="P88" i="28"/>
  <c r="O100" i="28" s="1"/>
  <c r="P85" i="31"/>
  <c r="O97" i="31" s="1"/>
  <c r="P88" i="34"/>
  <c r="O100" i="34" s="1"/>
  <c r="P88" i="29"/>
  <c r="O100" i="29" s="1"/>
  <c r="P85" i="33"/>
  <c r="O97" i="33" s="1"/>
  <c r="P84" i="33"/>
  <c r="O96" i="33" s="1"/>
  <c r="P86" i="30"/>
  <c r="O98" i="30" s="1"/>
  <c r="P84" i="27"/>
  <c r="O96" i="27" s="1"/>
  <c r="P86" i="28"/>
  <c r="O98" i="28" s="1"/>
  <c r="P84" i="28"/>
  <c r="O96" i="28" s="1"/>
  <c r="P85" i="32"/>
  <c r="O97" i="32" s="1"/>
  <c r="P84" i="31"/>
  <c r="O96" i="31" s="1"/>
  <c r="P87" i="31"/>
  <c r="O99" i="31" s="1"/>
  <c r="P84" i="34"/>
  <c r="O96" i="34" s="1"/>
  <c r="P86" i="34"/>
  <c r="O98" i="34" s="1"/>
  <c r="P87" i="29"/>
  <c r="O99" i="29" s="1"/>
  <c r="P84" i="29"/>
  <c r="O96" i="29" s="1"/>
  <c r="P87" i="33"/>
  <c r="O99" i="33" s="1"/>
  <c r="P85" i="30"/>
  <c r="O97" i="30" s="1"/>
  <c r="P88" i="30"/>
  <c r="O100" i="30" s="1"/>
  <c r="P87" i="27"/>
  <c r="O99" i="27" s="1"/>
  <c r="P85" i="28"/>
  <c r="O97" i="28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U86" i="26" l="1"/>
  <c r="U85" i="26"/>
  <c r="U84" i="26"/>
  <c r="U87" i="26"/>
  <c r="U88" i="26"/>
  <c r="R85" i="26"/>
  <c r="R84" i="26"/>
  <c r="R88" i="26"/>
  <c r="R86" i="26"/>
  <c r="R87" i="26"/>
  <c r="T88" i="26"/>
  <c r="T87" i="26"/>
  <c r="T86" i="26"/>
  <c r="T84" i="26"/>
  <c r="T85" i="26"/>
  <c r="S88" i="26"/>
  <c r="S85" i="26"/>
  <c r="S86" i="26"/>
  <c r="S87" i="26"/>
  <c r="S84" i="26"/>
  <c r="Z88" i="26"/>
  <c r="Z83" i="26"/>
  <c r="Z80" i="26"/>
  <c r="Z84" i="26"/>
  <c r="Z86" i="26"/>
  <c r="Z82" i="26"/>
  <c r="Z85" i="26"/>
  <c r="Z79" i="26"/>
  <c r="Z81" i="26"/>
  <c r="Z87" i="26"/>
  <c r="Q83" i="26"/>
  <c r="Q86" i="26"/>
  <c r="Q88" i="26"/>
  <c r="Q84" i="26"/>
  <c r="Q85" i="26"/>
  <c r="Q87" i="26"/>
  <c r="X86" i="26"/>
  <c r="X87" i="26"/>
  <c r="X81" i="26"/>
  <c r="X88" i="26"/>
  <c r="X83" i="26"/>
  <c r="X85" i="26"/>
  <c r="X82" i="26"/>
  <c r="X84" i="26"/>
  <c r="X79" i="26"/>
  <c r="X80" i="26"/>
  <c r="Y87" i="26"/>
  <c r="Y85" i="26"/>
  <c r="Y81" i="26"/>
  <c r="Y88" i="26"/>
  <c r="Y84" i="26"/>
  <c r="Y86" i="26"/>
  <c r="Y82" i="26"/>
  <c r="Y83" i="26"/>
  <c r="Y79" i="26"/>
  <c r="Y80" i="26"/>
  <c r="V84" i="26"/>
  <c r="V79" i="26"/>
  <c r="V87" i="26"/>
  <c r="V83" i="26"/>
  <c r="V80" i="26"/>
  <c r="V85" i="26"/>
  <c r="V81" i="26"/>
  <c r="V86" i="26"/>
  <c r="V82" i="26"/>
  <c r="V88" i="26"/>
  <c r="W85" i="26"/>
  <c r="W87" i="26"/>
  <c r="W84" i="26"/>
  <c r="W88" i="26"/>
  <c r="W81" i="26"/>
  <c r="W80" i="26"/>
  <c r="W83" i="26"/>
  <c r="W86" i="26"/>
  <c r="W79" i="26"/>
  <c r="W82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5" i="26" l="1"/>
  <c r="O97" i="26" s="1"/>
  <c r="P84" i="26"/>
  <c r="O96" i="26" s="1"/>
  <c r="P88" i="26"/>
  <c r="O100" i="26" s="1"/>
  <c r="P87" i="26"/>
  <c r="O99" i="26" s="1"/>
  <c r="P86" i="26"/>
  <c r="O98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R86" i="23" s="1"/>
  <c r="N99" i="23"/>
  <c r="N100" i="23"/>
  <c r="R88" i="23" s="1"/>
  <c r="N95" i="23"/>
  <c r="N94" i="23"/>
  <c r="N91" i="23"/>
  <c r="N96" i="23"/>
  <c r="N93" i="23"/>
  <c r="N97" i="23"/>
  <c r="Q84" i="23" l="1"/>
  <c r="Q86" i="23"/>
  <c r="Q88" i="23"/>
  <c r="Q85" i="23"/>
  <c r="Q87" i="23"/>
  <c r="Y87" i="23"/>
  <c r="Y85" i="23"/>
  <c r="Y86" i="23"/>
  <c r="Y82" i="23"/>
  <c r="Y84" i="23"/>
  <c r="Y81" i="23"/>
  <c r="Y79" i="23"/>
  <c r="Y80" i="23"/>
  <c r="Y83" i="23"/>
  <c r="Y88" i="23"/>
  <c r="R87" i="23"/>
  <c r="W85" i="23"/>
  <c r="W82" i="23"/>
  <c r="W87" i="23"/>
  <c r="W79" i="23"/>
  <c r="W86" i="23"/>
  <c r="W80" i="23"/>
  <c r="W84" i="23"/>
  <c r="W81" i="23"/>
  <c r="W88" i="23"/>
  <c r="W83" i="23"/>
  <c r="T86" i="23"/>
  <c r="T88" i="23"/>
  <c r="T87" i="23"/>
  <c r="T85" i="23"/>
  <c r="T84" i="23"/>
  <c r="X86" i="23"/>
  <c r="X80" i="23"/>
  <c r="X82" i="23"/>
  <c r="X85" i="23"/>
  <c r="X81" i="23"/>
  <c r="X84" i="23"/>
  <c r="X83" i="23"/>
  <c r="X79" i="23"/>
  <c r="X87" i="23"/>
  <c r="X88" i="23"/>
  <c r="R85" i="23"/>
  <c r="S83" i="23"/>
  <c r="S85" i="23"/>
  <c r="S87" i="23"/>
  <c r="S84" i="23"/>
  <c r="S86" i="23"/>
  <c r="S88" i="23"/>
  <c r="U85" i="23"/>
  <c r="U86" i="23"/>
  <c r="U88" i="23"/>
  <c r="U87" i="23"/>
  <c r="U84" i="23"/>
  <c r="V84" i="23"/>
  <c r="V88" i="23"/>
  <c r="V80" i="23"/>
  <c r="V87" i="23"/>
  <c r="V86" i="23"/>
  <c r="V82" i="23"/>
  <c r="V85" i="23"/>
  <c r="V79" i="23"/>
  <c r="V81" i="23"/>
  <c r="V83" i="23"/>
  <c r="Z88" i="23"/>
  <c r="Z83" i="23"/>
  <c r="Z81" i="23"/>
  <c r="Z85" i="23"/>
  <c r="Z87" i="23"/>
  <c r="Z84" i="23"/>
  <c r="Z86" i="23"/>
  <c r="Z80" i="23"/>
  <c r="Z79" i="23"/>
  <c r="Z82" i="23"/>
  <c r="R84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5" i="23" l="1"/>
  <c r="O97" i="23" s="1"/>
  <c r="P88" i="23"/>
  <c r="O100" i="23" s="1"/>
  <c r="P86" i="23"/>
  <c r="O98" i="23" s="1"/>
  <c r="P87" i="23"/>
  <c r="O99" i="23" s="1"/>
  <c r="P84" i="23"/>
  <c r="O96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L132" i="23"/>
  <c r="L110" i="23"/>
  <c r="K131" i="23"/>
  <c r="K109" i="23"/>
  <c r="P63" i="23" s="1"/>
  <c r="L131" i="23"/>
  <c r="L109" i="23"/>
  <c r="J130" i="23"/>
  <c r="J108" i="23"/>
  <c r="P48" i="23" s="1"/>
  <c r="K130" i="23"/>
  <c r="K108" i="23"/>
  <c r="L130" i="23"/>
  <c r="L108" i="23"/>
  <c r="P62" i="23" s="1"/>
  <c r="J129" i="23"/>
  <c r="J107" i="23"/>
  <c r="P47" i="23" s="1"/>
  <c r="K129" i="23"/>
  <c r="K107" i="23"/>
  <c r="P59" i="23" s="1"/>
  <c r="L129" i="23"/>
  <c r="L107" i="23"/>
  <c r="I129" i="23"/>
  <c r="I107" i="23"/>
  <c r="P46" i="23" s="1"/>
  <c r="H128" i="23"/>
  <c r="H106" i="23"/>
  <c r="P43" i="23" s="1"/>
  <c r="K128" i="23"/>
  <c r="K106" i="23"/>
  <c r="P57" i="23" s="1"/>
  <c r="L128" i="23"/>
  <c r="L106" i="23"/>
  <c r="P58" i="23" s="1"/>
  <c r="J128" i="23"/>
  <c r="J106" i="23"/>
  <c r="P45" i="23" s="1"/>
  <c r="I128" i="23"/>
  <c r="I106" i="23"/>
  <c r="P44" i="23" s="1"/>
  <c r="G127" i="23"/>
  <c r="G105" i="23"/>
  <c r="P39" i="23" s="1"/>
  <c r="I127" i="23"/>
  <c r="I105" i="23"/>
  <c r="P41" i="23" s="1"/>
  <c r="L127" i="23"/>
  <c r="L105" i="23"/>
  <c r="P56" i="23" s="1"/>
  <c r="H127" i="23"/>
  <c r="H105" i="23"/>
  <c r="P40" i="23" s="1"/>
  <c r="J127" i="23"/>
  <c r="J105" i="23"/>
  <c r="P42" i="23" s="1"/>
  <c r="K127" i="23"/>
  <c r="K105" i="23"/>
  <c r="P55" i="23" s="1"/>
  <c r="G126" i="23"/>
  <c r="G104" i="23"/>
  <c r="P35" i="23" s="1"/>
  <c r="J126" i="23"/>
  <c r="J104" i="23"/>
  <c r="P38" i="23" s="1"/>
  <c r="H126" i="23"/>
  <c r="H104" i="23"/>
  <c r="P36" i="23" s="1"/>
  <c r="I126" i="23"/>
  <c r="I104" i="23"/>
  <c r="P37" i="23" s="1"/>
  <c r="K126" i="23"/>
  <c r="K104" i="23"/>
  <c r="P53" i="23" s="1"/>
  <c r="L126" i="23"/>
  <c r="L104" i="23"/>
  <c r="P54" i="23" s="1"/>
  <c r="J125" i="23"/>
  <c r="J103" i="23"/>
  <c r="P33" i="23" s="1"/>
  <c r="K125" i="23"/>
  <c r="K103" i="23"/>
  <c r="P51" i="23" s="1"/>
  <c r="I125" i="23"/>
  <c r="I103" i="23"/>
  <c r="P32" i="23" s="1"/>
  <c r="G125" i="23"/>
  <c r="G103" i="23"/>
  <c r="P30" i="23" s="1"/>
  <c r="H125" i="23"/>
  <c r="H103" i="23"/>
  <c r="P31" i="23" s="1"/>
  <c r="L125" i="23"/>
  <c r="L103" i="23"/>
  <c r="P52" i="23" s="1"/>
  <c r="K124" i="23"/>
  <c r="K102" i="23"/>
  <c r="P49" i="23" s="1"/>
  <c r="L124" i="23"/>
  <c r="L102" i="23"/>
  <c r="P50" i="23" s="1"/>
  <c r="G124" i="23"/>
  <c r="G102" i="23"/>
  <c r="P24" i="23" s="1"/>
  <c r="J124" i="23"/>
  <c r="J102" i="23"/>
  <c r="P27" i="23" s="1"/>
  <c r="I124" i="23"/>
  <c r="I102" i="23"/>
  <c r="P26" i="23" s="1"/>
  <c r="H124" i="23"/>
  <c r="H102" i="23"/>
  <c r="P25" i="23" s="1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61" i="23"/>
  <c r="P60" i="23"/>
  <c r="P65" i="23"/>
  <c r="P64" i="23"/>
  <c r="P22" i="23"/>
  <c r="P34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C65" i="8" l="1"/>
  <c r="AC67" i="8"/>
  <c r="AA66" i="8"/>
  <c r="AB66" i="8"/>
  <c r="Z63" i="8"/>
  <c r="AC66" i="8"/>
  <c r="AB67" i="8"/>
  <c r="AC64" i="8"/>
  <c r="Z64" i="8"/>
  <c r="AA63" i="8"/>
  <c r="AC68" i="8"/>
  <c r="AB63" i="8"/>
  <c r="Y67" i="8"/>
  <c r="AA68" i="8"/>
  <c r="AA67" i="8"/>
  <c r="Z66" i="8"/>
  <c r="Z67" i="8"/>
  <c r="Z65" i="8"/>
  <c r="AA65" i="8"/>
  <c r="AB68" i="8"/>
  <c r="AB65" i="8"/>
  <c r="Y65" i="8"/>
  <c r="Y66" i="8"/>
  <c r="Y64" i="8"/>
  <c r="AB64" i="8"/>
  <c r="Z68" i="8"/>
  <c r="AA64" i="8"/>
  <c r="Y63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G45" i="8"/>
  <c r="X63" i="8" s="1"/>
  <c r="F45" i="8"/>
  <c r="E44" i="8"/>
  <c r="D11" i="22" s="1"/>
  <c r="M11" i="22" s="1"/>
  <c r="H6" i="22"/>
  <c r="H15" i="22" s="1"/>
  <c r="I6" i="22"/>
  <c r="M14" i="22"/>
  <c r="C15" i="22"/>
  <c r="M105" i="8"/>
  <c r="M85" i="8"/>
  <c r="M84" i="8" s="1"/>
  <c r="K15" i="22"/>
  <c r="W64" i="8" l="1"/>
  <c r="AC70" i="8"/>
  <c r="I15" i="22"/>
  <c r="V64" i="8"/>
  <c r="W65" i="8"/>
  <c r="W63" i="8"/>
  <c r="X64" i="8"/>
  <c r="AB69" i="8"/>
  <c r="V63" i="8"/>
  <c r="X65" i="8"/>
  <c r="AA69" i="8"/>
  <c r="AC71" i="8"/>
  <c r="X66" i="8"/>
  <c r="AC69" i="8"/>
  <c r="AB70" i="8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K32" i="8" l="1"/>
  <c r="E15" i="22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3" i="8" l="1"/>
  <c r="O23" i="8" s="1"/>
  <c r="O46" i="8"/>
  <c r="O26" i="8" s="1"/>
  <c r="O45" i="8"/>
  <c r="O25" i="8" s="1"/>
  <c r="O41" i="8"/>
  <c r="W41" i="8" s="1"/>
  <c r="O40" i="8"/>
  <c r="W40" i="8" s="1"/>
  <c r="O39" i="8"/>
  <c r="O38" i="8"/>
  <c r="O18" i="8" s="1"/>
  <c r="O47" i="8"/>
  <c r="AB42" i="8" s="1"/>
  <c r="O44" i="8"/>
  <c r="Y42" i="8" s="1"/>
  <c r="B40" i="22"/>
  <c r="L30" i="8"/>
  <c r="M32" i="8" s="1"/>
  <c r="M41" i="22"/>
  <c r="B39" i="22" s="1"/>
  <c r="O15" i="8" s="1"/>
  <c r="K15" i="8"/>
  <c r="O22" i="8"/>
  <c r="Y40" i="8" l="1"/>
  <c r="W38" i="8"/>
  <c r="V38" i="8"/>
  <c r="Z40" i="8"/>
  <c r="V40" i="8"/>
  <c r="O21" i="8"/>
  <c r="U39" i="8"/>
  <c r="O20" i="8"/>
  <c r="O27" i="8"/>
  <c r="T38" i="8"/>
  <c r="X42" i="8"/>
  <c r="O24" i="8"/>
  <c r="O19" i="8"/>
  <c r="U38" i="8"/>
  <c r="AB46" i="8"/>
  <c r="AC46" i="8" s="1"/>
  <c r="V39" i="8"/>
  <c r="W39" i="8"/>
  <c r="AA40" i="8"/>
  <c r="AB51" i="8"/>
  <c r="AA52" i="8"/>
  <c r="Z53" i="8"/>
  <c r="Y54" i="8"/>
  <c r="AC54" i="8"/>
  <c r="W55" i="8"/>
  <c r="AA55" i="8"/>
  <c r="U56" i="8"/>
  <c r="Y56" i="8"/>
  <c r="AC56" i="8"/>
  <c r="W57" i="8"/>
  <c r="AA57" i="8"/>
  <c r="U58" i="8"/>
  <c r="Y58" i="8"/>
  <c r="AC58" i="8"/>
  <c r="W59" i="8"/>
  <c r="AA59" i="8"/>
  <c r="Z50" i="8"/>
  <c r="Z51" i="8"/>
  <c r="Y52" i="8"/>
  <c r="AB53" i="8"/>
  <c r="U55" i="8"/>
  <c r="AC55" i="8"/>
  <c r="AA56" i="8"/>
  <c r="Y57" i="8"/>
  <c r="W58" i="8"/>
  <c r="U59" i="8"/>
  <c r="AC59" i="8"/>
  <c r="Z52" i="8"/>
  <c r="AC53" i="8"/>
  <c r="V55" i="8"/>
  <c r="T56" i="8"/>
  <c r="AB56" i="8"/>
  <c r="Z57" i="8"/>
  <c r="X58" i="8"/>
  <c r="V59" i="8"/>
  <c r="Y50" i="8"/>
  <c r="Y51" i="8"/>
  <c r="AC51" i="8"/>
  <c r="AB52" i="8"/>
  <c r="AA53" i="8"/>
  <c r="Z54" i="8"/>
  <c r="T55" i="8"/>
  <c r="X55" i="8"/>
  <c r="AB55" i="8"/>
  <c r="V56" i="8"/>
  <c r="Z56" i="8"/>
  <c r="T57" i="8"/>
  <c r="X57" i="8"/>
  <c r="AB57" i="8"/>
  <c r="V58" i="8"/>
  <c r="Z58" i="8"/>
  <c r="T59" i="8"/>
  <c r="X59" i="8"/>
  <c r="AB59" i="8"/>
  <c r="AA50" i="8"/>
  <c r="AC52" i="8"/>
  <c r="AA54" i="8"/>
  <c r="Y55" i="8"/>
  <c r="W56" i="8"/>
  <c r="U57" i="8"/>
  <c r="AC57" i="8"/>
  <c r="AA58" i="8"/>
  <c r="Y59" i="8"/>
  <c r="AB50" i="8"/>
  <c r="AA51" i="8"/>
  <c r="Y53" i="8"/>
  <c r="AB54" i="8"/>
  <c r="Z55" i="8"/>
  <c r="X56" i="8"/>
  <c r="V57" i="8"/>
  <c r="T58" i="8"/>
  <c r="AB58" i="8"/>
  <c r="Z59" i="8"/>
  <c r="AC50" i="8"/>
  <c r="Z38" i="8"/>
  <c r="AB38" i="8"/>
  <c r="X38" i="8"/>
  <c r="Y38" i="8"/>
  <c r="AA38" i="8"/>
  <c r="AB45" i="8"/>
  <c r="AA45" i="8"/>
  <c r="Y39" i="8"/>
  <c r="Z39" i="8"/>
  <c r="X39" i="8"/>
  <c r="AA39" i="8"/>
  <c r="AB39" i="8"/>
  <c r="AB44" i="8"/>
  <c r="AA44" i="8"/>
  <c r="Z44" i="8"/>
  <c r="X40" i="8"/>
  <c r="AB40" i="8"/>
  <c r="AA43" i="8"/>
  <c r="Y43" i="8"/>
  <c r="AB43" i="8"/>
  <c r="Z43" i="8"/>
  <c r="Z42" i="8"/>
  <c r="Y41" i="8"/>
  <c r="Z41" i="8"/>
  <c r="AA41" i="8"/>
  <c r="X41" i="8"/>
  <c r="AB41" i="8"/>
  <c r="AA42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C41" i="22"/>
  <c r="AC40" i="8" l="1"/>
  <c r="AC39" i="8"/>
  <c r="AC38" i="8"/>
  <c r="AC42" i="8"/>
  <c r="AC41" i="8"/>
  <c r="P26" i="8"/>
  <c r="AC43" i="8"/>
  <c r="AC44" i="8"/>
  <c r="P23" i="8"/>
  <c r="AC45" i="8"/>
  <c r="P27" i="8"/>
  <c r="Q27" i="8" s="1"/>
  <c r="P25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H60" i="22"/>
  <c r="G55" i="22"/>
  <c r="H55" i="22"/>
  <c r="D58" i="22"/>
  <c r="J54" i="22"/>
  <c r="B57" i="22"/>
  <c r="F57" i="22"/>
  <c r="E52" i="22"/>
  <c r="J55" i="22"/>
  <c r="C59" i="22"/>
  <c r="E55" i="22"/>
  <c r="B52" i="22"/>
  <c r="G60" i="22"/>
  <c r="C57" i="22"/>
  <c r="B58" i="22"/>
  <c r="B59" i="22"/>
  <c r="D60" i="22"/>
  <c r="K57" i="22"/>
  <c r="F52" i="22"/>
  <c r="E60" i="22"/>
  <c r="J51" i="22"/>
  <c r="C56" i="22"/>
  <c r="E53" i="22"/>
  <c r="G54" i="22"/>
  <c r="D57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J56" i="22"/>
  <c r="J58" i="22"/>
  <c r="B54" i="22"/>
  <c r="B53" i="22"/>
  <c r="I54" i="22"/>
  <c r="K53" i="22"/>
  <c r="G52" i="22"/>
  <c r="K56" i="22"/>
  <c r="D59" i="22"/>
  <c r="J52" i="22"/>
  <c r="H53" i="22"/>
  <c r="H58" i="22"/>
  <c r="I51" i="22"/>
  <c r="D55" i="22"/>
  <c r="E59" i="22"/>
  <c r="K59" i="22"/>
  <c r="K51" i="22"/>
  <c r="C55" i="22"/>
  <c r="F54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1" authorId="0" shapeId="0" xr:uid="{509DA39C-CF2C-42B1-BDCA-1F020930018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NBPLC is pilot cable. Not outsource. Private network, very secure</t>
        </r>
      </text>
    </comment>
    <comment ref="L28" authorId="0" shapeId="0" xr:uid="{57051335-9E17-4802-A695-EED3FD98FF4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4" authorId="0" shapeId="0" xr:uid="{1219135E-AA22-47CD-BEBD-AECEF635AAB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because WIFi implement mesh network</t>
        </r>
      </text>
    </comment>
    <comment ref="L35" authorId="0" shapeId="0" xr:uid="{CB8DA71F-1F23-4DAC-8199-754B282E25E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coverage, latency term is better. Downside x bole control (own by others)</t>
        </r>
      </text>
    </comment>
    <comment ref="L36" authorId="0" shapeId="0" xr:uid="{7CBED459-AB44-4FA1-811F-995FA4418CF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same as 4G. But with more capacity</t>
        </r>
      </text>
    </comment>
    <comment ref="L39" authorId="0" shapeId="0" xr:uid="{8454B691-FF54-4345-A143-3879DCCF48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infrastructure wise sama existing</t>
        </r>
      </text>
    </comment>
  </commentList>
</comments>
</file>

<file path=xl/sharedStrings.xml><?xml version="1.0" encoding="utf-8"?>
<sst xmlns="http://schemas.openxmlformats.org/spreadsheetml/2006/main" count="1211" uniqueCount="200">
  <si>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</si>
  <si>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</si>
  <si>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</si>
  <si>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</si>
  <si>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</si>
  <si>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</si>
  <si>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</si>
  <si>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</si>
  <si>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</si>
  <si>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</si>
  <si>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</si>
  <si>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</si>
  <si>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</si>
  <si>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</si>
  <si>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</si>
  <si>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</si>
  <si>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</si>
  <si>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</si>
  <si>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</si>
  <si>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</si>
  <si>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</si>
  <si>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</si>
  <si>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</si>
  <si>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</si>
  <si>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</si>
  <si>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</si>
  <si>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</si>
  <si>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</si>
  <si>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</si>
  <si>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</si>
  <si>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</si>
  <si>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</si>
  <si>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</si>
  <si>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</si>
  <si>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</si>
  <si>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</si>
  <si>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</si>
  <si>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</si>
  <si>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</si>
  <si>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</si>
  <si>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</si>
  <si>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</si>
  <si>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</si>
  <si>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</si>
  <si>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</si>
  <si>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</si>
  <si>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</si>
  <si>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</si>
  <si>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</si>
  <si>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</si>
  <si>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</si>
  <si>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</si>
  <si>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</si>
  <si>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</si>
  <si>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</si>
  <si>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</si>
  <si>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</si>
  <si>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</si>
  <si>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</si>
  <si>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</si>
  <si>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</si>
  <si>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</si>
  <si>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</si>
  <si>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</si>
  <si>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</si>
  <si>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</si>
  <si>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</si>
  <si>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</si>
  <si>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</si>
  <si>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</si>
  <si>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</si>
  <si>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</si>
  <si>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</si>
  <si>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</si>
  <si>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</si>
  <si>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</si>
  <si>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</si>
  <si>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</si>
  <si>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</si>
  <si>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</si>
  <si>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</si>
  <si>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</si>
  <si>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</si>
  <si>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</si>
  <si>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</si>
  <si>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</si>
  <si>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</si>
  <si>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</si>
  <si>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</si>
  <si>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</si>
  <si>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</si>
  <si>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</si>
  <si>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</si>
  <si>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</si>
  <si>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</si>
  <si>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</si>
  <si>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</si>
  <si>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</si>
  <si>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</si>
  <si>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</si>
  <si>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</si>
  <si>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</si>
  <si>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</si>
  <si>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</si>
  <si>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</si>
  <si>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</si>
  <si>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</si>
  <si>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</si>
  <si>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</si>
  <si>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</si>
  <si>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</si>
  <si>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</si>
  <si>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</si>
  <si>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</si>
  <si>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</si>
  <si>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</si>
  <si>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</si>
  <si>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</si>
  <si>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</si>
  <si>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</si>
  <si>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</si>
  <si>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</si>
  <si>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</si>
  <si>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</si>
  <si>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</si>
  <si>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</si>
  <si>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</si>
  <si>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</si>
  <si>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</si>
  <si>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</si>
  <si>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</si>
  <si>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</si>
  <si>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</si>
  <si>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</si>
  <si>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</si>
  <si>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</si>
  <si>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</si>
  <si>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</si>
  <si>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</si>
  <si>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</si>
  <si>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</si>
  <si>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</si>
  <si>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</si>
  <si>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</si>
  <si>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</si>
  <si>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</si>
  <si>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</si>
  <si>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</si>
  <si>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</si>
  <si>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</si>
  <si>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</si>
  <si>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</si>
  <si>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</si>
  <si>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</si>
  <si>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</si>
  <si>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</si>
  <si>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</si>
  <si>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</si>
  <si>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</si>
  <si>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</si>
  <si>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</si>
  <si>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</si>
  <si>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</si>
  <si>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</si>
  <si>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</si>
  <si>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</si>
  <si>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</si>
  <si>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</si>
  <si>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</si>
  <si>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</si>
  <si>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</si>
  <si>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</si>
  <si>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</si>
  <si>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</si>
  <si>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</si>
  <si>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</si>
  <si>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</si>
  <si>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</si>
  <si>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</si>
  <si>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</si>
  <si>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</si>
  <si>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</si>
  <si>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</si>
  <si>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</si>
  <si>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</si>
  <si>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</si>
  <si>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</si>
  <si>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</si>
  <si>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</si>
  <si>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</si>
  <si>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NBPLC</t>
  </si>
  <si>
    <t>Fiber Optic</t>
  </si>
  <si>
    <t>Zigbee</t>
  </si>
  <si>
    <t>WiFi/RF Mesh</t>
  </si>
  <si>
    <t>4G</t>
  </si>
  <si>
    <t>5G</t>
  </si>
  <si>
    <t>Private LTE + NB IoT</t>
  </si>
  <si>
    <t>LoRA</t>
  </si>
  <si>
    <t>Existing Infrastructure based</t>
  </si>
  <si>
    <t>Consider second most important because of current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</si>
</sst>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>
      <alignment horizontal="center"/>
    </xf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Fill="1" applyBorder="1" applyAlignment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0" fillId="0" borderId="0" xfId="0" applyBorder="1" applyAlignment="1"/>
    <xf numFmtId="0" fontId="0" fillId="0" borderId="24" xfId="0" applyBorder="1" applyAlignment="1"/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0" fillId="0" borderId="25" xfId="0" applyBorder="1" applyAlignment="1"/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0" fontId="12" fillId="7" borderId="0" xfId="0" applyFont="1" applyFill="1" applyAlignment="1"/>
    <xf numFmtId="14" fontId="12" fillId="7" borderId="0" xfId="0" applyNumberFormat="1" applyFont="1" applyFill="1" applyAlignment="1"/>
    <xf numFmtId="0" fontId="12" fillId="7" borderId="0" xfId="0" applyNumberFormat="1" applyFont="1" applyFill="1" applyAlignment="1"/>
    <xf numFmtId="0" fontId="11" fillId="6" borderId="0" xfId="0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4.8076675941994267E-2</c:v>
                  </c:pt>
                  <c:pt idx="1">
                    <c:v>0.2561521774547853</c:v>
                  </c:pt>
                  <c:pt idx="2">
                    <c:v>1.836229562887173E-2</c:v>
                  </c:pt>
                  <c:pt idx="3">
                    <c:v>1.6875117465317876E-2</c:v>
                  </c:pt>
                  <c:pt idx="4">
                    <c:v>2.5023468990568981E-2</c:v>
                  </c:pt>
                  <c:pt idx="5">
                    <c:v>3.339521076970673E-2</c:v>
                  </c:pt>
                  <c:pt idx="6">
                    <c:v>3.339521076970673E-2</c:v>
                  </c:pt>
                  <c:pt idx="7">
                    <c:v>1.2104813256390196E-2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4.8076675941994267E-2</c:v>
                  </c:pt>
                  <c:pt idx="1">
                    <c:v>0.2561521774547853</c:v>
                  </c:pt>
                  <c:pt idx="2">
                    <c:v>1.836229562887173E-2</c:v>
                  </c:pt>
                  <c:pt idx="3">
                    <c:v>1.6875117465317876E-2</c:v>
                  </c:pt>
                  <c:pt idx="4">
                    <c:v>2.5023468990568981E-2</c:v>
                  </c:pt>
                  <c:pt idx="5">
                    <c:v>3.339521076970673E-2</c:v>
                  </c:pt>
                  <c:pt idx="6">
                    <c:v>3.339521076970673E-2</c:v>
                  </c:pt>
                  <c:pt idx="7">
                    <c:v>1.2104813256390196E-2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8"/>
                <c:pt idx="0">
                  <c:v>NBPLC</c:v>
                </c:pt>
                <c:pt idx="1">
                  <c:v>Fiber Optic</c:v>
                </c:pt>
                <c:pt idx="2">
                  <c:v>Zigbee</c:v>
                </c:pt>
                <c:pt idx="3">
                  <c:v>WiFi/RF Mesh</c:v>
                </c:pt>
                <c:pt idx="4">
                  <c:v>4G</c:v>
                </c:pt>
                <c:pt idx="5">
                  <c:v>5G</c:v>
                </c:pt>
                <c:pt idx="6">
                  <c:v>Private LTE + NB IoT</c:v>
                </c:pt>
                <c:pt idx="7">
                  <c:v>LoRA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0.1349066918780446</c:v>
                </c:pt>
                <c:pt idx="1">
                  <c:v>0.53922297740473357</c:v>
                </c:pt>
                <c:pt idx="2">
                  <c:v>2.6401454702805843E-2</c:v>
                </c:pt>
                <c:pt idx="3">
                  <c:v>5.8678613933019499E-2</c:v>
                </c:pt>
                <c:pt idx="4">
                  <c:v>6.1716517107678726E-2</c:v>
                </c:pt>
                <c:pt idx="5">
                  <c:v>6.4754420282337952E-2</c:v>
                </c:pt>
                <c:pt idx="6">
                  <c:v>6.4754420282337952E-2</c:v>
                </c:pt>
                <c:pt idx="7">
                  <c:v>4.9564904409041828E-2</c:v>
                </c:pt>
                <c:pt idx="8">
                  <c:v>1.1202635736772115E-21</c:v>
                </c:pt>
                <c:pt idx="9">
                  <c:v>1.1202635736772115E-21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9.182539646039037E-25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topLeftCell="A40" zoomScaleNormal="100" workbookViewId="0">
      <selection activeCell="AO14" sqref="AO14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38">
        <v>8</v>
      </c>
      <c r="C5" s="439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38">
        <v>1</v>
      </c>
      <c r="C7" s="439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40">
        <v>0</v>
      </c>
      <c r="C9" s="441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17" t="str">
        <f ca="1">INDIRECT((ADDRESS(K9,J9,,,"multInp")))</f>
        <v>Consolidated</v>
      </c>
      <c r="N9" s="418"/>
      <c r="O9" s="418"/>
      <c r="P9" s="419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33" t="s">
        <v>198</v>
      </c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5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33"/>
      <c r="C13" s="434"/>
      <c r="D13" s="445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42"/>
      <c r="C15" s="443"/>
      <c r="D15" s="444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6</v>
      </c>
      <c r="L15" s="126"/>
      <c r="M15" s="186"/>
      <c r="N15" s="232" t="s">
        <v>114</v>
      </c>
      <c r="O15" s="321">
        <f ca="1">check</f>
        <v>1.6906437305020194E-9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48" t="s">
        <v>78</v>
      </c>
      <c r="C17" s="449"/>
      <c r="D17" s="449"/>
      <c r="E17" s="450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51" t="s">
        <v>190</v>
      </c>
      <c r="D18" s="452"/>
      <c r="E18" s="453"/>
      <c r="F18" s="426"/>
      <c r="G18" s="421"/>
      <c r="H18" s="421"/>
      <c r="I18" s="421"/>
      <c r="J18" s="421"/>
      <c r="K18" s="421"/>
      <c r="L18" s="421"/>
      <c r="M18" s="421"/>
      <c r="N18" s="422"/>
      <c r="O18" s="326">
        <f t="shared" ref="O18:O27" ca="1" si="0">O38</f>
        <v>0.1349066918780446</v>
      </c>
      <c r="P18" s="339">
        <f ca="1">IF(B18&gt;$B$5,0,_xlfn.STDEV.S(T50:AC50))</f>
        <v>4.8076675941994267E-2</v>
      </c>
      <c r="Q18" s="350">
        <f ca="1">IF(O18&lt;&gt;0,P18/O18,0)</f>
        <v>0.35636983809117112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20" t="s">
        <v>191</v>
      </c>
      <c r="D19" s="421"/>
      <c r="E19" s="422"/>
      <c r="F19" s="426"/>
      <c r="G19" s="421"/>
      <c r="H19" s="421"/>
      <c r="I19" s="421"/>
      <c r="J19" s="421"/>
      <c r="K19" s="421"/>
      <c r="L19" s="421"/>
      <c r="M19" s="421"/>
      <c r="N19" s="422"/>
      <c r="O19" s="326">
        <f t="shared" ca="1" si="0"/>
        <v>0.53922297740473357</v>
      </c>
      <c r="P19" s="339">
        <f t="shared" ref="P19:P27" ca="1" si="1">IF(B19&gt;$B$5,0,_xlfn.STDEV.S(T51:AC51))</f>
        <v>0.2561521774547853</v>
      </c>
      <c r="Q19" s="350">
        <f t="shared" ref="Q19:Q27" ca="1" si="2">IF(O19&lt;&gt;0,P19/O19,0)</f>
        <v>0.47503943301459295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20" t="s">
        <v>192</v>
      </c>
      <c r="D20" s="420"/>
      <c r="E20" s="454"/>
      <c r="F20" s="426"/>
      <c r="G20" s="421"/>
      <c r="H20" s="421"/>
      <c r="I20" s="421"/>
      <c r="J20" s="421"/>
      <c r="K20" s="421"/>
      <c r="L20" s="421"/>
      <c r="M20" s="421"/>
      <c r="N20" s="422"/>
      <c r="O20" s="326">
        <f t="shared" ca="1" si="0"/>
        <v>2.6401454702805843E-2</v>
      </c>
      <c r="P20" s="339">
        <f t="shared" ca="1" si="1"/>
        <v>1.836229562887173E-2</v>
      </c>
      <c r="Q20" s="350">
        <f t="shared" ca="1" si="2"/>
        <v>0.69550317721395316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20" t="s">
        <v>193</v>
      </c>
      <c r="D21" s="420"/>
      <c r="E21" s="454"/>
      <c r="F21" s="426"/>
      <c r="G21" s="421"/>
      <c r="H21" s="421"/>
      <c r="I21" s="421"/>
      <c r="J21" s="421"/>
      <c r="K21" s="421"/>
      <c r="L21" s="421"/>
      <c r="M21" s="421"/>
      <c r="N21" s="422"/>
      <c r="O21" s="326">
        <f ca="1">O41</f>
        <v>5.8678613933019499E-2</v>
      </c>
      <c r="P21" s="339">
        <f t="shared" ca="1" si="1"/>
        <v>1.6875117465317876E-2</v>
      </c>
      <c r="Q21" s="350">
        <f t="shared" ca="1" si="2"/>
        <v>0.28758548190283595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20" t="s">
        <v>194</v>
      </c>
      <c r="D22" s="421"/>
      <c r="E22" s="422"/>
      <c r="F22" s="426"/>
      <c r="G22" s="421"/>
      <c r="H22" s="421"/>
      <c r="I22" s="421"/>
      <c r="J22" s="421"/>
      <c r="K22" s="421"/>
      <c r="L22" s="421"/>
      <c r="M22" s="421"/>
      <c r="N22" s="422"/>
      <c r="O22" s="326">
        <f t="shared" ca="1" si="0"/>
        <v>6.1716517107678726E-2</v>
      </c>
      <c r="P22" s="339">
        <f t="shared" ca="1" si="1"/>
        <v>2.5023468990568981E-2</v>
      </c>
      <c r="Q22" s="350">
        <f t="shared" ca="1" si="2"/>
        <v>0.40545821707517549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20" t="s">
        <v>195</v>
      </c>
      <c r="D23" s="421"/>
      <c r="E23" s="422"/>
      <c r="F23" s="426"/>
      <c r="G23" s="421"/>
      <c r="H23" s="421"/>
      <c r="I23" s="421"/>
      <c r="J23" s="421"/>
      <c r="K23" s="421"/>
      <c r="L23" s="421"/>
      <c r="M23" s="421"/>
      <c r="N23" s="422"/>
      <c r="O23" s="326">
        <f t="shared" ca="1" si="0"/>
        <v>6.4754420282337952E-2</v>
      </c>
      <c r="P23" s="339">
        <f t="shared" ca="1" si="1"/>
        <v>3.339521076970673E-2</v>
      </c>
      <c r="Q23" s="350">
        <f t="shared" ca="1" si="2"/>
        <v>0.51572094420889159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20" t="s">
        <v>196</v>
      </c>
      <c r="D24" s="421"/>
      <c r="E24" s="422"/>
      <c r="F24" s="426"/>
      <c r="G24" s="421"/>
      <c r="H24" s="421"/>
      <c r="I24" s="421"/>
      <c r="J24" s="421"/>
      <c r="K24" s="421"/>
      <c r="L24" s="421"/>
      <c r="M24" s="421"/>
      <c r="N24" s="422"/>
      <c r="O24" s="326">
        <f t="shared" ca="1" si="0"/>
        <v>6.4754420282337952E-2</v>
      </c>
      <c r="P24" s="339">
        <f t="shared" ca="1" si="1"/>
        <v>3.339521076970673E-2</v>
      </c>
      <c r="Q24" s="350">
        <f t="shared" ca="1" si="2"/>
        <v>0.51572094420889159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20" t="s">
        <v>197</v>
      </c>
      <c r="D25" s="421"/>
      <c r="E25" s="422"/>
      <c r="F25" s="426"/>
      <c r="G25" s="421"/>
      <c r="H25" s="421"/>
      <c r="I25" s="421"/>
      <c r="J25" s="421"/>
      <c r="K25" s="421"/>
      <c r="L25" s="421"/>
      <c r="M25" s="421"/>
      <c r="N25" s="422"/>
      <c r="O25" s="326">
        <f t="shared" ca="1" si="0"/>
        <v>4.9564904409041828E-2</v>
      </c>
      <c r="P25" s="339">
        <f t="shared" ca="1" si="1"/>
        <v>1.2104813256390196E-2</v>
      </c>
      <c r="Q25" s="350">
        <f t="shared" ca="1" si="2"/>
        <v>0.24422145872598491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23"/>
      <c r="D26" s="424"/>
      <c r="E26" s="425"/>
      <c r="F26" s="427" t="s">
        <v>121</v>
      </c>
      <c r="G26" s="428"/>
      <c r="H26" s="428"/>
      <c r="I26" s="428"/>
      <c r="J26" s="428"/>
      <c r="K26" s="428"/>
      <c r="L26" s="428"/>
      <c r="M26" s="428"/>
      <c r="N26" s="429"/>
      <c r="O26" s="326">
        <f t="shared" ca="1" si="0"/>
        <v>1.1202635736772115E-21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55"/>
      <c r="D27" s="456"/>
      <c r="E27" s="457"/>
      <c r="F27" s="430" t="s">
        <v>127</v>
      </c>
      <c r="G27" s="431"/>
      <c r="H27" s="431"/>
      <c r="I27" s="431"/>
      <c r="J27" s="431"/>
      <c r="K27" s="431"/>
      <c r="L27" s="431"/>
      <c r="M27" s="431"/>
      <c r="N27" s="432"/>
      <c r="O27" s="327">
        <f t="shared" ca="1" si="0"/>
        <v>1.1202635736772115E-21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46">
        <f ca="1">'10x10'!AG38</f>
        <v>8.6906834039517271</v>
      </c>
      <c r="M30" s="447"/>
      <c r="N30" s="145"/>
      <c r="O30" s="384" t="s">
        <v>178</v>
      </c>
      <c r="P30" s="339">
        <f ca="1">SQRT(SUMSQ(Q18:Q27)/B5)</f>
        <v>0.45758451058566668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0.2512601954183894</v>
      </c>
      <c r="J32" s="377" t="s">
        <v>180</v>
      </c>
      <c r="K32" s="412">
        <f ca="1">IF(B5&gt;2,2/($B$5-1)/$B$5*SUM(T63:AC72),"n/a")</f>
        <v>2.3809523809523808E-2</v>
      </c>
      <c r="L32" s="246" t="s">
        <v>65</v>
      </c>
      <c r="M32" s="378">
        <f ca="1">(L30-B5)/((2.7699*B5-4.3513)-B5)</f>
        <v>7.0421130308397042E-2</v>
      </c>
      <c r="N32" s="126"/>
      <c r="O32" s="413" t="s">
        <v>184</v>
      </c>
      <c r="P32" s="414">
        <f ca="1">SQRT(2*ROUND((L30-B5),5)/(B5-1))</f>
        <v>0.44422645447692877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NBPLC</v>
      </c>
      <c r="D36" s="268" t="str">
        <v>Fiber Optic</v>
      </c>
      <c r="E36" s="268" t="str">
        <v>Zigbee</v>
      </c>
      <c r="F36" s="268" t="str">
        <v>WiFi/RF Mesh</v>
      </c>
      <c r="G36" s="268" t="str">
        <v>4G</v>
      </c>
      <c r="H36" s="268" t="str">
        <v>5G</v>
      </c>
      <c r="I36" s="268" t="str">
        <v>Private LTE + NB IoT</v>
      </c>
      <c r="J36" s="268" t="str">
        <v>LoRA</v>
      </c>
      <c r="K36" s="268">
        <v>0</v>
      </c>
      <c r="L36" s="268">
        <v>0</v>
      </c>
      <c r="M36" s="436" t="s">
        <v>31</v>
      </c>
      <c r="N36" s="437"/>
      <c r="O36" s="437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5.2764641037861777</v>
      </c>
      <c r="AM37" s="389"/>
      <c r="AN37" s="389"/>
    </row>
    <row r="38" spans="1:40" ht="20.100000000000001" customHeight="1" x14ac:dyDescent="0.25">
      <c r="A38" s="248" t="str">
        <f t="array" ref="A38:A47">C18:C27</f>
        <v>NBPLC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0.11111111111111109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3.0000000000000004</v>
      </c>
      <c r="F38" s="32">
        <f t="shared" ca="1" si="3"/>
        <v>3.0000000000000004</v>
      </c>
      <c r="G38" s="32">
        <f t="shared" ca="1" si="3"/>
        <v>3.0000000000000004</v>
      </c>
      <c r="H38" s="32">
        <f t="shared" ca="1" si="3"/>
        <v>3.0000000000000004</v>
      </c>
      <c r="I38" s="32">
        <f t="shared" ca="1" si="3"/>
        <v>3.0000000000000004</v>
      </c>
      <c r="J38" s="32">
        <f t="shared" ca="1" si="3"/>
        <v>3.0000000000000004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0.1349066918780446</v>
      </c>
      <c r="P38" s="301"/>
      <c r="Q38" s="187"/>
      <c r="R38" s="187"/>
      <c r="T38" s="408">
        <f ca="1">IF(OR($B38&gt;$B$5,T$37&gt;$B$5),0,(LN(OFFSET($B$37,$B38,T$37))-LN(OFFSET($O$37,$B38,0)/OFFSET($O$37,T$37,0)))^2)</f>
        <v>0.6588224304748056</v>
      </c>
      <c r="U38" s="408">
        <f t="shared" ref="U38:AB46" ca="1" si="4">IF(OR($B38&gt;$B$5,U$37&gt;$B$5),0,(LN(OFFSET($B$37,$B38,U$37))-LN(OFFSET($O$37,$B38,0)/OFFSET($O$37,U$37,0)))^2)</f>
        <v>0.28361159916855516</v>
      </c>
      <c r="V38" s="408">
        <f t="shared" ca="1" si="4"/>
        <v>7.081147330228886E-2</v>
      </c>
      <c r="W38" s="408">
        <f t="shared" ca="1" si="4"/>
        <v>0.10022322301265377</v>
      </c>
      <c r="X38" s="408">
        <f t="shared" ca="1" si="4"/>
        <v>0.13295568275580635</v>
      </c>
      <c r="Y38" s="408">
        <f t="shared" ca="1" si="4"/>
        <v>0.13295568275580635</v>
      </c>
      <c r="Z38" s="408">
        <f t="shared" ca="1" si="4"/>
        <v>9.4696119845156298E-3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1.3888497034544316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Fiber Optic</v>
      </c>
      <c r="B39" s="269">
        <v>2</v>
      </c>
      <c r="C39" s="31">
        <f ca="1">IF(INDEX($C$38:$L$47,C$37,$B39)&lt;&gt;0,1/INDEX($C$38:$L$47,C$37,$B39),0)</f>
        <v>9.0000000000000018</v>
      </c>
      <c r="D39" s="30">
        <v>1</v>
      </c>
      <c r="E39" s="32">
        <f t="shared" ca="1" si="3"/>
        <v>9.0000000000000018</v>
      </c>
      <c r="F39" s="32">
        <f t="shared" ca="1" si="3"/>
        <v>9.0000000000000018</v>
      </c>
      <c r="G39" s="32">
        <f t="shared" ca="1" si="3"/>
        <v>9.0000000000000018</v>
      </c>
      <c r="H39" s="32">
        <f t="shared" ca="1" si="3"/>
        <v>9.0000000000000018</v>
      </c>
      <c r="I39" s="32">
        <f t="shared" ca="1" si="3"/>
        <v>9.0000000000000018</v>
      </c>
      <c r="J39" s="32">
        <f t="shared" ca="1" si="3"/>
        <v>9.0000000000000018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0.53922297740473357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0.67155645885042692</v>
      </c>
      <c r="V39" s="408">
        <f t="shared" ca="1" si="4"/>
        <v>4.3385819765073586E-4</v>
      </c>
      <c r="W39" s="408">
        <f t="shared" ca="1" si="4"/>
        <v>8.7894461714857974E-4</v>
      </c>
      <c r="X39" s="408">
        <f t="shared" ca="1" si="4"/>
        <v>6.0368812929744026E-3</v>
      </c>
      <c r="Y39" s="408">
        <f t="shared" ca="1" si="4"/>
        <v>6.0368812929744026E-3</v>
      </c>
      <c r="Z39" s="408">
        <f t="shared" ca="1" si="4"/>
        <v>3.5956345251434221E-2</v>
      </c>
      <c r="AA39" s="408">
        <f t="shared" ca="1" si="4"/>
        <v>0</v>
      </c>
      <c r="AB39" s="411">
        <f t="shared" ca="1" si="4"/>
        <v>0</v>
      </c>
      <c r="AC39" s="408">
        <f t="shared" ca="1" si="5"/>
        <v>0.72089936950260924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Zigbee</v>
      </c>
      <c r="B40" s="269">
        <v>3</v>
      </c>
      <c r="C40" s="31">
        <f t="shared" ref="C40:K47" ca="1" si="6">IF(INDEX($C$38:$L$47,C$37,$B40)&lt;&gt;0,1/INDEX($C$38:$L$47,C$37,$B40),0)</f>
        <v>0.33333333333333326</v>
      </c>
      <c r="D40" s="31">
        <f t="shared" ca="1" si="6"/>
        <v>0.11111111111111109</v>
      </c>
      <c r="E40" s="30">
        <v>1</v>
      </c>
      <c r="F40" s="32">
        <f t="shared" ca="1" si="3"/>
        <v>0.25</v>
      </c>
      <c r="G40" s="32">
        <f t="shared" ca="1" si="3"/>
        <v>0.2</v>
      </c>
      <c r="H40" s="32">
        <f t="shared" ca="1" si="3"/>
        <v>0.16666666666666669</v>
      </c>
      <c r="I40" s="32">
        <f t="shared" ca="1" si="3"/>
        <v>0.16666666666666669</v>
      </c>
      <c r="J40" s="32">
        <f t="shared" ca="1" si="3"/>
        <v>1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2.6401454702805843E-2</v>
      </c>
      <c r="P40" s="301"/>
      <c r="Q40" s="187"/>
      <c r="R40" s="187"/>
      <c r="T40" s="408"/>
      <c r="U40" s="408"/>
      <c r="V40" s="408">
        <f t="shared" ca="1" si="4"/>
        <v>0.34531858347763605</v>
      </c>
      <c r="W40" s="408">
        <f t="shared" ca="1" si="4"/>
        <v>0.578064343959942</v>
      </c>
      <c r="X40" s="408">
        <f t="shared" ca="1" si="4"/>
        <v>0.80026732025334424</v>
      </c>
      <c r="Y40" s="408">
        <f t="shared" ca="1" si="4"/>
        <v>0.80026732025334424</v>
      </c>
      <c r="Z40" s="408">
        <f t="shared" ca="1" si="4"/>
        <v>0.39672853236175809</v>
      </c>
      <c r="AA40" s="408">
        <f t="shared" ca="1" si="4"/>
        <v>0</v>
      </c>
      <c r="AB40" s="411">
        <f t="shared" ca="1" si="4"/>
        <v>0</v>
      </c>
      <c r="AC40" s="408">
        <f t="shared" ca="1" si="5"/>
        <v>2.9206461003060245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WiFi/RF Mesh</v>
      </c>
      <c r="B41" s="269">
        <v>4</v>
      </c>
      <c r="C41" s="31">
        <f t="shared" ca="1" si="6"/>
        <v>0.33333333333333326</v>
      </c>
      <c r="D41" s="31">
        <f t="shared" ca="1" si="6"/>
        <v>0.11111111111111109</v>
      </c>
      <c r="E41" s="31">
        <f t="shared" ca="1" si="6"/>
        <v>4</v>
      </c>
      <c r="F41" s="30">
        <v>1</v>
      </c>
      <c r="G41" s="32">
        <f t="shared" ca="1" si="3"/>
        <v>1</v>
      </c>
      <c r="H41" s="32">
        <f t="shared" ca="1" si="3"/>
        <v>1</v>
      </c>
      <c r="I41" s="32">
        <f t="shared" ca="1" si="3"/>
        <v>1</v>
      </c>
      <c r="J41" s="32">
        <f t="shared" ca="1" si="3"/>
        <v>1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5.8678613933019499E-2</v>
      </c>
      <c r="P41" s="301"/>
      <c r="Q41" s="187"/>
      <c r="R41" s="187"/>
      <c r="T41" s="408"/>
      <c r="U41" s="408"/>
      <c r="V41" s="408"/>
      <c r="W41" s="408">
        <f t="shared" ca="1" si="4"/>
        <v>2.547853141597179E-3</v>
      </c>
      <c r="X41" s="408">
        <f t="shared" ca="1" si="4"/>
        <v>9.7074973976681214E-3</v>
      </c>
      <c r="Y41" s="408">
        <f t="shared" ca="1" si="4"/>
        <v>9.7074973976681214E-3</v>
      </c>
      <c r="Z41" s="408">
        <f t="shared" ca="1" si="4"/>
        <v>2.8490847742473249E-2</v>
      </c>
      <c r="AA41" s="408">
        <f t="shared" ca="1" si="4"/>
        <v>0</v>
      </c>
      <c r="AB41" s="411">
        <f t="shared" ca="1" si="4"/>
        <v>0</v>
      </c>
      <c r="AC41" s="408">
        <f t="shared" ca="1" si="5"/>
        <v>5.045369567940667E-2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4G</v>
      </c>
      <c r="B42" s="269">
        <v>5</v>
      </c>
      <c r="C42" s="31">
        <f t="shared" ca="1" si="6"/>
        <v>0.33333333333333326</v>
      </c>
      <c r="D42" s="31">
        <f t="shared" ca="1" si="6"/>
        <v>0.11111111111111109</v>
      </c>
      <c r="E42" s="31">
        <f t="shared" ca="1" si="6"/>
        <v>5</v>
      </c>
      <c r="F42" s="31">
        <f t="shared" ca="1" si="6"/>
        <v>1</v>
      </c>
      <c r="G42" s="30">
        <v>1</v>
      </c>
      <c r="H42" s="32">
        <f t="shared" ca="1" si="3"/>
        <v>1</v>
      </c>
      <c r="I42" s="32">
        <f t="shared" ca="1" si="3"/>
        <v>1</v>
      </c>
      <c r="J42" s="32">
        <f t="shared" ca="1" si="3"/>
        <v>1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6.1716517107678726E-2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2.308838036544524E-3</v>
      </c>
      <c r="Y42" s="408">
        <f t="shared" ca="1" si="4"/>
        <v>2.308838036544524E-3</v>
      </c>
      <c r="Z42" s="408">
        <f t="shared" ca="1" si="4"/>
        <v>4.807871214315447E-2</v>
      </c>
      <c r="AA42" s="408">
        <f t="shared" ca="1" si="4"/>
        <v>0</v>
      </c>
      <c r="AB42" s="411">
        <f t="shared" ca="1" si="4"/>
        <v>0</v>
      </c>
      <c r="AC42" s="408">
        <f t="shared" ca="1" si="5"/>
        <v>5.269638821624352E-2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5G</v>
      </c>
      <c r="B43" s="269">
        <v>6</v>
      </c>
      <c r="C43" s="31">
        <f t="shared" ca="1" si="6"/>
        <v>0.33333333333333326</v>
      </c>
      <c r="D43" s="31">
        <f t="shared" ca="1" si="6"/>
        <v>0.11111111111111109</v>
      </c>
      <c r="E43" s="31">
        <f t="shared" ca="1" si="6"/>
        <v>5.9999999999999991</v>
      </c>
      <c r="F43" s="31">
        <f t="shared" ca="1" si="6"/>
        <v>1</v>
      </c>
      <c r="G43" s="31">
        <f t="shared" ca="1" si="6"/>
        <v>1</v>
      </c>
      <c r="H43" s="30">
        <v>1</v>
      </c>
      <c r="I43" s="32">
        <f t="shared" ca="1" si="3"/>
        <v>1</v>
      </c>
      <c r="J43" s="32">
        <f t="shared" ca="1" si="3"/>
        <v>1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6.4754420282337952E-2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0</v>
      </c>
      <c r="Z43" s="408">
        <f t="shared" ca="1" si="4"/>
        <v>7.145942331373141E-2</v>
      </c>
      <c r="AA43" s="408">
        <f t="shared" ca="1" si="4"/>
        <v>0</v>
      </c>
      <c r="AB43" s="411">
        <f t="shared" ca="1" si="4"/>
        <v>0</v>
      </c>
      <c r="AC43" s="408">
        <f t="shared" ca="1" si="5"/>
        <v>7.145942331373141E-2</v>
      </c>
    </row>
    <row r="44" spans="1:40" ht="20.100000000000001" customHeight="1" x14ac:dyDescent="0.25">
      <c r="A44" s="248" t="str">
        <v>Private LTE + NB IoT</v>
      </c>
      <c r="B44" s="270">
        <v>7</v>
      </c>
      <c r="C44" s="31">
        <f t="shared" ca="1" si="6"/>
        <v>0.33333333333333326</v>
      </c>
      <c r="D44" s="31">
        <f t="shared" ca="1" si="6"/>
        <v>0.11111111111111109</v>
      </c>
      <c r="E44" s="31">
        <f t="shared" ca="1" si="6"/>
        <v>5.9999999999999991</v>
      </c>
      <c r="F44" s="31">
        <f t="shared" ca="1" si="6"/>
        <v>1</v>
      </c>
      <c r="G44" s="31">
        <f t="shared" ca="1" si="6"/>
        <v>1</v>
      </c>
      <c r="H44" s="31">
        <f t="shared" ca="1" si="6"/>
        <v>1</v>
      </c>
      <c r="I44" s="30">
        <v>1</v>
      </c>
      <c r="J44" s="32">
        <f t="shared" ca="1" si="3"/>
        <v>1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6.4754420282337952E-2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7.145942331373141E-2</v>
      </c>
      <c r="AA44" s="408">
        <f t="shared" ca="1" si="4"/>
        <v>0</v>
      </c>
      <c r="AB44" s="411">
        <f t="shared" ca="1" si="4"/>
        <v>0</v>
      </c>
      <c r="AC44" s="408">
        <f t="shared" ca="1" si="5"/>
        <v>7.145942331373141E-2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LoRA</v>
      </c>
      <c r="B45" s="270">
        <v>8</v>
      </c>
      <c r="C45" s="31">
        <f t="shared" ca="1" si="6"/>
        <v>0.33333333333333326</v>
      </c>
      <c r="D45" s="31">
        <f t="shared" ca="1" si="6"/>
        <v>0.11111111111111109</v>
      </c>
      <c r="E45" s="31">
        <f t="shared" ca="1" si="6"/>
        <v>1</v>
      </c>
      <c r="F45" s="31">
        <f t="shared" ca="1" si="6"/>
        <v>1</v>
      </c>
      <c r="G45" s="31">
        <f t="shared" ca="1" si="6"/>
        <v>1</v>
      </c>
      <c r="H45" s="31">
        <f t="shared" ca="1" si="6"/>
        <v>1</v>
      </c>
      <c r="I45" s="31">
        <f t="shared" ca="1" si="6"/>
        <v>1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4.9564904409041828E-2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1.1202635736772115E-21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1.1202635736772115E-21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0.11111111111111109</v>
      </c>
      <c r="E50" s="32">
        <f ca="1"/>
        <v>3.0000000000000004</v>
      </c>
      <c r="F50" s="32">
        <f ca="1"/>
        <v>3.0000000000000004</v>
      </c>
      <c r="G50" s="32">
        <f ca="1"/>
        <v>3.0000000000000004</v>
      </c>
      <c r="H50" s="32">
        <f ca="1"/>
        <v>3.0000000000000004</v>
      </c>
      <c r="I50" s="32">
        <f ca="1"/>
        <v>3.0000000000000004</v>
      </c>
      <c r="J50" s="32">
        <f ca="1"/>
        <v>3.0000000000000004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0.12418511696486506</v>
      </c>
      <c r="U50" s="406">
        <f t="shared" ref="U50:AC59" ca="1" si="7">IF(OR($S50&gt;$B$5,U$49&gt;$B$5),"-",$B$5/$L$30*INDEX($C$38:$L$47,$S50,U$49)*INDEX($O$38:$O$47,U$49,0))</f>
        <v>5.515208539649552E-2</v>
      </c>
      <c r="V50" s="406">
        <f t="shared" ca="1" si="7"/>
        <v>7.2909676191773506E-2</v>
      </c>
      <c r="W50" s="406">
        <f t="shared" ca="1" si="7"/>
        <v>0.16204556867784511</v>
      </c>
      <c r="X50" s="406">
        <f t="shared" ca="1" si="7"/>
        <v>0.17043497521849399</v>
      </c>
      <c r="Y50" s="406">
        <f t="shared" ca="1" si="7"/>
        <v>0.17882438175914289</v>
      </c>
      <c r="Z50" s="406">
        <f t="shared" ca="1" si="7"/>
        <v>0.17882438175914289</v>
      </c>
      <c r="AA50" s="406">
        <f t="shared" ca="1" si="7"/>
        <v>0.13687734905589843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9.0000000000000018</v>
      </c>
      <c r="D51" s="30">
        <v>0</v>
      </c>
      <c r="E51" s="32">
        <f ca="1"/>
        <v>9.0000000000000018</v>
      </c>
      <c r="F51" s="32">
        <f ca="1"/>
        <v>9.0000000000000018</v>
      </c>
      <c r="G51" s="32">
        <f ca="1"/>
        <v>9.0000000000000018</v>
      </c>
      <c r="H51" s="32">
        <f ca="1"/>
        <v>9.0000000000000018</v>
      </c>
      <c r="I51" s="32">
        <f ca="1"/>
        <v>9.0000000000000018</v>
      </c>
      <c r="J51" s="32">
        <f ca="1"/>
        <v>9.0000000000000018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1.1176660526837858</v>
      </c>
      <c r="U51" s="405">
        <f t="shared" ca="1" si="7"/>
        <v>0.49636876856845974</v>
      </c>
      <c r="V51" s="406">
        <f t="shared" ca="1" si="7"/>
        <v>0.21872902857532053</v>
      </c>
      <c r="W51" s="406">
        <f t="shared" ca="1" si="7"/>
        <v>0.48613670603353532</v>
      </c>
      <c r="X51" s="406">
        <f t="shared" ca="1" si="7"/>
        <v>0.51130492565548202</v>
      </c>
      <c r="Y51" s="406">
        <f t="shared" ca="1" si="7"/>
        <v>0.53647314527742873</v>
      </c>
      <c r="Z51" s="406">
        <f t="shared" ca="1" si="7"/>
        <v>0.53647314527742873</v>
      </c>
      <c r="AA51" s="406">
        <f t="shared" ca="1" si="7"/>
        <v>0.4106320471676953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0.33333333333333326</v>
      </c>
      <c r="D52" s="31">
        <f ca="1"/>
        <v>0.11111111111111109</v>
      </c>
      <c r="E52" s="30">
        <v>0</v>
      </c>
      <c r="F52" s="32">
        <f ca="1"/>
        <v>0.25</v>
      </c>
      <c r="G52" s="32">
        <f ca="1"/>
        <v>0.2</v>
      </c>
      <c r="H52" s="32">
        <f ca="1"/>
        <v>0.16666666666666669</v>
      </c>
      <c r="I52" s="32">
        <f ca="1"/>
        <v>0.16666666666666669</v>
      </c>
      <c r="J52" s="32">
        <f ca="1"/>
        <v>1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4.1395038988288342E-2</v>
      </c>
      <c r="U52" s="407">
        <f t="shared" ca="1" si="7"/>
        <v>5.515208539649552E-2</v>
      </c>
      <c r="V52" s="405">
        <f t="shared" ca="1" si="7"/>
        <v>2.4303225397257832E-2</v>
      </c>
      <c r="W52" s="406">
        <f t="shared" ca="1" si="7"/>
        <v>1.3503797389820424E-2</v>
      </c>
      <c r="X52" s="406">
        <f t="shared" ca="1" si="7"/>
        <v>1.1362331681232933E-2</v>
      </c>
      <c r="Y52" s="406">
        <f t="shared" ca="1" si="7"/>
        <v>9.9346878755079381E-3</v>
      </c>
      <c r="Z52" s="406">
        <f t="shared" ca="1" si="7"/>
        <v>9.9346878755079381E-3</v>
      </c>
      <c r="AA52" s="406">
        <f t="shared" ca="1" si="7"/>
        <v>4.5625783018632807E-2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0.33333333333333326</v>
      </c>
      <c r="D53" s="31">
        <f ca="1"/>
        <v>0.11111111111111109</v>
      </c>
      <c r="E53" s="31">
        <f ca="1"/>
        <v>4</v>
      </c>
      <c r="F53" s="30">
        <v>0</v>
      </c>
      <c r="G53" s="32">
        <f ca="1"/>
        <v>1</v>
      </c>
      <c r="H53" s="32">
        <f ca="1"/>
        <v>1</v>
      </c>
      <c r="I53" s="32">
        <f ca="1"/>
        <v>1</v>
      </c>
      <c r="J53" s="32">
        <f ca="1"/>
        <v>1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4.1395038988288342E-2</v>
      </c>
      <c r="U53" s="407">
        <f t="shared" ca="1" si="7"/>
        <v>5.515208539649552E-2</v>
      </c>
      <c r="V53" s="407">
        <f t="shared" ca="1" si="7"/>
        <v>9.7212901589031328E-2</v>
      </c>
      <c r="W53" s="405">
        <f t="shared" ca="1" si="7"/>
        <v>5.4015189559281696E-2</v>
      </c>
      <c r="X53" s="406">
        <f t="shared" ca="1" si="7"/>
        <v>5.6811658406164658E-2</v>
      </c>
      <c r="Y53" s="406">
        <f t="shared" ca="1" si="7"/>
        <v>5.9608127253047621E-2</v>
      </c>
      <c r="Z53" s="406">
        <f t="shared" ca="1" si="7"/>
        <v>5.9608127253047621E-2</v>
      </c>
      <c r="AA53" s="406">
        <f t="shared" ca="1" si="7"/>
        <v>4.5625783018632807E-2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0.33333333333333326</v>
      </c>
      <c r="D54" s="31">
        <f ca="1"/>
        <v>0.11111111111111109</v>
      </c>
      <c r="E54" s="31">
        <f ca="1"/>
        <v>5</v>
      </c>
      <c r="F54" s="31">
        <f ca="1"/>
        <v>1</v>
      </c>
      <c r="G54" s="30">
        <v>0</v>
      </c>
      <c r="H54" s="32">
        <f ca="1"/>
        <v>1</v>
      </c>
      <c r="I54" s="32">
        <f ca="1"/>
        <v>1</v>
      </c>
      <c r="J54" s="32">
        <f ca="1"/>
        <v>1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4.1395038988288342E-2</v>
      </c>
      <c r="U54" s="407">
        <f t="shared" ca="1" si="7"/>
        <v>5.515208539649552E-2</v>
      </c>
      <c r="V54" s="407">
        <f t="shared" ca="1" si="7"/>
        <v>0.12151612698628915</v>
      </c>
      <c r="W54" s="407">
        <f t="shared" ca="1" si="7"/>
        <v>5.4015189559281696E-2</v>
      </c>
      <c r="X54" s="405">
        <f t="shared" ca="1" si="7"/>
        <v>5.6811658406164658E-2</v>
      </c>
      <c r="Y54" s="406">
        <f t="shared" ca="1" si="7"/>
        <v>5.9608127253047621E-2</v>
      </c>
      <c r="Z54" s="406">
        <f t="shared" ca="1" si="7"/>
        <v>5.9608127253047621E-2</v>
      </c>
      <c r="AA54" s="406">
        <f t="shared" ca="1" si="7"/>
        <v>4.5625783018632807E-2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0.33333333333333326</v>
      </c>
      <c r="D55" s="31">
        <f ca="1"/>
        <v>0.11111111111111109</v>
      </c>
      <c r="E55" s="31">
        <f ca="1"/>
        <v>5.9999999999999991</v>
      </c>
      <c r="F55" s="31">
        <f ca="1"/>
        <v>1</v>
      </c>
      <c r="G55" s="31">
        <f ca="1"/>
        <v>1</v>
      </c>
      <c r="H55" s="30">
        <v>0</v>
      </c>
      <c r="I55" s="32">
        <f ca="1"/>
        <v>1</v>
      </c>
      <c r="J55" s="32">
        <f ca="1"/>
        <v>1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4.1395038988288342E-2</v>
      </c>
      <c r="U55" s="407">
        <f t="shared" ca="1" si="7"/>
        <v>5.515208539649552E-2</v>
      </c>
      <c r="V55" s="407">
        <f t="shared" ca="1" si="7"/>
        <v>0.14581935238354696</v>
      </c>
      <c r="W55" s="407">
        <f t="shared" ca="1" si="7"/>
        <v>5.4015189559281696E-2</v>
      </c>
      <c r="X55" s="407">
        <f t="shared" ca="1" si="7"/>
        <v>5.6811658406164658E-2</v>
      </c>
      <c r="Y55" s="405">
        <f t="shared" ca="1" si="7"/>
        <v>5.9608127253047621E-2</v>
      </c>
      <c r="Z55" s="406">
        <f t="shared" ca="1" si="7"/>
        <v>5.9608127253047621E-2</v>
      </c>
      <c r="AA55" s="406">
        <f t="shared" ca="1" si="7"/>
        <v>4.5625783018632807E-2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0.33333333333333326</v>
      </c>
      <c r="D56" s="31">
        <f ca="1"/>
        <v>0.11111111111111109</v>
      </c>
      <c r="E56" s="31">
        <f ca="1"/>
        <v>5.9999999999999991</v>
      </c>
      <c r="F56" s="31">
        <f ca="1"/>
        <v>1</v>
      </c>
      <c r="G56" s="31">
        <f ca="1"/>
        <v>1</v>
      </c>
      <c r="H56" s="31">
        <f ca="1"/>
        <v>1</v>
      </c>
      <c r="I56" s="30">
        <v>0</v>
      </c>
      <c r="J56" s="32">
        <f ca="1"/>
        <v>1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4.1395038988288342E-2</v>
      </c>
      <c r="U56" s="407">
        <f t="shared" ca="1" si="7"/>
        <v>5.515208539649552E-2</v>
      </c>
      <c r="V56" s="407">
        <f t="shared" ca="1" si="7"/>
        <v>0.14581935238354696</v>
      </c>
      <c r="W56" s="407">
        <f t="shared" ca="1" si="7"/>
        <v>5.4015189559281696E-2</v>
      </c>
      <c r="X56" s="407">
        <f t="shared" ca="1" si="7"/>
        <v>5.6811658406164658E-2</v>
      </c>
      <c r="Y56" s="407">
        <f t="shared" ca="1" si="7"/>
        <v>5.9608127253047621E-2</v>
      </c>
      <c r="Z56" s="405">
        <f t="shared" ca="1" si="7"/>
        <v>5.9608127253047621E-2</v>
      </c>
      <c r="AA56" s="406">
        <f t="shared" ca="1" si="7"/>
        <v>4.5625783018632807E-2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0.33333333333333326</v>
      </c>
      <c r="D57" s="31">
        <f ca="1"/>
        <v>0.11111111111111109</v>
      </c>
      <c r="E57" s="31">
        <f ca="1"/>
        <v>1</v>
      </c>
      <c r="F57" s="31">
        <f ca="1"/>
        <v>1</v>
      </c>
      <c r="G57" s="31">
        <f ca="1"/>
        <v>1</v>
      </c>
      <c r="H57" s="31">
        <f ca="1"/>
        <v>1</v>
      </c>
      <c r="I57" s="31">
        <f ca="1"/>
        <v>1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4.1395038988288342E-2</v>
      </c>
      <c r="U57" s="407">
        <f t="shared" ca="1" si="7"/>
        <v>5.515208539649552E-2</v>
      </c>
      <c r="V57" s="407">
        <f t="shared" ca="1" si="7"/>
        <v>2.4303225397257832E-2</v>
      </c>
      <c r="W57" s="407">
        <f t="shared" ca="1" si="7"/>
        <v>5.4015189559281696E-2</v>
      </c>
      <c r="X57" s="407">
        <f t="shared" ca="1" si="7"/>
        <v>5.6811658406164658E-2</v>
      </c>
      <c r="Y57" s="407">
        <f t="shared" ca="1" si="7"/>
        <v>5.9608127253047621E-2</v>
      </c>
      <c r="Z57" s="407">
        <f t="shared" ca="1" si="7"/>
        <v>5.9608127253047621E-2</v>
      </c>
      <c r="AA57" s="405">
        <f t="shared" ca="1" si="7"/>
        <v>4.5625783018632807E-2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ca="1" si="9"/>
        <v>0.16666666666666666</v>
      </c>
      <c r="X63" s="32">
        <f t="shared" ca="1" si="9"/>
        <v>0.16666666666666666</v>
      </c>
      <c r="Y63" s="32">
        <f t="shared" ca="1" si="9"/>
        <v>0.16666666666666666</v>
      </c>
      <c r="Z63" s="32">
        <f t="shared" ca="1" si="9"/>
        <v>0.16666666666666666</v>
      </c>
      <c r="AA63" s="32">
        <f t="shared" ca="1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0.13554170708732338</v>
      </c>
      <c r="D64" s="260">
        <v>0.53514875510653503</v>
      </c>
      <c r="E64" s="260">
        <v>2.2773264545286383E-2</v>
      </c>
      <c r="F64" s="260">
        <v>6.1638115474851388E-2</v>
      </c>
      <c r="G64" s="260">
        <v>6.3381586202459511E-2</v>
      </c>
      <c r="H64" s="260">
        <v>6.4842650618873621E-2</v>
      </c>
      <c r="I64" s="260">
        <v>6.4842650618873621E-2</v>
      </c>
      <c r="J64" s="260">
        <v>5.1831270345797043E-2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</v>
      </c>
      <c r="Y64" s="32">
        <f t="shared" ca="1" si="10"/>
        <v>0</v>
      </c>
      <c r="Z64" s="32">
        <f t="shared" ca="1" si="10"/>
        <v>0</v>
      </c>
      <c r="AA64" s="32">
        <f t="shared" ca="1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ca="1" si="11"/>
        <v>0</v>
      </c>
      <c r="Z65" s="32">
        <f t="shared" ca="1" si="11"/>
        <v>0</v>
      </c>
      <c r="AA65" s="32">
        <f t="shared" ca="1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ca="1" si="12"/>
        <v>0</v>
      </c>
      <c r="Z66" s="32">
        <f t="shared" ca="1" si="12"/>
        <v>0</v>
      </c>
      <c r="AA66" s="32">
        <f t="shared" ca="1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0.13554170708732338</v>
      </c>
      <c r="D84" s="252">
        <f>SUM(D64:D83)/$B$7</f>
        <v>0.53514875510653503</v>
      </c>
      <c r="E84" s="252">
        <f t="shared" ref="E84:L84" si="13">SUM(E64:E83)/$B$7</f>
        <v>2.2773264545286383E-2</v>
      </c>
      <c r="F84" s="252">
        <f t="shared" si="13"/>
        <v>6.1638115474851388E-2</v>
      </c>
      <c r="G84" s="252">
        <f t="shared" si="13"/>
        <v>6.3381586202459511E-2</v>
      </c>
      <c r="H84" s="252">
        <f t="shared" si="13"/>
        <v>6.4842650618873621E-2</v>
      </c>
      <c r="I84" s="252">
        <f t="shared" si="13"/>
        <v>6.4842650618873621E-2</v>
      </c>
      <c r="J84" s="252">
        <f t="shared" si="13"/>
        <v>5.1831270345797043E-2</v>
      </c>
      <c r="K84" s="252">
        <f>SUM(K64:K83)/$B$7</f>
        <v>0</v>
      </c>
      <c r="L84" s="252">
        <f t="shared" si="13"/>
        <v>0</v>
      </c>
      <c r="M84" s="293">
        <f>EXP(SUM(M85:M104)/$B$7)</f>
        <v>4.6944751206003623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0.27087683297709642</v>
      </c>
      <c r="D85" s="262">
        <f t="shared" ref="D85:L85" si="15">IF(AND(D64&gt;0,$B85&lt;=$B$7),-D64*LN(D64),0)</f>
        <v>0.33458063349423789</v>
      </c>
      <c r="E85" s="262">
        <f t="shared" si="15"/>
        <v>8.6132313300654809E-2</v>
      </c>
      <c r="F85" s="262">
        <f t="shared" si="15"/>
        <v>0.1717530580842441</v>
      </c>
      <c r="G85" s="262">
        <f t="shared" si="15"/>
        <v>0.17484329637549381</v>
      </c>
      <c r="H85" s="262">
        <f t="shared" si="15"/>
        <v>0.17739598560074116</v>
      </c>
      <c r="I85" s="262">
        <f t="shared" si="15"/>
        <v>0.17739598560074116</v>
      </c>
      <c r="J85" s="262">
        <f t="shared" si="15"/>
        <v>0.15340820557816126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1.5463863110113709</v>
      </c>
      <c r="N85" s="145"/>
      <c r="O85" s="295">
        <f>EXP(M85)</f>
        <v>4.6944751206003623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4.6489895619825896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4.6489895619825896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1.720804035659816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8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0.27087683297709642</v>
      </c>
      <c r="D105" s="256">
        <f t="shared" ref="D105:L105" si="38">IF(D84&gt;0,-D84*LN(D84),0)</f>
        <v>0.33458063349423789</v>
      </c>
      <c r="E105" s="256">
        <f t="shared" si="38"/>
        <v>8.6132313300654809E-2</v>
      </c>
      <c r="F105" s="256">
        <f t="shared" si="38"/>
        <v>0.1717530580842441</v>
      </c>
      <c r="G105" s="256">
        <f t="shared" si="38"/>
        <v>0.17484329637549381</v>
      </c>
      <c r="H105" s="256">
        <f t="shared" si="38"/>
        <v>0.17739598560074116</v>
      </c>
      <c r="I105" s="256">
        <f t="shared" si="38"/>
        <v>0.17739598560074116</v>
      </c>
      <c r="J105" s="256">
        <f t="shared" si="38"/>
        <v>0.15340820557816126</v>
      </c>
      <c r="K105" s="256">
        <f t="shared" si="38"/>
        <v>0</v>
      </c>
      <c r="L105" s="256">
        <f t="shared" si="38"/>
        <v>0</v>
      </c>
      <c r="M105" s="292">
        <f>EXP(SUM(C105:L105))</f>
        <v>4.6944751206003623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mergeCells count="30"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  <mergeCell ref="F27:N27"/>
    <mergeCell ref="B11:P11"/>
    <mergeCell ref="F19:N19"/>
    <mergeCell ref="F20:N20"/>
    <mergeCell ref="F21:N21"/>
    <mergeCell ref="F22:N22"/>
    <mergeCell ref="F23:N23"/>
    <mergeCell ref="M9:P9"/>
    <mergeCell ref="C24:E24"/>
    <mergeCell ref="C25:E25"/>
    <mergeCell ref="C26:E26"/>
    <mergeCell ref="F24:N24"/>
    <mergeCell ref="F25:N25"/>
    <mergeCell ref="F26:N26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zoomScale="155" zoomScaleNormal="155" workbookViewId="0">
      <selection activeCell="T7" sqref="T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">
        <v>199</v>
      </c>
      <c r="H6" s="181"/>
      <c r="I6" s="181"/>
      <c r="J6" s="181"/>
      <c r="K6" s="181"/>
      <c r="L6" s="181"/>
      <c r="M6" s="181"/>
      <c r="N6" s="182"/>
      <c r="O6" s="369">
        <f>O91/O$101</f>
        <v>0.13790995717234897</v>
      </c>
      <c r="P6" s="367">
        <f>N91*SINH(P79)/O$101</f>
        <v>6.1973458322000782E-2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0.54449913228575908</v>
      </c>
      <c r="P7" s="367">
        <f t="shared" ref="P7:P13" si="1">N92*SINH(P80)/O$101</f>
        <v>0.24468497397113895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2.6373410551605386E-2</v>
      </c>
      <c r="P8" s="367">
        <f t="shared" si="1"/>
        <v>1.6342440070046579E-2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5.7175648666164494E-2</v>
      </c>
      <c r="P9" s="367">
        <f t="shared" si="1"/>
        <v>1.1407700145895707E-2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5.969798405324752E-2</v>
      </c>
      <c r="P10" s="367">
        <f t="shared" si="1"/>
        <v>1.5647567324566656E-2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6.2111222459736305E-2</v>
      </c>
      <c r="P11" s="367">
        <f t="shared" si="1"/>
        <v>1.9596399005820695E-2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6.2111222459736305E-2</v>
      </c>
      <c r="P12" s="367">
        <f t="shared" si="1"/>
        <v>1.9596399005820695E-2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5.0121422351402031E-2</v>
      </c>
      <c r="P13" s="367">
        <f t="shared" si="1"/>
        <v>1.7105728348254922E-2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149</v>
      </c>
      <c r="C17" s="495"/>
      <c r="D17" s="495"/>
      <c r="E17" s="496"/>
      <c r="F17" s="303">
        <v>1</v>
      </c>
      <c r="G17" s="486"/>
      <c r="H17" s="487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7.0105556493157695E-2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 t="s">
        <v>2</v>
      </c>
      <c r="L21" s="114">
        <v>9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0.1111111111111111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48" si="4">IF(B22&gt;0,VLOOKUP($C22,$A$6:$D$15,2),"")</f>
        <v>Zigbee</v>
      </c>
      <c r="I22" s="482"/>
      <c r="J22" s="482"/>
      <c r="K22" s="110" t="s">
        <v>1</v>
      </c>
      <c r="L22" s="76">
        <v>3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3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 t="s">
        <v>1</v>
      </c>
      <c r="L23" s="76">
        <v>3</v>
      </c>
      <c r="M23" s="306" t="str">
        <f t="shared" ca="1" si="5"/>
        <v/>
      </c>
      <c r="N23" s="315" t="str">
        <f t="shared" ca="1" si="2"/>
        <v/>
      </c>
      <c r="O23" s="205">
        <f t="shared" si="6"/>
        <v>3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 t="s">
        <v>1</v>
      </c>
      <c r="L24" s="76">
        <v>3</v>
      </c>
      <c r="M24" s="306" t="str">
        <f t="shared" ca="1" si="5"/>
        <v/>
      </c>
      <c r="N24" s="315" t="str">
        <f t="shared" ca="1" si="2"/>
        <v/>
      </c>
      <c r="O24" s="205">
        <f t="shared" si="6"/>
        <v>3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 t="s">
        <v>1</v>
      </c>
      <c r="L25" s="76">
        <v>3</v>
      </c>
      <c r="M25" s="306" t="str">
        <f t="shared" ca="1" si="5"/>
        <v/>
      </c>
      <c r="N25" s="315" t="str">
        <f t="shared" ca="1" si="2"/>
        <v/>
      </c>
      <c r="O25" s="205">
        <f t="shared" si="6"/>
        <v>3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 t="s">
        <v>1</v>
      </c>
      <c r="L26" s="76">
        <v>3</v>
      </c>
      <c r="M26" s="306" t="str">
        <f t="shared" ca="1" si="5"/>
        <v/>
      </c>
      <c r="N26" s="315" t="str">
        <f t="shared" ca="1" si="2"/>
        <v/>
      </c>
      <c r="O26" s="205">
        <f t="shared" si="6"/>
        <v>3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 t="s">
        <v>1</v>
      </c>
      <c r="L27" s="76">
        <v>3</v>
      </c>
      <c r="M27" s="306" t="str">
        <f t="shared" ca="1" si="5"/>
        <v/>
      </c>
      <c r="N27" s="315" t="str">
        <f t="shared" ca="1" si="2"/>
        <v/>
      </c>
      <c r="O27" s="205">
        <f t="shared" si="6"/>
        <v>3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 t="s">
        <v>1</v>
      </c>
      <c r="L28" s="76">
        <v>9</v>
      </c>
      <c r="M28" s="306" t="str">
        <f t="shared" ca="1" si="5"/>
        <v/>
      </c>
      <c r="N28" s="315" t="str">
        <f t="shared" ca="1" si="2"/>
        <v/>
      </c>
      <c r="O28" s="205">
        <f t="shared" si="6"/>
        <v>9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 t="s">
        <v>1</v>
      </c>
      <c r="L29" s="76">
        <v>9</v>
      </c>
      <c r="M29" s="306" t="str">
        <f t="shared" ca="1" si="5"/>
        <v/>
      </c>
      <c r="N29" s="315" t="str">
        <f t="shared" ca="1" si="2"/>
        <v/>
      </c>
      <c r="O29" s="205">
        <f t="shared" si="6"/>
        <v>9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 t="s">
        <v>1</v>
      </c>
      <c r="L30" s="76">
        <v>9</v>
      </c>
      <c r="M30" s="306" t="str">
        <f t="shared" ca="1" si="5"/>
        <v/>
      </c>
      <c r="N30" s="315" t="str">
        <f t="shared" ca="1" si="2"/>
        <v/>
      </c>
      <c r="O30" s="205">
        <f t="shared" si="6"/>
        <v>9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 t="s">
        <v>1</v>
      </c>
      <c r="L31" s="76">
        <v>9</v>
      </c>
      <c r="M31" s="306" t="str">
        <f t="shared" ca="1" si="5"/>
        <v/>
      </c>
      <c r="N31" s="315" t="str">
        <f t="shared" ca="1" si="2"/>
        <v/>
      </c>
      <c r="O31" s="205">
        <f t="shared" si="6"/>
        <v>9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 t="s">
        <v>1</v>
      </c>
      <c r="L32" s="76">
        <v>9</v>
      </c>
      <c r="M32" s="306" t="str">
        <f t="shared" ca="1" si="5"/>
        <v/>
      </c>
      <c r="N32" s="315" t="str">
        <f t="shared" ca="1" si="2"/>
        <v/>
      </c>
      <c r="O32" s="205">
        <f t="shared" si="6"/>
        <v>9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 t="s">
        <v>1</v>
      </c>
      <c r="L33" s="76">
        <v>9</v>
      </c>
      <c r="M33" s="306" t="str">
        <f t="shared" ca="1" si="5"/>
        <v/>
      </c>
      <c r="N33" s="315" t="str">
        <f t="shared" ca="1" si="2"/>
        <v/>
      </c>
      <c r="O33" s="205">
        <f t="shared" si="6"/>
        <v>9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 t="s">
        <v>2</v>
      </c>
      <c r="L34" s="76">
        <v>4</v>
      </c>
      <c r="M34" s="306" t="str">
        <f t="shared" ca="1" si="5"/>
        <v/>
      </c>
      <c r="N34" s="315" t="str">
        <f t="shared" ca="1" si="2"/>
        <v/>
      </c>
      <c r="O34" s="205">
        <f t="shared" si="6"/>
        <v>0.25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 t="s">
        <v>2</v>
      </c>
      <c r="L35" s="76">
        <v>5</v>
      </c>
      <c r="M35" s="306" t="str">
        <f t="shared" ca="1" si="5"/>
        <v/>
      </c>
      <c r="N35" s="315" t="str">
        <f t="shared" ca="1" si="2"/>
        <v/>
      </c>
      <c r="O35" s="205">
        <f t="shared" si="6"/>
        <v>0.2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 t="s">
        <v>2</v>
      </c>
      <c r="L36" s="76">
        <v>6</v>
      </c>
      <c r="M36" s="306" t="str">
        <f t="shared" ca="1" si="5"/>
        <v/>
      </c>
      <c r="N36" s="315" t="str">
        <f t="shared" ca="1" si="2"/>
        <v/>
      </c>
      <c r="O36" s="205">
        <f t="shared" si="6"/>
        <v>0.16666666666666666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 t="s">
        <v>2</v>
      </c>
      <c r="L37" s="76">
        <v>6</v>
      </c>
      <c r="M37" s="306" t="str">
        <f t="shared" ca="1" si="5"/>
        <v/>
      </c>
      <c r="N37" s="315" t="str">
        <f t="shared" ca="1" si="2"/>
        <v/>
      </c>
      <c r="O37" s="205">
        <f t="shared" si="6"/>
        <v>0.16666666666666666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 t="s">
        <v>2</v>
      </c>
      <c r="L38" s="76">
        <v>1</v>
      </c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 t="s">
        <v>2</v>
      </c>
      <c r="L39" s="76">
        <v>1</v>
      </c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 t="s">
        <v>2</v>
      </c>
      <c r="L40" s="77">
        <v>1</v>
      </c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 t="s">
        <v>2</v>
      </c>
      <c r="L41" s="77">
        <v>1</v>
      </c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 t="s">
        <v>2</v>
      </c>
      <c r="L42" s="77">
        <v>1</v>
      </c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 t="s">
        <v>2</v>
      </c>
      <c r="L43" s="77">
        <v>1</v>
      </c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 t="s">
        <v>2</v>
      </c>
      <c r="L44" s="77">
        <v>1</v>
      </c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 t="s">
        <v>2</v>
      </c>
      <c r="L45" s="77">
        <v>1</v>
      </c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 t="s">
        <v>2</v>
      </c>
      <c r="L46" s="77">
        <v>1</v>
      </c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 t="s">
        <v>2</v>
      </c>
      <c r="L47" s="77">
        <v>1</v>
      </c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 t="s">
        <v>2</v>
      </c>
      <c r="L48" s="77">
        <v>1</v>
      </c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ref="H49:H65" si="10">IF(B49&gt;0,VLOOKUP($C49,$A$6:$D$15,2),"")</f>
        <v/>
      </c>
      <c r="I49" s="479"/>
      <c r="J49" s="479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10"/>
        <v/>
      </c>
      <c r="I50" s="477"/>
      <c r="J50" s="477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10"/>
        <v/>
      </c>
      <c r="I51" s="479"/>
      <c r="J51" s="479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10"/>
        <v/>
      </c>
      <c r="I52" s="477"/>
      <c r="J52" s="477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10"/>
        <v/>
      </c>
      <c r="I53" s="479"/>
      <c r="J53" s="479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10"/>
        <v/>
      </c>
      <c r="I54" s="477"/>
      <c r="J54" s="477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10"/>
        <v/>
      </c>
      <c r="I55" s="479"/>
      <c r="J55" s="479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10"/>
        <v/>
      </c>
      <c r="I56" s="477"/>
      <c r="J56" s="477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10"/>
        <v/>
      </c>
      <c r="I57" s="479"/>
      <c r="J57" s="479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10"/>
        <v/>
      </c>
      <c r="I58" s="477"/>
      <c r="J58" s="477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10"/>
        <v/>
      </c>
      <c r="I59" s="479"/>
      <c r="J59" s="479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10"/>
        <v/>
      </c>
      <c r="I60" s="477"/>
      <c r="J60" s="477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10"/>
        <v/>
      </c>
      <c r="I61" s="479"/>
      <c r="J61" s="479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10"/>
        <v/>
      </c>
      <c r="I62" s="477"/>
      <c r="J62" s="477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10"/>
        <v/>
      </c>
      <c r="I63" s="479"/>
      <c r="J63" s="479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10"/>
        <v/>
      </c>
      <c r="I64" s="477"/>
      <c r="J64" s="477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10"/>
        <v/>
      </c>
      <c r="I65" s="481"/>
      <c r="J65" s="481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0.1111111111111111</v>
      </c>
      <c r="E79" s="304">
        <f t="shared" ref="E79:J79" si="11">IF(ISNA(VLOOKUP(($B79*10+E$78),$A$21:$O$65,15,FALSE)),0,VLOOKUP(($B79*10+E$78),$A$21:$O$65,15,FALSE))</f>
        <v>3</v>
      </c>
      <c r="F79" s="304">
        <f t="shared" si="11"/>
        <v>3</v>
      </c>
      <c r="G79" s="304">
        <f t="shared" si="11"/>
        <v>3</v>
      </c>
      <c r="H79" s="304">
        <f t="shared" si="11"/>
        <v>3</v>
      </c>
      <c r="I79" s="304">
        <f t="shared" si="11"/>
        <v>3</v>
      </c>
      <c r="J79" s="304">
        <f t="shared" si="11"/>
        <v>3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0.4839184122350812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0.67890879045707697</v>
      </c>
      <c r="S79" s="304">
        <f t="shared" si="13"/>
        <v>0.46933442200080128</v>
      </c>
      <c r="T79" s="304">
        <f t="shared" si="13"/>
        <v>9.6480641533759681E-2</v>
      </c>
      <c r="U79" s="304">
        <f t="shared" si="13"/>
        <v>0.11458649830765184</v>
      </c>
      <c r="V79" s="304">
        <f t="shared" si="13"/>
        <v>0.13053513904443378</v>
      </c>
      <c r="W79" s="304">
        <f t="shared" si="13"/>
        <v>0.13053513904443378</v>
      </c>
      <c r="X79" s="304">
        <f t="shared" si="13"/>
        <v>1.8858577512696595E-2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9</v>
      </c>
      <c r="D80" s="316">
        <v>1</v>
      </c>
      <c r="E80" s="304">
        <f t="shared" ref="E80:J80" si="15">IF(ISNA(VLOOKUP(($B80*10+E$78),$A$21:$O$65,15,FALSE)),0,VLOOKUP(($B80*10+E$78),$A$21:$O$65,15,FALSE))</f>
        <v>9</v>
      </c>
      <c r="F80" s="304">
        <f t="shared" si="15"/>
        <v>9</v>
      </c>
      <c r="G80" s="304">
        <f t="shared" si="15"/>
        <v>9</v>
      </c>
      <c r="H80" s="304">
        <f t="shared" si="15"/>
        <v>9</v>
      </c>
      <c r="I80" s="304">
        <f t="shared" si="15"/>
        <v>9</v>
      </c>
      <c r="J80" s="304">
        <f t="shared" si="15"/>
        <v>9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0.48391841223508125</v>
      </c>
      <c r="Q80" s="304">
        <f t="shared" ref="Q80:Q89" si="16">IF(OR($B80&gt;$K$1,Q$78&gt;$K$1),0,LN(INDEX($C$79:$L$88,$B80,Q$78)*INDEX($N$91:$N$100,Q$78)/INDEX($N$91:$N$100,$B80))^2)</f>
        <v>0.67890879045707697</v>
      </c>
      <c r="R80" s="316">
        <f t="shared" si="13"/>
        <v>0</v>
      </c>
      <c r="S80" s="304">
        <f t="shared" si="13"/>
        <v>0.92108731148510492</v>
      </c>
      <c r="T80" s="304">
        <f t="shared" si="13"/>
        <v>1.2931402314086027E-3</v>
      </c>
      <c r="U80" s="304">
        <f t="shared" si="13"/>
        <v>4.0772315296236129E-3</v>
      </c>
      <c r="V80" s="304">
        <f t="shared" si="13"/>
        <v>7.5070783424718681E-3</v>
      </c>
      <c r="W80" s="304">
        <f t="shared" si="13"/>
        <v>7.5070783424718681E-3</v>
      </c>
      <c r="X80" s="304">
        <f t="shared" si="13"/>
        <v>1.8858577512696689E-2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0.33333333333333331</v>
      </c>
      <c r="D81" s="304">
        <f t="shared" ref="D81:D88" si="17">IF(ISNA(VLOOKUP((10*D$78+$B81),$A$21:$O$65,15,FALSE)),0,1/VLOOKUP((10*D$78+$B81),$A$21:$O$65,15,FALSE))</f>
        <v>0.1111111111111111</v>
      </c>
      <c r="E81" s="316">
        <v>1</v>
      </c>
      <c r="F81" s="304">
        <f>IF(ISNA(VLOOKUP(($B81*10+F$78),$A$21:$O$65,15,FALSE)),0,VLOOKUP(($B81*10+F$78),$A$21:$O$65,15,FALSE))</f>
        <v>0.25</v>
      </c>
      <c r="G81" s="304">
        <f>IF(ISNA(VLOOKUP(($B81*10+G$78),$A$21:$O$65,15,FALSE)),0,VLOOKUP(($B81*10+G$78),$A$21:$O$65,15,FALSE))</f>
        <v>0.2</v>
      </c>
      <c r="H81" s="304">
        <f>IF(ISNA(VLOOKUP(($B81*10+H$78),$A$21:$O$65,15,FALSE)),0,VLOOKUP(($B81*10+H$78),$A$21:$O$65,15,FALSE))</f>
        <v>0.16666666666666666</v>
      </c>
      <c r="I81" s="304">
        <f>IF(ISNA(VLOOKUP(($B81*10+I$78),$A$21:$O$65,15,FALSE)),0,VLOOKUP(($B81*10+I$78),$A$21:$O$65,15,FALSE))</f>
        <v>0.16666666666666666</v>
      </c>
      <c r="J81" s="304">
        <f>IF(ISNA(VLOOKUP(($B81*10+J$78),$A$21:$O$65,15,FALSE)),0,VLOOKUP(($B81*10+J$78),$A$21:$O$65,15,FALSE))</f>
        <v>1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0.72444635255811785</v>
      </c>
      <c r="Q81" s="304">
        <f t="shared" si="16"/>
        <v>0.46933442200080111</v>
      </c>
      <c r="R81" s="304">
        <f t="shared" si="13"/>
        <v>0.92108731148510492</v>
      </c>
      <c r="S81" s="316">
        <f t="shared" si="13"/>
        <v>0</v>
      </c>
      <c r="T81" s="304">
        <f t="shared" si="13"/>
        <v>0.1525692696920708</v>
      </c>
      <c r="U81" s="304">
        <f t="shared" si="13"/>
        <v>0.34322229861326581</v>
      </c>
      <c r="V81" s="304">
        <f t="shared" si="13"/>
        <v>0.55559601656091351</v>
      </c>
      <c r="W81" s="304">
        <f t="shared" si="13"/>
        <v>0.55559601656091351</v>
      </c>
      <c r="X81" s="304">
        <f t="shared" si="13"/>
        <v>0.67635228923025625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0.33333333333333331</v>
      </c>
      <c r="D82" s="304">
        <f t="shared" si="17"/>
        <v>0.1111111111111111</v>
      </c>
      <c r="E82" s="304">
        <f t="shared" ref="E82:E88" si="19">IF(ISNA(VLOOKUP((10*E$78+$B82),$A$21:$O$65,15,FALSE)),0,1/VLOOKUP((10*E$78+$B82),$A$21:$O$65,15,FALSE))</f>
        <v>4</v>
      </c>
      <c r="F82" s="316">
        <v>1</v>
      </c>
      <c r="G82" s="304">
        <f>IF(ISNA(VLOOKUP(($B82*10+G$78),$A$21:$O$65,15,FALSE)),0,VLOOKUP(($B82*10+G$78),$A$21:$O$65,15,FALSE))</f>
        <v>1</v>
      </c>
      <c r="H82" s="304">
        <f>IF(ISNA(VLOOKUP(($B82*10+H$78),$A$21:$O$65,15,FALSE)),0,VLOOKUP(($B82*10+H$78),$A$21:$O$65,15,FALSE))</f>
        <v>1</v>
      </c>
      <c r="I82" s="304">
        <f>IF(ISNA(VLOOKUP(($B82*10+I$78),$A$21:$O$65,15,FALSE)),0,VLOOKUP(($B82*10+I$78),$A$21:$O$65,15,FALSE))</f>
        <v>1</v>
      </c>
      <c r="J82" s="304">
        <f>IF(ISNA(VLOOKUP(($B82*10+J$78),$A$21:$O$65,15,FALSE)),0,VLOOKUP(($B82*10+J$78),$A$21:$O$65,15,FALSE))</f>
        <v>1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0.20223287220659156</v>
      </c>
      <c r="Q82" s="304">
        <f t="shared" si="16"/>
        <v>9.6480641533759751E-2</v>
      </c>
      <c r="R82" s="304">
        <f t="shared" si="13"/>
        <v>1.2931402314086062E-3</v>
      </c>
      <c r="S82" s="304">
        <f t="shared" si="13"/>
        <v>0.15256926969207085</v>
      </c>
      <c r="T82" s="316">
        <f t="shared" si="13"/>
        <v>0</v>
      </c>
      <c r="U82" s="304">
        <f t="shared" si="13"/>
        <v>7.7801632020496018E-4</v>
      </c>
      <c r="V82" s="304">
        <f t="shared" si="13"/>
        <v>2.5687805295807093E-3</v>
      </c>
      <c r="W82" s="304">
        <f t="shared" si="13"/>
        <v>2.5687805295807093E-3</v>
      </c>
      <c r="X82" s="304">
        <f t="shared" si="13"/>
        <v>3.0028313369887559E-2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0.33333333333333331</v>
      </c>
      <c r="D83" s="304">
        <f t="shared" si="17"/>
        <v>0.1111111111111111</v>
      </c>
      <c r="E83" s="304">
        <f t="shared" si="19"/>
        <v>5</v>
      </c>
      <c r="F83" s="304">
        <f t="shared" ref="F83:F88" si="20">IF(ISNA(VLOOKUP((10*F$78+$B83),$A$21:$O$65,15,FALSE)),0,1/VLOOKUP((10*F$78+$B83),$A$21:$O$65,15,FALSE))</f>
        <v>1</v>
      </c>
      <c r="G83" s="316">
        <v>1</v>
      </c>
      <c r="H83" s="304">
        <f>IF(ISNA(VLOOKUP(($B83*10+H$78),$A$21:$O$65,15,FALSE)),0,VLOOKUP(($B83*10+H$78),$A$21:$O$65,15,FALSE))</f>
        <v>1</v>
      </c>
      <c r="I83" s="304">
        <f>IF(ISNA(VLOOKUP(($B83*10+I$78),$A$21:$O$65,15,FALSE)),0,VLOOKUP(($B83*10+I$78),$A$21:$O$65,15,FALSE))</f>
        <v>1</v>
      </c>
      <c r="J83" s="304">
        <f>IF(ISNA(VLOOKUP(($B83*10+J$78),$A$21:$O$65,15,FALSE)),0,VLOOKUP(($B83*10+J$78),$A$21:$O$65,15,FALSE))</f>
        <v>1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0.26837503559556103</v>
      </c>
      <c r="Q83" s="304">
        <f t="shared" si="16"/>
        <v>0.11458649830765195</v>
      </c>
      <c r="R83" s="304">
        <f t="shared" si="13"/>
        <v>4.0772315296236181E-3</v>
      </c>
      <c r="S83" s="304">
        <f t="shared" si="13"/>
        <v>0.34322229861326609</v>
      </c>
      <c r="T83" s="304">
        <f t="shared" si="13"/>
        <v>7.780163202049631E-4</v>
      </c>
      <c r="U83" s="316">
        <f t="shared" si="13"/>
        <v>0</v>
      </c>
      <c r="V83" s="304">
        <f t="shared" si="13"/>
        <v>5.1939296987142723E-4</v>
      </c>
      <c r="W83" s="304">
        <f t="shared" si="13"/>
        <v>5.1939296987142723E-4</v>
      </c>
      <c r="X83" s="304">
        <f t="shared" si="13"/>
        <v>4.0473287405941152E-2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0.33333333333333331</v>
      </c>
      <c r="D84" s="304">
        <f t="shared" si="17"/>
        <v>0.1111111111111111</v>
      </c>
      <c r="E84" s="304">
        <f t="shared" si="19"/>
        <v>6</v>
      </c>
      <c r="F84" s="304">
        <f t="shared" si="20"/>
        <v>1</v>
      </c>
      <c r="G84" s="304">
        <f>IF(ISNA(VLOOKUP((10*G$78+$B84),$A$21:$O$65,15,FALSE)),0,1/VLOOKUP((10*G$78+$B84),$A$21:$O$65,15,FALSE))</f>
        <v>1</v>
      </c>
      <c r="H84" s="316">
        <v>1</v>
      </c>
      <c r="I84" s="304">
        <f>IF(ISNA(VLOOKUP(($B84*10+I$78),$A$21:$O$65,15,FALSE)),0,VLOOKUP(($B84*10+I$78),$A$21:$O$65,15,FALSE))</f>
        <v>1</v>
      </c>
      <c r="J84" s="304">
        <f>IF(ISNA(VLOOKUP(($B84*10+J$78),$A$21:$O$65,15,FALSE)),0,VLOOKUP(($B84*10+J$78),$A$21:$O$65,15,FALSE))</f>
        <v>1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0.32664724061899553</v>
      </c>
      <c r="Q84" s="304">
        <f t="shared" si="16"/>
        <v>0.13053513904443392</v>
      </c>
      <c r="R84" s="304">
        <f t="shared" si="13"/>
        <v>7.5070783424718585E-3</v>
      </c>
      <c r="S84" s="304">
        <f t="shared" si="13"/>
        <v>0.55559601656091329</v>
      </c>
      <c r="T84" s="304">
        <f t="shared" si="13"/>
        <v>2.5687805295807218E-3</v>
      </c>
      <c r="U84" s="304">
        <f t="shared" si="13"/>
        <v>5.1939296987142669E-4</v>
      </c>
      <c r="V84" s="316">
        <f t="shared" si="13"/>
        <v>0</v>
      </c>
      <c r="W84" s="304">
        <f t="shared" si="13"/>
        <v>0</v>
      </c>
      <c r="X84" s="304">
        <f t="shared" si="13"/>
        <v>5.0162531180756281E-2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0.33333333333333331</v>
      </c>
      <c r="D85" s="304">
        <f t="shared" si="17"/>
        <v>0.1111111111111111</v>
      </c>
      <c r="E85" s="304">
        <f t="shared" si="19"/>
        <v>6</v>
      </c>
      <c r="F85" s="304">
        <f t="shared" si="20"/>
        <v>1</v>
      </c>
      <c r="G85" s="304">
        <f>IF(ISNA(VLOOKUP((10*G$78+$B85),$A$21:$O$65,15,FALSE)),0,1/VLOOKUP((10*G$78+$B85),$A$21:$O$65,15,FALSE))</f>
        <v>1</v>
      </c>
      <c r="H85" s="304">
        <f>IF(ISNA(VLOOKUP((10*H$78+$B85),$A$21:$O$65,15,FALSE)),0,1/VLOOKUP((10*H$78+$B85),$A$21:$O$65,15,FALSE))</f>
        <v>1</v>
      </c>
      <c r="I85" s="316">
        <v>1</v>
      </c>
      <c r="J85" s="304">
        <f>IF(ISNA(VLOOKUP(($B85*10+J$78),$A$21:$O$65,15,FALSE)),0,VLOOKUP(($B85*10+J$78),$A$21:$O$65,15,FALSE))</f>
        <v>1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0.32664724061899553</v>
      </c>
      <c r="Q85" s="304">
        <f t="shared" si="16"/>
        <v>0.13053513904443392</v>
      </c>
      <c r="R85" s="304">
        <f t="shared" si="13"/>
        <v>7.5070783424718585E-3</v>
      </c>
      <c r="S85" s="304">
        <f t="shared" si="13"/>
        <v>0.55559601656091329</v>
      </c>
      <c r="T85" s="304">
        <f t="shared" si="13"/>
        <v>2.5687805295807218E-3</v>
      </c>
      <c r="U85" s="304">
        <f t="shared" si="13"/>
        <v>5.1939296987142669E-4</v>
      </c>
      <c r="V85" s="304">
        <f t="shared" si="13"/>
        <v>0</v>
      </c>
      <c r="W85" s="316">
        <f t="shared" si="13"/>
        <v>0</v>
      </c>
      <c r="X85" s="304">
        <f t="shared" si="13"/>
        <v>5.0162531180756281E-2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0.33333333333333331</v>
      </c>
      <c r="D86" s="304">
        <f t="shared" si="17"/>
        <v>0.1111111111111111</v>
      </c>
      <c r="E86" s="304">
        <f t="shared" si="19"/>
        <v>1</v>
      </c>
      <c r="F86" s="304">
        <f t="shared" si="20"/>
        <v>1</v>
      </c>
      <c r="G86" s="304">
        <f>IF(ISNA(VLOOKUP((10*G$78+$B86),$A$21:$O$65,15,FALSE)),0,1/VLOOKUP((10*G$78+$B86),$A$21:$O$65,15,FALSE))</f>
        <v>1</v>
      </c>
      <c r="H86" s="304">
        <f>IF(ISNA(VLOOKUP((10*H$78+$B86),$A$21:$O$65,15,FALSE)),0,1/VLOOKUP((10*H$78+$B86),$A$21:$O$65,15,FALSE))</f>
        <v>1</v>
      </c>
      <c r="I86" s="304">
        <f>IF(ISNA(VLOOKUP((10*I$78+$B86),$A$21:$O$65,15,FALSE)),0,1/VLOOKUP((10*I$78+$B86),$A$21:$O$65,15,FALSE))</f>
        <v>1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0.35554708496564852</v>
      </c>
      <c r="Q86" s="304">
        <f t="shared" si="16"/>
        <v>1.8858577512696581E-2</v>
      </c>
      <c r="R86" s="304">
        <f t="shared" si="13"/>
        <v>1.885857751269665E-2</v>
      </c>
      <c r="S86" s="304">
        <f t="shared" si="13"/>
        <v>0.67635228923025603</v>
      </c>
      <c r="T86" s="304">
        <f t="shared" si="13"/>
        <v>3.0028313369887576E-2</v>
      </c>
      <c r="U86" s="304">
        <f t="shared" si="13"/>
        <v>4.047328740594118E-2</v>
      </c>
      <c r="V86" s="304">
        <f t="shared" si="13"/>
        <v>5.0162531180756295E-2</v>
      </c>
      <c r="W86" s="304">
        <f t="shared" si="13"/>
        <v>5.0162531180756295E-2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12.000000000000004</v>
      </c>
      <c r="D89" s="131">
        <f t="shared" ref="D89:L89" si="21">SUM(D79:D88)</f>
        <v>1.7777777777777781</v>
      </c>
      <c r="E89" s="131">
        <f t="shared" si="21"/>
        <v>35</v>
      </c>
      <c r="F89" s="131">
        <f t="shared" si="21"/>
        <v>17.25</v>
      </c>
      <c r="G89" s="131">
        <f t="shared" si="21"/>
        <v>17.2</v>
      </c>
      <c r="H89" s="131">
        <f t="shared" si="21"/>
        <v>17.166666666666664</v>
      </c>
      <c r="I89" s="131">
        <f t="shared" si="21"/>
        <v>17.166666666666664</v>
      </c>
      <c r="J89" s="131">
        <f t="shared" si="21"/>
        <v>18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-2.1972245773362196</v>
      </c>
      <c r="E91" s="131">
        <f t="shared" si="22"/>
        <v>1.0986122886681098</v>
      </c>
      <c r="F91" s="131">
        <f t="shared" si="22"/>
        <v>1.0986122886681098</v>
      </c>
      <c r="G91" s="131">
        <f t="shared" si="22"/>
        <v>1.0986122886681098</v>
      </c>
      <c r="H91" s="131">
        <f t="shared" si="22"/>
        <v>1.0986122886681098</v>
      </c>
      <c r="I91" s="131">
        <f t="shared" si="22"/>
        <v>1.0986122886681098</v>
      </c>
      <c r="J91" s="131">
        <f t="shared" si="22"/>
        <v>1.0986122886681098</v>
      </c>
      <c r="K91" s="131">
        <f t="shared" si="22"/>
        <v>0</v>
      </c>
      <c r="L91" s="131">
        <f t="shared" si="22"/>
        <v>0</v>
      </c>
      <c r="M91" s="131">
        <f>EXP(SUM(C91:L91)/K$1)</f>
        <v>1.7320508075688774</v>
      </c>
      <c r="N91" s="386">
        <f t="shared" ref="N91:N100" si="23">IF(B91&lt;=K$1,M91/M$101,)</f>
        <v>0.13554170708732338</v>
      </c>
      <c r="O91" s="386">
        <f>N91*COSH(P79)</f>
        <v>0.15172421842682046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2.1972245773362196</v>
      </c>
      <c r="D92" s="131">
        <f t="shared" si="24"/>
        <v>0</v>
      </c>
      <c r="E92" s="131">
        <f t="shared" si="24"/>
        <v>2.1972245773362196</v>
      </c>
      <c r="F92" s="131">
        <f t="shared" si="24"/>
        <v>2.1972245773362196</v>
      </c>
      <c r="G92" s="131">
        <f t="shared" si="24"/>
        <v>2.1972245773362196</v>
      </c>
      <c r="H92" s="131">
        <f t="shared" si="24"/>
        <v>2.1972245773362196</v>
      </c>
      <c r="I92" s="131">
        <f t="shared" si="24"/>
        <v>2.1972245773362196</v>
      </c>
      <c r="J92" s="131">
        <f t="shared" si="24"/>
        <v>2.1972245773362196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6.8385211708643352</v>
      </c>
      <c r="N92" s="386">
        <f t="shared" si="23"/>
        <v>0.53514875510653503</v>
      </c>
      <c r="O92" s="386">
        <f t="shared" ref="O92:O100" si="26">N92*COSH(P80)</f>
        <v>0.59904090302119839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-1.0986122886681098</v>
      </c>
      <c r="D93" s="131">
        <f t="shared" si="27"/>
        <v>-2.1972245773362196</v>
      </c>
      <c r="E93" s="131">
        <f t="shared" si="27"/>
        <v>0</v>
      </c>
      <c r="F93" s="131">
        <f t="shared" si="27"/>
        <v>-1.3862943611198906</v>
      </c>
      <c r="G93" s="131">
        <f t="shared" si="27"/>
        <v>-1.6094379124341003</v>
      </c>
      <c r="H93" s="131">
        <f t="shared" si="27"/>
        <v>-1.791759469228055</v>
      </c>
      <c r="I93" s="131">
        <f t="shared" si="27"/>
        <v>-1.791759469228055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0.29101338690703293</v>
      </c>
      <c r="N93" s="386">
        <f t="shared" si="23"/>
        <v>2.2773264545286383E-2</v>
      </c>
      <c r="O93" s="386">
        <f t="shared" si="26"/>
        <v>2.901520082550129E-2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-1.0986122886681098</v>
      </c>
      <c r="D94" s="131">
        <f t="shared" si="28"/>
        <v>-2.1972245773362196</v>
      </c>
      <c r="E94" s="131">
        <f t="shared" si="28"/>
        <v>1.3862943611198906</v>
      </c>
      <c r="F94" s="131">
        <f t="shared" si="28"/>
        <v>0</v>
      </c>
      <c r="G94" s="131">
        <f t="shared" si="28"/>
        <v>0</v>
      </c>
      <c r="H94" s="131">
        <f t="shared" si="28"/>
        <v>0</v>
      </c>
      <c r="I94" s="131">
        <f t="shared" si="28"/>
        <v>0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0.78765680305663566</v>
      </c>
      <c r="N94" s="386">
        <f t="shared" si="23"/>
        <v>6.1638115474851388E-2</v>
      </c>
      <c r="O94" s="386">
        <f t="shared" si="26"/>
        <v>6.2902859117554832E-2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-1.0986122886681098</v>
      </c>
      <c r="D95" s="131">
        <f t="shared" si="29"/>
        <v>-2.1972245773362196</v>
      </c>
      <c r="E95" s="131">
        <f t="shared" si="29"/>
        <v>1.6094379124341003</v>
      </c>
      <c r="F95" s="131">
        <f t="shared" si="29"/>
        <v>0</v>
      </c>
      <c r="G95" s="131">
        <f t="shared" si="29"/>
        <v>0</v>
      </c>
      <c r="H95" s="131">
        <f t="shared" si="29"/>
        <v>0</v>
      </c>
      <c r="I95" s="131">
        <f t="shared" si="29"/>
        <v>0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0.80993614383386836</v>
      </c>
      <c r="N95" s="386">
        <f t="shared" si="23"/>
        <v>6.3381586202459511E-2</v>
      </c>
      <c r="O95" s="386">
        <f t="shared" si="26"/>
        <v>6.5677853563657199E-2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-1.0986122886681098</v>
      </c>
      <c r="D96" s="131">
        <f t="shared" si="30"/>
        <v>-2.1972245773362196</v>
      </c>
      <c r="E96" s="131">
        <f t="shared" si="30"/>
        <v>1.791759469228055</v>
      </c>
      <c r="F96" s="131">
        <f t="shared" si="30"/>
        <v>0</v>
      </c>
      <c r="G96" s="131">
        <f t="shared" si="30"/>
        <v>0</v>
      </c>
      <c r="H96" s="131">
        <f t="shared" si="30"/>
        <v>0</v>
      </c>
      <c r="I96" s="131">
        <f t="shared" si="30"/>
        <v>0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0.82860669075806959</v>
      </c>
      <c r="N96" s="375">
        <f t="shared" si="23"/>
        <v>6.4842650618873621E-2</v>
      </c>
      <c r="O96" s="375">
        <f t="shared" si="26"/>
        <v>6.8332822926344447E-2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-1.0986122886681098</v>
      </c>
      <c r="D97" s="131">
        <f t="shared" si="31"/>
        <v>-2.1972245773362196</v>
      </c>
      <c r="E97" s="131">
        <f t="shared" si="31"/>
        <v>1.791759469228055</v>
      </c>
      <c r="F97" s="131">
        <f t="shared" si="31"/>
        <v>0</v>
      </c>
      <c r="G97" s="131">
        <f t="shared" si="31"/>
        <v>0</v>
      </c>
      <c r="H97" s="131">
        <f t="shared" si="31"/>
        <v>0</v>
      </c>
      <c r="I97" s="131">
        <f t="shared" si="31"/>
        <v>0</v>
      </c>
      <c r="J97" s="131">
        <f t="shared" si="31"/>
        <v>0</v>
      </c>
      <c r="K97" s="131">
        <f t="shared" si="31"/>
        <v>0</v>
      </c>
      <c r="L97" s="131">
        <f t="shared" si="31"/>
        <v>0</v>
      </c>
      <c r="M97" s="131">
        <f t="shared" si="25"/>
        <v>0.82860669075806959</v>
      </c>
      <c r="N97" s="375">
        <f t="shared" si="23"/>
        <v>6.4842650618873621E-2</v>
      </c>
      <c r="O97" s="375">
        <f t="shared" si="26"/>
        <v>6.8332822926344447E-2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-1.0986122886681098</v>
      </c>
      <c r="D98" s="131">
        <f t="shared" si="32"/>
        <v>-2.1972245773362196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0</v>
      </c>
      <c r="I98" s="131">
        <f t="shared" si="32"/>
        <v>0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0.66233778214052597</v>
      </c>
      <c r="N98" s="375">
        <f t="shared" si="23"/>
        <v>5.1831270345797043E-2</v>
      </c>
      <c r="O98" s="375">
        <f t="shared" si="26"/>
        <v>5.5142020116817042E-2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12.778729475887415</v>
      </c>
      <c r="N101" s="156">
        <f>MMULT(C89:L89,N91:N100)</f>
        <v>8.6875882875292412</v>
      </c>
      <c r="O101" s="371">
        <f>SUM(O91:O100)</f>
        <v>1.100168700924238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2.2795070569547771</v>
      </c>
      <c r="E102" s="157">
        <f t="shared" ref="E102:L110" ca="1" si="35">IF(AND($B79&lt;=$K$1,E$78&lt;=$K$1,(E113&gt;1/9),(E113&lt;9)),IF(E79*E113&gt;1,E79*E113,1/(E79*E113)),0)</f>
        <v>1.9839302766304219</v>
      </c>
      <c r="F102" s="157">
        <f t="shared" ca="1" si="35"/>
        <v>1.3642616018213658</v>
      </c>
      <c r="G102" s="157">
        <f t="shared" ca="1" si="35"/>
        <v>1.4028505520066741</v>
      </c>
      <c r="H102" s="157">
        <f t="shared" ca="1" si="35"/>
        <v>1.4351888878844894</v>
      </c>
      <c r="I102" s="157">
        <f t="shared" ca="1" si="35"/>
        <v>1.4351888878844894</v>
      </c>
      <c r="J102" s="157">
        <f t="shared" ca="1" si="35"/>
        <v>1.1472026904398769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0</v>
      </c>
      <c r="F103" s="157">
        <f t="shared" ca="1" si="35"/>
        <v>1.0366146496280773</v>
      </c>
      <c r="G103" s="157">
        <f t="shared" ca="1" si="35"/>
        <v>1.0659359110507061</v>
      </c>
      <c r="H103" s="157">
        <f t="shared" ca="1" si="35"/>
        <v>1.0905077326652575</v>
      </c>
      <c r="I103" s="157">
        <f t="shared" ca="1" si="35"/>
        <v>1.0905077326652575</v>
      </c>
      <c r="J103" s="157">
        <f t="shared" ca="1" si="35"/>
        <v>0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1.4778689692145421</v>
      </c>
      <c r="G104" s="157">
        <f t="shared" ca="1" si="35"/>
        <v>1.7965205598154208</v>
      </c>
      <c r="H104" s="157">
        <f t="shared" ca="1" si="35"/>
        <v>2.1072486390916736</v>
      </c>
      <c r="I104" s="157">
        <f t="shared" ca="1" si="35"/>
        <v>2.1072486390916736</v>
      </c>
      <c r="J104" s="157">
        <f t="shared" ca="1" si="35"/>
        <v>2.2759701509955494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1.0282855942978897</v>
      </c>
      <c r="H105" s="157">
        <f t="shared" ca="1" si="35"/>
        <v>1.0519895055086441</v>
      </c>
      <c r="I105" s="157">
        <f t="shared" ca="1" si="35"/>
        <v>1.0519895055086441</v>
      </c>
      <c r="J105" s="157">
        <f t="shared" ca="1" si="35"/>
        <v>1.189207115002721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1.0230518752204629</v>
      </c>
      <c r="I106" s="157">
        <f t="shared" ca="1" si="35"/>
        <v>1.0230518752204629</v>
      </c>
      <c r="J106" s="157">
        <f t="shared" ca="1" si="35"/>
        <v>1.2228445449938519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1</v>
      </c>
      <c r="J107" s="157">
        <f t="shared" ca="1" si="35"/>
        <v>1.2510334048590739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1.2510334048590739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3.9482220388574785</v>
      </c>
      <c r="E113" s="157">
        <f t="shared" ref="E113:L121" ca="1" si="36">IF(AND($B91&lt;=$K$1,E$78&lt;=$K$1), OFFSET($N$90,E$78,0)/OFFSET($N$90,$B91,0),0)</f>
        <v>0.16801665726856016</v>
      </c>
      <c r="F113" s="157">
        <f t="shared" ca="1" si="36"/>
        <v>0.45475386727378858</v>
      </c>
      <c r="G113" s="157">
        <f t="shared" ca="1" si="36"/>
        <v>0.46761685066889136</v>
      </c>
      <c r="H113" s="157">
        <f t="shared" ca="1" si="36"/>
        <v>0.47839629596149646</v>
      </c>
      <c r="I113" s="157">
        <f t="shared" ca="1" si="36"/>
        <v>0.47839629596149646</v>
      </c>
      <c r="J113" s="157">
        <f t="shared" ca="1" si="36"/>
        <v>0.38240089681329231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4.2555017325515004E-2</v>
      </c>
      <c r="F114" s="157">
        <f t="shared" ca="1" si="36"/>
        <v>0.1151794055142308</v>
      </c>
      <c r="G114" s="157">
        <f t="shared" ca="1" si="36"/>
        <v>0.11843732345007844</v>
      </c>
      <c r="H114" s="157">
        <f t="shared" ca="1" si="36"/>
        <v>0.12116752585169527</v>
      </c>
      <c r="I114" s="157">
        <f t="shared" ca="1" si="36"/>
        <v>0.12116752585169527</v>
      </c>
      <c r="J114" s="157">
        <f t="shared" ca="1" si="36"/>
        <v>9.6853949207970608E-2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2.7065998970977247</v>
      </c>
      <c r="G115" s="157">
        <f t="shared" ca="1" si="36"/>
        <v>2.7831576837137408</v>
      </c>
      <c r="H115" s="157">
        <f t="shared" ca="1" si="36"/>
        <v>2.8473146873575828</v>
      </c>
      <c r="I115" s="157">
        <f t="shared" ca="1" si="36"/>
        <v>2.8473146873575828</v>
      </c>
      <c r="J115" s="157">
        <f t="shared" ca="1" si="36"/>
        <v>2.2759701509955494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1.0282855942978897</v>
      </c>
      <c r="H116" s="157">
        <f t="shared" ca="1" si="36"/>
        <v>1.0519895055086441</v>
      </c>
      <c r="I116" s="157">
        <f t="shared" ca="1" si="36"/>
        <v>1.0519895055086441</v>
      </c>
      <c r="J116" s="157">
        <f t="shared" ca="1" si="36"/>
        <v>0.84089641525371461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1.0230518752204629</v>
      </c>
      <c r="I117" s="157">
        <f t="shared" ca="1" si="36"/>
        <v>1.0230518752204629</v>
      </c>
      <c r="J117" s="157">
        <f t="shared" ca="1" si="36"/>
        <v>0.81776543395794254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1</v>
      </c>
      <c r="J118" s="157">
        <f t="shared" ca="1" si="36"/>
        <v>0.79933916721644038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0.79933916721644038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B4</v>
      </c>
      <c r="E124" s="157" t="str">
        <f t="shared" ref="E124:L132" ca="1" si="37">IF(AND($B124&lt;=$K$1,E$123&lt;=$K$1),IF(E113&gt;1,"B"&amp;TEXT(MIN(9,ROUND(E113,0)),"@"),"A"&amp;TEXT(MIN(9,ROUND(1/E113,0)),"@")),"")</f>
        <v>A6</v>
      </c>
      <c r="F124" s="157" t="str">
        <f t="shared" ca="1" si="37"/>
        <v>A2</v>
      </c>
      <c r="G124" s="157" t="str">
        <f t="shared" ca="1" si="37"/>
        <v>A2</v>
      </c>
      <c r="H124" s="157" t="str">
        <f t="shared" ca="1" si="37"/>
        <v>A2</v>
      </c>
      <c r="I124" s="157" t="str">
        <f t="shared" ca="1" si="37"/>
        <v>A2</v>
      </c>
      <c r="J124" s="157" t="str">
        <f t="shared" ca="1" si="37"/>
        <v>A3</v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A9</v>
      </c>
      <c r="F125" s="157" t="str">
        <f t="shared" ca="1" si="37"/>
        <v>A9</v>
      </c>
      <c r="G125" s="157" t="str">
        <f t="shared" ca="1" si="37"/>
        <v>A8</v>
      </c>
      <c r="H125" s="157" t="str">
        <f t="shared" ca="1" si="37"/>
        <v>A8</v>
      </c>
      <c r="I125" s="157" t="str">
        <f t="shared" ca="1" si="37"/>
        <v>A8</v>
      </c>
      <c r="J125" s="157" t="str">
        <f t="shared" ca="1" si="37"/>
        <v>A9</v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B3</v>
      </c>
      <c r="G126" s="157" t="str">
        <f t="shared" ca="1" si="37"/>
        <v>B3</v>
      </c>
      <c r="H126" s="157" t="str">
        <f t="shared" ca="1" si="37"/>
        <v>B3</v>
      </c>
      <c r="I126" s="157" t="str">
        <f t="shared" ca="1" si="37"/>
        <v>B3</v>
      </c>
      <c r="J126" s="157" t="str">
        <f t="shared" ca="1" si="37"/>
        <v>B2</v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B1</v>
      </c>
      <c r="H127" s="157" t="str">
        <f t="shared" ca="1" si="37"/>
        <v>B1</v>
      </c>
      <c r="I127" s="157" t="str">
        <f t="shared" ca="1" si="37"/>
        <v>B1</v>
      </c>
      <c r="J127" s="157" t="str">
        <f t="shared" ca="1" si="37"/>
        <v>A1</v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B1</v>
      </c>
      <c r="I128" s="157" t="str">
        <f t="shared" ca="1" si="37"/>
        <v>B1</v>
      </c>
      <c r="J128" s="157" t="str">
        <f t="shared" ca="1" si="37"/>
        <v>A1</v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A1</v>
      </c>
      <c r="J129" s="157" t="str">
        <f t="shared" ca="1" si="37"/>
        <v>A1</v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A1</v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B6:F6"/>
    <mergeCell ref="B7:F7"/>
    <mergeCell ref="B8:F8"/>
    <mergeCell ref="B9:F9"/>
    <mergeCell ref="B10:F10"/>
    <mergeCell ref="B17:E17"/>
    <mergeCell ref="B11:F11"/>
    <mergeCell ref="B12:F12"/>
    <mergeCell ref="B13:F13"/>
    <mergeCell ref="B14:F14"/>
    <mergeCell ref="B15:F15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55:J55"/>
    <mergeCell ref="H41:J41"/>
    <mergeCell ref="H42:J42"/>
    <mergeCell ref="H43:J43"/>
    <mergeCell ref="H44:J44"/>
    <mergeCell ref="H45:J45"/>
    <mergeCell ref="H46:J46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A69:C69"/>
    <mergeCell ref="D69:F69"/>
    <mergeCell ref="A70:C70"/>
    <mergeCell ref="D70:F70"/>
    <mergeCell ref="A67:C67"/>
    <mergeCell ref="D67:F67"/>
    <mergeCell ref="A68:C68"/>
    <mergeCell ref="D68:F68"/>
    <mergeCell ref="G72:N72"/>
    <mergeCell ref="A73:N73"/>
    <mergeCell ref="A71:C71"/>
    <mergeCell ref="D71:F71"/>
    <mergeCell ref="A72:C72"/>
    <mergeCell ref="D72:F72"/>
    <mergeCell ref="G68:N68"/>
    <mergeCell ref="G69:N69"/>
    <mergeCell ref="G67:N67"/>
    <mergeCell ref="G70:N70"/>
    <mergeCell ref="G71:N71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129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topLeftCell="A4"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132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188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8" t="str">
        <f t="shared" si="4"/>
        <v>LoRA</v>
      </c>
      <c r="I47" s="482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137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Existing 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8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10" t="s">
        <v>38</v>
      </c>
      <c r="C7" s="510"/>
      <c r="D7" s="510"/>
      <c r="E7" s="510"/>
      <c r="F7" s="510"/>
      <c r="G7" s="510"/>
      <c r="H7" s="510"/>
      <c r="I7" s="510"/>
      <c r="J7" s="65"/>
      <c r="K7" s="65"/>
      <c r="L7" s="105">
        <v>1</v>
      </c>
      <c r="M7" s="507" t="str">
        <f ca="1">INDIRECT(ADDRESS(17,2,1,1,"in"&amp;TEXT(L7,"@")))</f>
        <v>Participant 1</v>
      </c>
      <c r="N7" s="507"/>
      <c r="O7" s="507"/>
      <c r="P7" s="507"/>
      <c r="Q7" s="507"/>
      <c r="R7" s="507"/>
      <c r="S7" s="282">
        <f ca="1">INDIRECT(ADDRESS(17,6,1,1,"in"&amp;TEXT(L7,"@")))</f>
        <v>1</v>
      </c>
      <c r="T7" s="103"/>
      <c r="U7" s="508">
        <f ca="1">INDIRECT(ADDRESS(17,7,1,1,"in"&amp;TEXT(L7,"@")))</f>
        <v>0</v>
      </c>
      <c r="V7" s="507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7"/>
      <c r="AJ7" s="507"/>
      <c r="AK7" s="507"/>
      <c r="AL7" s="507"/>
      <c r="AM7" s="507"/>
      <c r="AN7" s="507"/>
      <c r="AO7" s="283">
        <f ca="1">IF(L7&gt;$N$4,0,IF(S7=0,1,S7))</f>
        <v>1</v>
      </c>
      <c r="AP7" s="103"/>
      <c r="AQ7" s="508"/>
      <c r="AR7" s="507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0.11111111111111109</v>
      </c>
      <c r="D9" s="99">
        <f t="shared" ref="D9:K9" ca="1" si="0">IF((D$8&gt;$N$5)+($A9&gt;$N$5),0,EXP(Z9))</f>
        <v>3.0000000000000004</v>
      </c>
      <c r="E9" s="99">
        <f t="shared" ca="1" si="0"/>
        <v>3.0000000000000004</v>
      </c>
      <c r="F9" s="99">
        <f t="shared" ca="1" si="0"/>
        <v>3.0000000000000004</v>
      </c>
      <c r="G9" s="99">
        <f t="shared" ca="1" si="0"/>
        <v>3.0000000000000004</v>
      </c>
      <c r="H9" s="99">
        <f t="shared" ca="1" si="0"/>
        <v>3.0000000000000004</v>
      </c>
      <c r="I9" s="99">
        <f t="shared" ca="1" si="0"/>
        <v>3.0000000000000004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0.1111111111111111</v>
      </c>
      <c r="O9" s="28">
        <v>3</v>
      </c>
      <c r="P9" s="28">
        <v>3</v>
      </c>
      <c r="Q9" s="28">
        <v>3</v>
      </c>
      <c r="R9" s="28">
        <v>3</v>
      </c>
      <c r="S9" s="28">
        <v>3</v>
      </c>
      <c r="T9" s="28">
        <v>3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-2.1972245773362196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1.0986122886681098</v>
      </c>
      <c r="AA9" s="99">
        <f t="shared" ca="1" si="1"/>
        <v>1.0986122886681098</v>
      </c>
      <c r="AB9" s="99">
        <f t="shared" ca="1" si="1"/>
        <v>1.0986122886681098</v>
      </c>
      <c r="AC9" s="99">
        <f t="shared" ca="1" si="1"/>
        <v>1.0986122886681098</v>
      </c>
      <c r="AD9" s="99">
        <f t="shared" ca="1" si="1"/>
        <v>1.0986122886681098</v>
      </c>
      <c r="AE9" s="99">
        <f t="shared" ca="1" si="1"/>
        <v>1.0986122886681098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-2.1972245773362196</v>
      </c>
      <c r="AK9" s="285">
        <f t="shared" ref="AK9:AR9" si="2">IF(O9=0,"",LN(O9))</f>
        <v>1.0986122886681098</v>
      </c>
      <c r="AL9" s="285">
        <f t="shared" si="2"/>
        <v>1.0986122886681098</v>
      </c>
      <c r="AM9" s="285">
        <f t="shared" si="2"/>
        <v>1.0986122886681098</v>
      </c>
      <c r="AN9" s="285">
        <f t="shared" si="2"/>
        <v>1.0986122886681098</v>
      </c>
      <c r="AO9" s="285">
        <f t="shared" si="2"/>
        <v>1.0986122886681098</v>
      </c>
      <c r="AP9" s="285">
        <f t="shared" si="2"/>
        <v>1.0986122886681098</v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9.0000000000000018</v>
      </c>
      <c r="C10" s="79"/>
      <c r="D10" s="99">
        <f t="shared" ref="D10:K10" ca="1" si="4">IF((D$8&gt;$N$5)+($A10&gt;$N$5),0,EXP(Z10))</f>
        <v>9.0000000000000018</v>
      </c>
      <c r="E10" s="99">
        <f t="shared" ca="1" si="4"/>
        <v>9.0000000000000018</v>
      </c>
      <c r="F10" s="99">
        <f t="shared" ca="1" si="4"/>
        <v>9.0000000000000018</v>
      </c>
      <c r="G10" s="99">
        <f t="shared" ca="1" si="4"/>
        <v>9.0000000000000018</v>
      </c>
      <c r="H10" s="99">
        <f t="shared" ca="1" si="4"/>
        <v>9.0000000000000018</v>
      </c>
      <c r="I10" s="99">
        <f t="shared" ca="1" si="4"/>
        <v>9.0000000000000018</v>
      </c>
      <c r="J10" s="99">
        <f t="shared" si="4"/>
        <v>0</v>
      </c>
      <c r="K10" s="99">
        <f t="shared" si="4"/>
        <v>0</v>
      </c>
      <c r="L10" s="16">
        <v>2</v>
      </c>
      <c r="M10" s="28">
        <v>9</v>
      </c>
      <c r="N10" s="27">
        <v>1</v>
      </c>
      <c r="O10" s="28">
        <v>9</v>
      </c>
      <c r="P10" s="28">
        <v>9</v>
      </c>
      <c r="Q10" s="28">
        <v>9</v>
      </c>
      <c r="R10" s="28">
        <v>9</v>
      </c>
      <c r="S10" s="28">
        <v>9</v>
      </c>
      <c r="T10" s="28">
        <v>9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2.1972245773362196</v>
      </c>
      <c r="AA10" s="99">
        <f t="shared" ca="1" si="5"/>
        <v>2.1972245773362196</v>
      </c>
      <c r="AB10" s="99">
        <f t="shared" ca="1" si="5"/>
        <v>2.1972245773362196</v>
      </c>
      <c r="AC10" s="99">
        <f t="shared" ca="1" si="5"/>
        <v>2.1972245773362196</v>
      </c>
      <c r="AD10" s="99">
        <f t="shared" ca="1" si="5"/>
        <v>2.1972245773362196</v>
      </c>
      <c r="AE10" s="99">
        <f t="shared" ca="1" si="5"/>
        <v>2.1972245773362196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2.1972245773362196</v>
      </c>
      <c r="AL10" s="285">
        <f t="shared" ref="AL10" si="7">IF(P10=0,"",LN(P10))</f>
        <v>2.1972245773362196</v>
      </c>
      <c r="AM10" s="285">
        <f t="shared" ref="AM10" si="8">IF(Q10=0,"",LN(Q10))</f>
        <v>2.1972245773362196</v>
      </c>
      <c r="AN10" s="285">
        <f t="shared" ref="AN10" si="9">IF(R10=0,"",LN(R10))</f>
        <v>2.1972245773362196</v>
      </c>
      <c r="AO10" s="285">
        <f t="shared" ref="AO10" si="10">IF(S10=0,"",LN(S10))</f>
        <v>2.1972245773362196</v>
      </c>
      <c r="AP10" s="285">
        <f t="shared" ref="AP10" si="11">IF(T10=0,"",LN(T10))</f>
        <v>2.1972245773362196</v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0.33333333333333326</v>
      </c>
      <c r="C11" s="99">
        <f t="shared" ref="C11:C18" ca="1" si="14">IF(($A11&gt;$N$5)+(C$8&gt;$N$5),0,1/INDEX(m_p0,C$8,$A11))</f>
        <v>0.11111111111111109</v>
      </c>
      <c r="D11" s="79"/>
      <c r="E11" s="99">
        <f t="shared" ref="E11:K11" ca="1" si="15">IF((E$8&gt;$N$5)+($A11&gt;$N$5),0,EXP(AA11))</f>
        <v>0.25</v>
      </c>
      <c r="F11" s="99">
        <f t="shared" ca="1" si="15"/>
        <v>0.2</v>
      </c>
      <c r="G11" s="99">
        <f t="shared" ca="1" si="15"/>
        <v>0.16666666666666669</v>
      </c>
      <c r="H11" s="99">
        <f t="shared" ca="1" si="15"/>
        <v>0.16666666666666669</v>
      </c>
      <c r="I11" s="99">
        <f t="shared" ca="1" si="15"/>
        <v>1</v>
      </c>
      <c r="J11" s="99">
        <f t="shared" si="15"/>
        <v>0</v>
      </c>
      <c r="K11" s="99">
        <f t="shared" si="15"/>
        <v>0</v>
      </c>
      <c r="L11" s="16">
        <v>3</v>
      </c>
      <c r="M11" s="28">
        <v>0.33333333333333331</v>
      </c>
      <c r="N11" s="28">
        <v>0.1111111111111111</v>
      </c>
      <c r="O11" s="27">
        <v>1</v>
      </c>
      <c r="P11" s="28">
        <v>0.25</v>
      </c>
      <c r="Q11" s="28">
        <v>0.2</v>
      </c>
      <c r="R11" s="28">
        <v>0.16666666666666666</v>
      </c>
      <c r="S11" s="28">
        <v>0.16666666666666666</v>
      </c>
      <c r="T11" s="28">
        <v>1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-1.3862943611198906</v>
      </c>
      <c r="AB11" s="99">
        <f t="shared" ca="1" si="16"/>
        <v>-1.6094379124341003</v>
      </c>
      <c r="AC11" s="99">
        <f t="shared" ca="1" si="16"/>
        <v>-1.791759469228055</v>
      </c>
      <c r="AD11" s="99">
        <f t="shared" ca="1" si="16"/>
        <v>-1.791759469228055</v>
      </c>
      <c r="AE11" s="99">
        <f t="shared" ca="1" si="16"/>
        <v>0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-1.3862943611198906</v>
      </c>
      <c r="AM11" s="285">
        <f t="shared" ref="AM11" si="18">IF(Q11=0,"",LN(Q11))</f>
        <v>-1.6094379124341003</v>
      </c>
      <c r="AN11" s="285">
        <f t="shared" ref="AN11" si="19">IF(R11=0,"",LN(R11))</f>
        <v>-1.791759469228055</v>
      </c>
      <c r="AO11" s="285">
        <f t="shared" ref="AO11" si="20">IF(S11=0,"",LN(S11))</f>
        <v>-1.791759469228055</v>
      </c>
      <c r="AP11" s="285">
        <f t="shared" ref="AP11" si="21">IF(T11=0,"",LN(T11))</f>
        <v>0</v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0.33333333333333326</v>
      </c>
      <c r="C12" s="99">
        <f t="shared" ca="1" si="14"/>
        <v>0.11111111111111109</v>
      </c>
      <c r="D12" s="99">
        <f t="shared" ref="D12:D18" ca="1" si="24">IF(($A12&gt;$N$5)+(D$8&gt;$N$5),0,1/INDEX(m_p0,D$8,$A12))</f>
        <v>4</v>
      </c>
      <c r="E12" s="79"/>
      <c r="F12" s="99">
        <f t="shared" ref="F12:K12" ca="1" si="25">IF((F$8&gt;$N$5)+($A12&gt;$N$5),0,EXP(AB12))</f>
        <v>1</v>
      </c>
      <c r="G12" s="99">
        <f t="shared" ca="1" si="25"/>
        <v>1</v>
      </c>
      <c r="H12" s="99">
        <f t="shared" ca="1" si="25"/>
        <v>1</v>
      </c>
      <c r="I12" s="99">
        <f t="shared" ca="1" si="25"/>
        <v>1</v>
      </c>
      <c r="J12" s="99">
        <f t="shared" si="25"/>
        <v>0</v>
      </c>
      <c r="K12" s="99">
        <f t="shared" si="25"/>
        <v>0</v>
      </c>
      <c r="L12" s="16">
        <v>4</v>
      </c>
      <c r="M12" s="28">
        <v>0.33333333333333331</v>
      </c>
      <c r="N12" s="28">
        <v>0.1111111111111111</v>
      </c>
      <c r="O12" s="28">
        <v>4</v>
      </c>
      <c r="P12" s="27">
        <v>1</v>
      </c>
      <c r="Q12" s="28">
        <v>1</v>
      </c>
      <c r="R12" s="28">
        <v>1</v>
      </c>
      <c r="S12" s="28">
        <v>1</v>
      </c>
      <c r="T12" s="28">
        <v>1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0</v>
      </c>
      <c r="AC12" s="99">
        <f t="shared" ca="1" si="26"/>
        <v>0</v>
      </c>
      <c r="AD12" s="99">
        <f t="shared" ca="1" si="26"/>
        <v>0</v>
      </c>
      <c r="AE12" s="99">
        <f t="shared" ca="1" si="26"/>
        <v>0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0</v>
      </c>
      <c r="AN12" s="285">
        <f t="shared" ref="AN12" si="28">IF(R12=0,"",LN(R12))</f>
        <v>0</v>
      </c>
      <c r="AO12" s="285">
        <f t="shared" ref="AO12" si="29">IF(S12=0,"",LN(S12))</f>
        <v>0</v>
      </c>
      <c r="AP12" s="285">
        <f t="shared" ref="AP12" si="30">IF(T12=0,"",LN(T12))</f>
        <v>0</v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0.33333333333333326</v>
      </c>
      <c r="C13" s="99">
        <f t="shared" ca="1" si="14"/>
        <v>0.11111111111111109</v>
      </c>
      <c r="D13" s="99">
        <f t="shared" ca="1" si="24"/>
        <v>5</v>
      </c>
      <c r="E13" s="99">
        <f t="shared" ref="E13:E18" ca="1" si="33">IF(($A13&gt;$N$5)+(E$8&gt;$N$5),0,1/INDEX(m_p0,E$8,$A13))</f>
        <v>1</v>
      </c>
      <c r="F13" s="79"/>
      <c r="G13" s="99">
        <f ca="1">IF((G$8&gt;$N$5)+($A13&gt;$N$5),0,EXP(AC13))</f>
        <v>1</v>
      </c>
      <c r="H13" s="99">
        <f ca="1">IF((H$8&gt;$N$5)+($A13&gt;$N$5),0,EXP(AD13))</f>
        <v>1</v>
      </c>
      <c r="I13" s="99">
        <f ca="1">IF((I$8&gt;$N$5)+($A13&gt;$N$5),0,EXP(AE13))</f>
        <v>1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0.33333333333333331</v>
      </c>
      <c r="N13" s="28">
        <v>0.1111111111111111</v>
      </c>
      <c r="O13" s="28">
        <v>5</v>
      </c>
      <c r="P13" s="28">
        <v>1</v>
      </c>
      <c r="Q13" s="27">
        <v>1</v>
      </c>
      <c r="R13" s="28">
        <v>1</v>
      </c>
      <c r="S13" s="28">
        <v>1</v>
      </c>
      <c r="T13" s="28">
        <v>1</v>
      </c>
      <c r="U13" s="28">
        <v>0</v>
      </c>
      <c r="V13" s="28">
        <v>0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0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0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0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>
        <f t="shared" ref="AN13" si="34">IF(R13=0,"",LN(R13))</f>
        <v>0</v>
      </c>
      <c r="AO13" s="285">
        <f t="shared" ref="AO13" si="35">IF(S13=0,"",LN(S13))</f>
        <v>0</v>
      </c>
      <c r="AP13" s="285">
        <f t="shared" ref="AP13" si="36">IF(T13=0,"",LN(T13))</f>
        <v>0</v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ca="1" si="3"/>
        <v>0.33333333333333326</v>
      </c>
      <c r="C14" s="99">
        <f t="shared" ca="1" si="14"/>
        <v>0.11111111111111109</v>
      </c>
      <c r="D14" s="99">
        <f t="shared" ca="1" si="24"/>
        <v>5.9999999999999991</v>
      </c>
      <c r="E14" s="99">
        <f t="shared" ca="1" si="33"/>
        <v>1</v>
      </c>
      <c r="F14" s="99">
        <f ca="1">IF(($A14&gt;$N$5)+(F$8&gt;$N$5),0,1/INDEX(m_p0,F$8,$A14))</f>
        <v>1</v>
      </c>
      <c r="G14" s="79"/>
      <c r="H14" s="99">
        <f ca="1">IF((H$8&gt;$N$5)+($A14&gt;$N$5),0,EXP(AD14))</f>
        <v>1</v>
      </c>
      <c r="I14" s="99">
        <f ca="1">IF((I$8&gt;$N$5)+($A14&gt;$N$5),0,EXP(AE14))</f>
        <v>1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0.33333333333333331</v>
      </c>
      <c r="N14" s="28">
        <v>0.1111111111111111</v>
      </c>
      <c r="O14" s="28">
        <v>6</v>
      </c>
      <c r="P14" s="28">
        <v>1</v>
      </c>
      <c r="Q14" s="28">
        <v>1</v>
      </c>
      <c r="R14" s="27">
        <v>1</v>
      </c>
      <c r="S14" s="28">
        <v>1</v>
      </c>
      <c r="T14" s="28">
        <v>1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0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0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0</v>
      </c>
      <c r="AP14" s="285">
        <f t="shared" ref="AP14" si="40">IF(T14=0,"",LN(T14))</f>
        <v>0</v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ca="1" si="3"/>
        <v>0.33333333333333326</v>
      </c>
      <c r="C15" s="99">
        <f t="shared" ca="1" si="14"/>
        <v>0.11111111111111109</v>
      </c>
      <c r="D15" s="99">
        <f t="shared" ca="1" si="24"/>
        <v>5.9999999999999991</v>
      </c>
      <c r="E15" s="99">
        <f t="shared" ca="1" si="33"/>
        <v>1</v>
      </c>
      <c r="F15" s="99">
        <f ca="1">IF(($A15&gt;$N$5)+(F$8&gt;$N$5),0,1/INDEX(m_p0,F$8,$A15))</f>
        <v>1</v>
      </c>
      <c r="G15" s="99">
        <f ca="1">IF(($A15&gt;$N$5)+(G$8&gt;$N$5),0,1/INDEX(m_p0,G$8,$A15))</f>
        <v>1</v>
      </c>
      <c r="H15" s="79"/>
      <c r="I15" s="99">
        <f ca="1">IF((I$8&gt;$N$5)+($A15&gt;$N$5),0,EXP(AE15))</f>
        <v>1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0.33333333333333331</v>
      </c>
      <c r="N15" s="28">
        <v>0.1111111111111111</v>
      </c>
      <c r="O15" s="28">
        <v>6</v>
      </c>
      <c r="P15" s="28">
        <v>1</v>
      </c>
      <c r="Q15" s="28">
        <v>1</v>
      </c>
      <c r="R15" s="28">
        <v>1</v>
      </c>
      <c r="S15" s="27">
        <v>1</v>
      </c>
      <c r="T15" s="28">
        <v>1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0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0</v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ca="1" si="3"/>
        <v>0.33333333333333326</v>
      </c>
      <c r="C16" s="99">
        <f t="shared" ca="1" si="14"/>
        <v>0.11111111111111109</v>
      </c>
      <c r="D16" s="99">
        <f t="shared" ca="1" si="24"/>
        <v>1</v>
      </c>
      <c r="E16" s="99">
        <f t="shared" ca="1" si="33"/>
        <v>1</v>
      </c>
      <c r="F16" s="99">
        <f ca="1">IF(($A16&gt;$N$5)+(F$8&gt;$N$5),0,1/INDEX(m_p0,F$8,$A16))</f>
        <v>1</v>
      </c>
      <c r="G16" s="99">
        <f ca="1">IF(($A16&gt;$N$5)+(G$8&gt;$N$5),0,1/INDEX(m_p0,G$8,$A16))</f>
        <v>1</v>
      </c>
      <c r="H16" s="99">
        <f ca="1">IF(($A16&gt;$N$5)+(H$8&gt;$N$5),0,1/INDEX(m_p0,H$8,$A16))</f>
        <v>1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0.33333333333333331</v>
      </c>
      <c r="N16" s="28">
        <v>0.1111111111111111</v>
      </c>
      <c r="O16" s="28">
        <v>1</v>
      </c>
      <c r="P16" s="28">
        <v>1</v>
      </c>
      <c r="Q16" s="28">
        <v>1</v>
      </c>
      <c r="R16" s="28">
        <v>1</v>
      </c>
      <c r="S16" s="28">
        <v>1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7" t="str">
        <f ca="1">INDIRECT(ADDRESS(17,2,1,1,"in"&amp;TEXT(A20,"@")))</f>
        <v>Participant 2</v>
      </c>
      <c r="C20" s="507"/>
      <c r="D20" s="507"/>
      <c r="E20" s="507"/>
      <c r="F20" s="507"/>
      <c r="G20" s="507"/>
      <c r="H20" s="282">
        <f ca="1">INDIRECT(ADDRESS(17,6,1,1,"in"&amp;TEXT(A20,"@")))</f>
        <v>1</v>
      </c>
      <c r="I20" s="103"/>
      <c r="J20" s="508">
        <f ca="1">INDIRECT(ADDRESS(17,7,1,1,"in"&amp;TEXT(A20,"@")))</f>
        <v>0</v>
      </c>
      <c r="K20" s="507"/>
      <c r="L20" s="105">
        <v>3</v>
      </c>
      <c r="M20" s="507" t="str">
        <f ca="1">INDIRECT(ADDRESS(17,2,1,1,"in"&amp;TEXT(L20,"@")))</f>
        <v>Participant 3</v>
      </c>
      <c r="N20" s="507"/>
      <c r="O20" s="507"/>
      <c r="P20" s="507"/>
      <c r="Q20" s="507"/>
      <c r="R20" s="507"/>
      <c r="S20" s="282">
        <f ca="1">INDIRECT(ADDRESS(17,6,1,1,"in"&amp;TEXT(L20,"@")))</f>
        <v>1</v>
      </c>
      <c r="T20" s="103"/>
      <c r="U20" s="508">
        <f ca="1">INDIRECT(ADDRESS(17,7,1,1,"in"&amp;TEXT(L20,"@")))</f>
        <v>0</v>
      </c>
      <c r="V20" s="507"/>
      <c r="W20" s="98"/>
      <c r="X20" s="507"/>
      <c r="Y20" s="507"/>
      <c r="Z20" s="507"/>
      <c r="AA20" s="507"/>
      <c r="AB20" s="507"/>
      <c r="AC20" s="507"/>
      <c r="AD20" s="283">
        <f>IF(A20&gt;$N$4,0,IF(H20=0,1,H20))</f>
        <v>0</v>
      </c>
      <c r="AE20" s="103"/>
      <c r="AF20" s="508"/>
      <c r="AG20" s="507"/>
      <c r="AH20" s="105"/>
      <c r="AI20" s="507"/>
      <c r="AJ20" s="507"/>
      <c r="AK20" s="507"/>
      <c r="AL20" s="507"/>
      <c r="AM20" s="507"/>
      <c r="AN20" s="507"/>
      <c r="AO20" s="283">
        <f>IF(L20&gt;$N$4,0,IF(S20=0,1,S20))</f>
        <v>0</v>
      </c>
      <c r="AP20" s="283"/>
      <c r="AQ20" s="508"/>
      <c r="AR20" s="507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>
        <f t="shared" ref="AC22:AC26" si="51">IF(G22=0,"",LN(G22))</f>
        <v>0</v>
      </c>
      <c r="AD22" s="285">
        <f t="shared" ref="AD22:AD27" si="52">IF(H22=0,"",LN(H22))</f>
        <v>0</v>
      </c>
      <c r="AE22" s="285">
        <f t="shared" ref="AE22:AE28" si="53">IF(I22=0,"",LN(I22))</f>
        <v>0</v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>
        <f t="shared" si="51"/>
        <v>0</v>
      </c>
      <c r="AD23" s="285">
        <f t="shared" si="52"/>
        <v>0</v>
      </c>
      <c r="AE23" s="285">
        <f t="shared" si="53"/>
        <v>0</v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>
        <f t="shared" si="51"/>
        <v>0</v>
      </c>
      <c r="AD24" s="285">
        <f t="shared" si="52"/>
        <v>0</v>
      </c>
      <c r="AE24" s="285">
        <f t="shared" si="53"/>
        <v>0</v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1</v>
      </c>
      <c r="H25" s="28">
        <v>1</v>
      </c>
      <c r="I25" s="28">
        <v>1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>
        <f t="shared" si="51"/>
        <v>0</v>
      </c>
      <c r="AD25" s="285">
        <f t="shared" si="52"/>
        <v>0</v>
      </c>
      <c r="AE25" s="285">
        <f t="shared" si="53"/>
        <v>0</v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1</v>
      </c>
      <c r="H26" s="28">
        <v>1</v>
      </c>
      <c r="I26" s="28">
        <v>1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0</v>
      </c>
      <c r="AE26" s="285">
        <f t="shared" si="53"/>
        <v>0</v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7">
        <v>1</v>
      </c>
      <c r="H27" s="28">
        <v>1</v>
      </c>
      <c r="I27" s="28">
        <v>1</v>
      </c>
      <c r="J27" s="28">
        <v>0</v>
      </c>
      <c r="K27" s="28">
        <v>0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>
        <f t="shared" si="52"/>
        <v>0</v>
      </c>
      <c r="AE27" s="285">
        <f t="shared" si="53"/>
        <v>0</v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7">
        <v>1</v>
      </c>
      <c r="I28" s="28">
        <v>1</v>
      </c>
      <c r="J28" s="28">
        <v>0</v>
      </c>
      <c r="K28" s="28">
        <v>0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0</v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7">
        <v>1</v>
      </c>
      <c r="J29" s="28">
        <v>0</v>
      </c>
      <c r="K29" s="28">
        <v>0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7" t="str">
        <f ca="1">INDIRECT(ADDRESS(17,2,1,1,"in"&amp;TEXT(A33,"@")))</f>
        <v>Participant 4</v>
      </c>
      <c r="C33" s="507"/>
      <c r="D33" s="507"/>
      <c r="E33" s="507"/>
      <c r="F33" s="507"/>
      <c r="G33" s="507"/>
      <c r="H33" s="282">
        <f ca="1">INDIRECT(ADDRESS(17,6,1,1,"in"&amp;TEXT(A33,"@")))</f>
        <v>1</v>
      </c>
      <c r="I33" s="103"/>
      <c r="J33" s="508">
        <f ca="1">INDIRECT(ADDRESS(17,7,1,1,"in"&amp;TEXT(A33,"@")))</f>
        <v>0</v>
      </c>
      <c r="K33" s="507"/>
      <c r="L33" s="105">
        <v>5</v>
      </c>
      <c r="M33" s="507" t="str">
        <f ca="1">INDIRECT(ADDRESS(17,2,1,1,"in"&amp;TEXT(L33,"@")))</f>
        <v>Participant 5</v>
      </c>
      <c r="N33" s="507"/>
      <c r="O33" s="507"/>
      <c r="P33" s="507"/>
      <c r="Q33" s="507"/>
      <c r="R33" s="507"/>
      <c r="S33" s="282">
        <f ca="1">INDIRECT(ADDRESS(17,6,1,1,"in"&amp;TEXT(L33,"@")))</f>
        <v>1</v>
      </c>
      <c r="T33" s="103"/>
      <c r="U33" s="508">
        <f ca="1">INDIRECT(ADDRESS(17,7,1,1,"in"&amp;TEXT(L33,"@")))</f>
        <v>0</v>
      </c>
      <c r="V33" s="507"/>
      <c r="X33" s="507"/>
      <c r="Y33" s="507"/>
      <c r="Z33" s="507"/>
      <c r="AA33" s="507"/>
      <c r="AB33" s="507"/>
      <c r="AC33" s="507"/>
      <c r="AD33" s="283">
        <f>IF(A33&gt;$N$4,0,IF(H33=0,1,H33))</f>
        <v>0</v>
      </c>
      <c r="AE33" s="283"/>
      <c r="AF33" s="508"/>
      <c r="AG33" s="507"/>
      <c r="AH33" s="105"/>
      <c r="AI33" s="507"/>
      <c r="AJ33" s="507"/>
      <c r="AK33" s="507"/>
      <c r="AL33" s="507"/>
      <c r="AM33" s="507"/>
      <c r="AN33" s="507"/>
      <c r="AO33" s="283">
        <f>IF(L33&gt;$N$4,0,IF(S33=0,1,S33))</f>
        <v>0</v>
      </c>
      <c r="AP33" s="283"/>
      <c r="AQ33" s="508"/>
      <c r="AR33" s="507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0</v>
      </c>
      <c r="K40" s="28">
        <v>0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0</v>
      </c>
      <c r="K41" s="28">
        <v>0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0</v>
      </c>
      <c r="K42" s="28">
        <v>0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7" t="str">
        <f ca="1">INDIRECT(ADDRESS(17,2,1,1,"in"&amp;TEXT(A46,"@")))</f>
        <v>Participant 6</v>
      </c>
      <c r="C46" s="507"/>
      <c r="D46" s="507"/>
      <c r="E46" s="507"/>
      <c r="F46" s="507"/>
      <c r="G46" s="507"/>
      <c r="H46" s="282">
        <f ca="1">INDIRECT(ADDRESS(17,6,1,1,"in"&amp;TEXT(A46,"@")))</f>
        <v>1</v>
      </c>
      <c r="I46" s="103"/>
      <c r="J46" s="508">
        <f ca="1">INDIRECT(ADDRESS(17,7,1,1,"in"&amp;TEXT(A46,"@")))</f>
        <v>0</v>
      </c>
      <c r="K46" s="507"/>
      <c r="L46" s="105">
        <v>7</v>
      </c>
      <c r="M46" s="507" t="str">
        <f ca="1">INDIRECT(ADDRESS(17,2,1,1,"in"&amp;TEXT(L46,"@")))</f>
        <v>Participant 7</v>
      </c>
      <c r="N46" s="507"/>
      <c r="O46" s="507"/>
      <c r="P46" s="507"/>
      <c r="Q46" s="507"/>
      <c r="R46" s="507"/>
      <c r="S46" s="282">
        <f ca="1">INDIRECT(ADDRESS(17,6,1,1,"in"&amp;TEXT(L46,"@")))</f>
        <v>1</v>
      </c>
      <c r="T46" s="103"/>
      <c r="U46" s="508">
        <f ca="1">INDIRECT(ADDRESS(17,7,1,1,"in"&amp;TEXT(L46,"@")))</f>
        <v>0</v>
      </c>
      <c r="V46" s="507"/>
      <c r="X46" s="507"/>
      <c r="Y46" s="507"/>
      <c r="Z46" s="507"/>
      <c r="AA46" s="507"/>
      <c r="AB46" s="507"/>
      <c r="AC46" s="507"/>
      <c r="AD46" s="283">
        <f>IF(A46&gt;$N$4,0,IF(H46=0,1,H46))</f>
        <v>0</v>
      </c>
      <c r="AE46" s="283"/>
      <c r="AF46" s="508"/>
      <c r="AG46" s="507"/>
      <c r="AH46" s="105"/>
      <c r="AI46" s="507"/>
      <c r="AJ46" s="507"/>
      <c r="AK46" s="507"/>
      <c r="AL46" s="507"/>
      <c r="AM46" s="507"/>
      <c r="AN46" s="507"/>
      <c r="AO46" s="283">
        <f>IF(L46&gt;$N$4,0,IF(S46=0,1,S46))</f>
        <v>0</v>
      </c>
      <c r="AP46" s="283"/>
      <c r="AQ46" s="508"/>
      <c r="AR46" s="507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0</v>
      </c>
      <c r="K53" s="28">
        <v>0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0</v>
      </c>
      <c r="K54" s="28">
        <v>0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0</v>
      </c>
      <c r="K55" s="28">
        <v>0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7" t="str">
        <f ca="1">INDIRECT(ADDRESS(17,2,1,1,"in"&amp;TEXT(A59,"@")))</f>
        <v>Participant 8</v>
      </c>
      <c r="C59" s="507"/>
      <c r="D59" s="507"/>
      <c r="E59" s="507"/>
      <c r="F59" s="507"/>
      <c r="G59" s="507"/>
      <c r="H59" s="282">
        <f ca="1">INDIRECT(ADDRESS(17,6,1,1,"in"&amp;TEXT(A59,"@")))</f>
        <v>1</v>
      </c>
      <c r="I59" s="103"/>
      <c r="J59" s="508">
        <f ca="1">INDIRECT(ADDRESS(17,7,1,1,"in"&amp;TEXT(A59,"@")))</f>
        <v>0</v>
      </c>
      <c r="K59" s="507"/>
      <c r="L59" s="105">
        <v>9</v>
      </c>
      <c r="M59" s="507" t="str">
        <f ca="1">INDIRECT(ADDRESS(17,2,1,1,"in"&amp;TEXT(L59,"@")))</f>
        <v>Participant 9</v>
      </c>
      <c r="N59" s="507"/>
      <c r="O59" s="507"/>
      <c r="P59" s="507"/>
      <c r="Q59" s="507"/>
      <c r="R59" s="507"/>
      <c r="S59" s="282">
        <f ca="1">INDIRECT(ADDRESS(17,6,1,1,"in"&amp;TEXT(L59,"@")))</f>
        <v>1</v>
      </c>
      <c r="T59" s="103"/>
      <c r="U59" s="508">
        <f ca="1">INDIRECT(ADDRESS(17,7,1,1,"in"&amp;TEXT(L59,"@")))</f>
        <v>0</v>
      </c>
      <c r="V59" s="507"/>
      <c r="X59" s="509"/>
      <c r="Y59" s="509"/>
      <c r="Z59" s="509"/>
      <c r="AA59" s="509"/>
      <c r="AB59" s="509"/>
      <c r="AC59" s="509"/>
      <c r="AD59" s="283">
        <f>IF(A59&gt;$N$4,0,IF(H59=0,1,H59))</f>
        <v>0</v>
      </c>
      <c r="AE59" s="286"/>
      <c r="AF59" s="509"/>
      <c r="AG59" s="509"/>
      <c r="AH59" s="105"/>
      <c r="AI59" s="507"/>
      <c r="AJ59" s="507"/>
      <c r="AK59" s="507"/>
      <c r="AL59" s="507"/>
      <c r="AM59" s="507"/>
      <c r="AN59" s="507"/>
      <c r="AO59" s="283">
        <f>IF(L59&gt;$N$4,0,IF(S59=0,1,S59))</f>
        <v>0</v>
      </c>
      <c r="AP59" s="283"/>
      <c r="AQ59" s="508"/>
      <c r="AR59" s="507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0</v>
      </c>
      <c r="K66" s="28">
        <v>0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0</v>
      </c>
      <c r="K67" s="28">
        <v>0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0</v>
      </c>
      <c r="K68" s="28">
        <v>0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7" t="str">
        <f ca="1">INDIRECT(ADDRESS(17,2,1,1,"in"&amp;TEXT(A72,"@")))</f>
        <v>Participant 10</v>
      </c>
      <c r="C72" s="507"/>
      <c r="D72" s="507"/>
      <c r="E72" s="507"/>
      <c r="F72" s="507"/>
      <c r="G72" s="507"/>
      <c r="H72" s="282">
        <f ca="1">INDIRECT(ADDRESS(17,6,1,1,"in"&amp;TEXT(A72,"@")))</f>
        <v>1</v>
      </c>
      <c r="I72" s="103"/>
      <c r="J72" s="508">
        <f ca="1">INDIRECT(ADDRESS(17,7,1,1,"in"&amp;TEXT(A72,"@")))</f>
        <v>0</v>
      </c>
      <c r="K72" s="507"/>
      <c r="L72" s="105">
        <v>11</v>
      </c>
      <c r="M72" s="507" t="str">
        <f ca="1">INDIRECT(ADDRESS(17,2,1,1,"in"&amp;TEXT(L72,"@")))</f>
        <v>Participant 11</v>
      </c>
      <c r="N72" s="507"/>
      <c r="O72" s="507"/>
      <c r="P72" s="507"/>
      <c r="Q72" s="507"/>
      <c r="R72" s="507"/>
      <c r="S72" s="282">
        <f ca="1">INDIRECT(ADDRESS(17,6,1,1,"in"&amp;TEXT(L72,"@")))</f>
        <v>1</v>
      </c>
      <c r="T72" s="103"/>
      <c r="U72" s="508">
        <f ca="1">INDIRECT(ADDRESS(17,7,1,1,"in"&amp;TEXT(L72,"@")))</f>
        <v>0</v>
      </c>
      <c r="V72" s="507"/>
      <c r="X72" s="507"/>
      <c r="Y72" s="507"/>
      <c r="Z72" s="507"/>
      <c r="AA72" s="507"/>
      <c r="AB72" s="507"/>
      <c r="AC72" s="507"/>
      <c r="AD72" s="283">
        <f>IF(A72&gt;$N$4,0,IF(H72=0,1,H72))</f>
        <v>0</v>
      </c>
      <c r="AE72" s="283"/>
      <c r="AF72" s="508"/>
      <c r="AG72" s="507"/>
      <c r="AI72" s="507"/>
      <c r="AJ72" s="507"/>
      <c r="AK72" s="507"/>
      <c r="AL72" s="507"/>
      <c r="AM72" s="507"/>
      <c r="AN72" s="507"/>
      <c r="AO72" s="283">
        <f>IF(L72&gt;$N$4,0,IF(S72=0,1,S72))</f>
        <v>0</v>
      </c>
      <c r="AP72" s="283"/>
      <c r="AQ72" s="508"/>
      <c r="AR72" s="507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0</v>
      </c>
      <c r="K79" s="28">
        <v>0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0</v>
      </c>
      <c r="K80" s="28">
        <v>0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0</v>
      </c>
      <c r="K81" s="28">
        <v>0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7" t="str">
        <f ca="1">INDIRECT(ADDRESS(17,2,1,1,"in"&amp;TEXT(A85,"@")))</f>
        <v>Participant 12</v>
      </c>
      <c r="C85" s="507"/>
      <c r="D85" s="507"/>
      <c r="E85" s="507"/>
      <c r="F85" s="507"/>
      <c r="G85" s="507"/>
      <c r="H85" s="282">
        <f ca="1">INDIRECT(ADDRESS(17,6,1,1,"in"&amp;TEXT(A85,"@")))</f>
        <v>1</v>
      </c>
      <c r="I85" s="103"/>
      <c r="J85" s="508">
        <f ca="1">INDIRECT(ADDRESS(17,7,1,1,"in"&amp;TEXT(A85,"@")))</f>
        <v>0</v>
      </c>
      <c r="K85" s="507"/>
      <c r="L85" s="105">
        <v>13</v>
      </c>
      <c r="M85" s="507" t="str">
        <f ca="1">INDIRECT(ADDRESS(17,2,1,1,"in"&amp;TEXT(L85,"@")))</f>
        <v>Participant 13</v>
      </c>
      <c r="N85" s="507"/>
      <c r="O85" s="507"/>
      <c r="P85" s="507"/>
      <c r="Q85" s="507"/>
      <c r="R85" s="507"/>
      <c r="S85" s="282">
        <f ca="1">INDIRECT(ADDRESS(17,6,1,1,"in"&amp;TEXT(L85,"@")))</f>
        <v>1</v>
      </c>
      <c r="T85" s="103"/>
      <c r="U85" s="508">
        <f ca="1">INDIRECT(ADDRESS(17,7,1,1,"in"&amp;TEXT(L85,"@")))</f>
        <v>0</v>
      </c>
      <c r="V85" s="507"/>
      <c r="X85" s="507"/>
      <c r="Y85" s="507"/>
      <c r="Z85" s="507"/>
      <c r="AA85" s="507"/>
      <c r="AB85" s="507"/>
      <c r="AC85" s="507"/>
      <c r="AD85" s="283">
        <f>IF(A85&gt;$N$4,0,IF(H85=0,1,H85))</f>
        <v>0</v>
      </c>
      <c r="AE85" s="283"/>
      <c r="AF85" s="508"/>
      <c r="AG85" s="507"/>
      <c r="AI85" s="507"/>
      <c r="AJ85" s="507"/>
      <c r="AK85" s="507"/>
      <c r="AL85" s="507"/>
      <c r="AM85" s="507"/>
      <c r="AN85" s="507"/>
      <c r="AO85" s="283">
        <f>IF(L85&gt;$N$4,0,IF(S85=0,1,S85))</f>
        <v>0</v>
      </c>
      <c r="AP85" s="283"/>
      <c r="AQ85" s="508"/>
      <c r="AR85" s="507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0</v>
      </c>
      <c r="K92" s="28">
        <v>0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0</v>
      </c>
      <c r="K93" s="28">
        <v>0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0</v>
      </c>
      <c r="K94" s="28">
        <v>0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7" t="str">
        <f ca="1">INDIRECT(ADDRESS(17,2,1,1,"in"&amp;TEXT(A98,"@")))</f>
        <v>Participant 14</v>
      </c>
      <c r="C98" s="507"/>
      <c r="D98" s="507"/>
      <c r="E98" s="507"/>
      <c r="F98" s="507"/>
      <c r="G98" s="507"/>
      <c r="H98" s="282">
        <f ca="1">INDIRECT(ADDRESS(17,6,1,1,"in"&amp;TEXT(A98,"@")))</f>
        <v>1</v>
      </c>
      <c r="I98" s="103"/>
      <c r="J98" s="508">
        <f ca="1">INDIRECT(ADDRESS(17,7,1,1,"in"&amp;TEXT(A98,"@")))</f>
        <v>0</v>
      </c>
      <c r="K98" s="507"/>
      <c r="L98" s="105">
        <v>15</v>
      </c>
      <c r="M98" s="507" t="str">
        <f ca="1">INDIRECT(ADDRESS(17,2,1,1,"in"&amp;TEXT(L98,"@")))</f>
        <v>Participant 15</v>
      </c>
      <c r="N98" s="507"/>
      <c r="O98" s="507"/>
      <c r="P98" s="507"/>
      <c r="Q98" s="507"/>
      <c r="R98" s="507"/>
      <c r="S98" s="282">
        <f ca="1">INDIRECT(ADDRESS(17,6,1,1,"in"&amp;TEXT(L98,"@")))</f>
        <v>1</v>
      </c>
      <c r="T98" s="103"/>
      <c r="U98" s="508">
        <f ca="1">INDIRECT(ADDRESS(17,7,1,1,"in"&amp;TEXT(L98,"@")))</f>
        <v>0</v>
      </c>
      <c r="V98" s="507"/>
      <c r="X98" s="507"/>
      <c r="Y98" s="507"/>
      <c r="Z98" s="507"/>
      <c r="AA98" s="507"/>
      <c r="AB98" s="507"/>
      <c r="AC98" s="507"/>
      <c r="AD98" s="283">
        <f>IF(A98&gt;$N$4,0,IF(H98=0,1,H98))</f>
        <v>0</v>
      </c>
      <c r="AE98" s="283"/>
      <c r="AF98" s="508"/>
      <c r="AG98" s="507"/>
      <c r="AI98" s="507"/>
      <c r="AJ98" s="507"/>
      <c r="AK98" s="507"/>
      <c r="AL98" s="507"/>
      <c r="AM98" s="507"/>
      <c r="AN98" s="507"/>
      <c r="AO98" s="283">
        <f>IF(L98&gt;$N$4,0,IF(S98=0,1,S98))</f>
        <v>0</v>
      </c>
      <c r="AP98" s="283"/>
      <c r="AQ98" s="508"/>
      <c r="AR98" s="507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0</v>
      </c>
      <c r="K105" s="28">
        <v>0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0</v>
      </c>
      <c r="K106" s="28">
        <v>0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0</v>
      </c>
      <c r="K107" s="28">
        <v>0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7" t="str">
        <f ca="1">INDIRECT(ADDRESS(17,2,1,1,"in"&amp;TEXT(A111,"@")))</f>
        <v>Participant 16</v>
      </c>
      <c r="C111" s="507"/>
      <c r="D111" s="507"/>
      <c r="E111" s="507"/>
      <c r="F111" s="507"/>
      <c r="G111" s="507"/>
      <c r="H111" s="282">
        <f ca="1">INDIRECT(ADDRESS(17,6,1,1,"in"&amp;TEXT(A111,"@")))</f>
        <v>1</v>
      </c>
      <c r="I111" s="103"/>
      <c r="J111" s="508">
        <f ca="1">INDIRECT(ADDRESS(17,7,1,1,"in"&amp;TEXT(A111,"@")))</f>
        <v>0</v>
      </c>
      <c r="K111" s="507"/>
      <c r="L111" s="105">
        <v>17</v>
      </c>
      <c r="M111" s="507" t="str">
        <f ca="1">INDIRECT(ADDRESS(17,2,1,1,"in"&amp;TEXT(L111,"@")))</f>
        <v>Participant 17</v>
      </c>
      <c r="N111" s="507"/>
      <c r="O111" s="507"/>
      <c r="P111" s="507"/>
      <c r="Q111" s="507"/>
      <c r="R111" s="507"/>
      <c r="S111" s="282">
        <f ca="1">INDIRECT(ADDRESS(17,6,1,1,"in"&amp;TEXT(L111,"@")))</f>
        <v>1</v>
      </c>
      <c r="T111" s="103"/>
      <c r="U111" s="508">
        <f ca="1">INDIRECT(ADDRESS(17,7,1,1,"in"&amp;TEXT(L111,"@")))</f>
        <v>0</v>
      </c>
      <c r="V111" s="507"/>
      <c r="X111" s="507"/>
      <c r="Y111" s="507"/>
      <c r="Z111" s="507"/>
      <c r="AA111" s="507"/>
      <c r="AB111" s="507"/>
      <c r="AC111" s="507"/>
      <c r="AD111" s="283">
        <f>IF(A111&gt;$N$4,0,IF(H111=0,1,H111))</f>
        <v>0</v>
      </c>
      <c r="AE111" s="283"/>
      <c r="AF111" s="508"/>
      <c r="AG111" s="507"/>
      <c r="AI111" s="507"/>
      <c r="AJ111" s="507"/>
      <c r="AK111" s="507"/>
      <c r="AL111" s="507"/>
      <c r="AM111" s="507"/>
      <c r="AN111" s="507"/>
      <c r="AO111" s="283">
        <f>IF(L111&gt;$N$4,0,IF(S111=0,1,S111))</f>
        <v>0</v>
      </c>
      <c r="AP111" s="283"/>
      <c r="AQ111" s="508"/>
      <c r="AR111" s="507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0</v>
      </c>
      <c r="K118" s="28">
        <v>0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0</v>
      </c>
      <c r="K119" s="28">
        <v>0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0</v>
      </c>
      <c r="K120" s="28">
        <v>0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7" t="str">
        <f ca="1">INDIRECT(ADDRESS(17,2,1,1,"in"&amp;TEXT(A124,"@")))</f>
        <v>Participant 18</v>
      </c>
      <c r="C124" s="507"/>
      <c r="D124" s="507"/>
      <c r="E124" s="507"/>
      <c r="F124" s="507"/>
      <c r="G124" s="507"/>
      <c r="H124" s="282">
        <f ca="1">INDIRECT(ADDRESS(17,6,1,1,"in"&amp;TEXT(A124,"@")))</f>
        <v>1</v>
      </c>
      <c r="I124" s="103"/>
      <c r="J124" s="508">
        <f ca="1">INDIRECT(ADDRESS(17,7,1,1,"in"&amp;TEXT(A124,"@")))</f>
        <v>0</v>
      </c>
      <c r="K124" s="507"/>
      <c r="L124" s="105">
        <v>19</v>
      </c>
      <c r="M124" s="507" t="str">
        <f ca="1">INDIRECT(ADDRESS(17,2,1,1,"in"&amp;TEXT(L124,"@")))</f>
        <v>Participant 19</v>
      </c>
      <c r="N124" s="507"/>
      <c r="O124" s="507"/>
      <c r="P124" s="507"/>
      <c r="Q124" s="507"/>
      <c r="R124" s="507"/>
      <c r="S124" s="282">
        <f ca="1">INDIRECT(ADDRESS(17,6,1,1,"in"&amp;TEXT(L124,"@")))</f>
        <v>1</v>
      </c>
      <c r="T124" s="103"/>
      <c r="U124" s="508">
        <f ca="1">INDIRECT(ADDRESS(17,7,1,1,"in"&amp;TEXT(L124,"@")))</f>
        <v>0</v>
      </c>
      <c r="V124" s="507"/>
      <c r="X124" s="507"/>
      <c r="Y124" s="507"/>
      <c r="Z124" s="507"/>
      <c r="AA124" s="507"/>
      <c r="AB124" s="507"/>
      <c r="AC124" s="507"/>
      <c r="AD124" s="283">
        <f>IF(A124&gt;$N$4,0,IF(H124=0,1,H124))</f>
        <v>0</v>
      </c>
      <c r="AE124" s="283"/>
      <c r="AF124" s="508"/>
      <c r="AG124" s="507"/>
      <c r="AI124" s="507"/>
      <c r="AJ124" s="507"/>
      <c r="AK124" s="507"/>
      <c r="AL124" s="507"/>
      <c r="AM124" s="507"/>
      <c r="AN124" s="507"/>
      <c r="AO124" s="283">
        <f>IF(L124&gt;$N$4,0,IF(S124=0,1,S124))</f>
        <v>0</v>
      </c>
      <c r="AP124" s="283"/>
      <c r="AQ124" s="508"/>
      <c r="AR124" s="507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0</v>
      </c>
      <c r="K131" s="28">
        <v>0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0</v>
      </c>
      <c r="K132" s="28">
        <v>0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0</v>
      </c>
      <c r="K133" s="28">
        <v>0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7" t="str">
        <f ca="1">INDIRECT(ADDRESS(17,2,1,1,"in"&amp;TEXT(A137,"@")))</f>
        <v>Participant 20</v>
      </c>
      <c r="C137" s="507"/>
      <c r="D137" s="507"/>
      <c r="E137" s="507"/>
      <c r="F137" s="507"/>
      <c r="G137" s="507"/>
      <c r="H137" s="282">
        <f ca="1">INDIRECT(ADDRESS(17,6,1,1,"in"&amp;TEXT(A137,"@")))</f>
        <v>1</v>
      </c>
      <c r="I137" s="103"/>
      <c r="J137" s="508">
        <f ca="1">INDIRECT(ADDRESS(17,7,1,1,"in"&amp;TEXT(A137,"@")))</f>
        <v>0</v>
      </c>
      <c r="K137" s="507"/>
      <c r="X137" s="507"/>
      <c r="Y137" s="507"/>
      <c r="Z137" s="507"/>
      <c r="AA137" s="507"/>
      <c r="AB137" s="507"/>
      <c r="AC137" s="507"/>
      <c r="AD137" s="283">
        <f>IF(A137&gt;$N$4,0,IF(H137=0,1,H137))</f>
        <v>0</v>
      </c>
      <c r="AE137" s="283"/>
      <c r="AF137" s="508"/>
      <c r="AG137" s="507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AQ46:AR46"/>
    <mergeCell ref="X59:AC59"/>
    <mergeCell ref="AF59:AG59"/>
    <mergeCell ref="AI59:AN59"/>
    <mergeCell ref="AQ59:AR59"/>
    <mergeCell ref="X72:AC72"/>
    <mergeCell ref="AF72:AG72"/>
    <mergeCell ref="AI72:AN72"/>
    <mergeCell ref="AQ72:AR72"/>
    <mergeCell ref="U72:V72"/>
    <mergeCell ref="B85:G85"/>
    <mergeCell ref="J85:K85"/>
    <mergeCell ref="M85:R85"/>
    <mergeCell ref="U85:V85"/>
    <mergeCell ref="B72:G72"/>
    <mergeCell ref="J72:K72"/>
    <mergeCell ref="M72:R72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124:G124"/>
    <mergeCell ref="J124:K124"/>
    <mergeCell ref="M124:R124"/>
    <mergeCell ref="U124:V124"/>
    <mergeCell ref="B137:G137"/>
    <mergeCell ref="J137:K137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AQ111:AR111"/>
    <mergeCell ref="X124:AC124"/>
    <mergeCell ref="AF124:AG124"/>
    <mergeCell ref="AI124:AN124"/>
    <mergeCell ref="AQ124:AR124"/>
    <mergeCell ref="X137:AC137"/>
    <mergeCell ref="AF137:AG137"/>
    <mergeCell ref="X111:AC111"/>
    <mergeCell ref="AF111:AG111"/>
    <mergeCell ref="AI111:AN111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topLeftCell="A34"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8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0.11111111111111109</v>
      </c>
      <c r="D5" s="46">
        <f ca="1">IF(ISNA(Summary!E38),0,Summary!E38)</f>
        <v>3.0000000000000004</v>
      </c>
      <c r="E5" s="46">
        <f ca="1">IF(ISNA(Summary!F38),0,Summary!F38)</f>
        <v>3.0000000000000004</v>
      </c>
      <c r="F5" s="46">
        <f ca="1">IF(ISNA(Summary!G38),0,Summary!G38)</f>
        <v>3.0000000000000004</v>
      </c>
      <c r="G5" s="46">
        <f ca="1">IF(ISNA(Summary!H38),0,Summary!H38)</f>
        <v>3.0000000000000004</v>
      </c>
      <c r="H5" s="46">
        <f ca="1">IF(ISNA(Summary!I38),0,Summary!I38)</f>
        <v>3.0000000000000004</v>
      </c>
      <c r="I5" s="46">
        <f ca="1">IF(ISNA(Summary!J38),0,Summary!J38)</f>
        <v>3.0000000000000004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1.9111111111111114</v>
      </c>
      <c r="N5" s="46">
        <f t="array" aca="1" ref="N5:N14" ca="1">MMULT($B5:$K14,M5:M14)</f>
        <v>18.357222222222223</v>
      </c>
      <c r="O5" s="46">
        <f t="array" aca="1" ref="O5:O14" ca="1">MMULT($B5:$K14,N16:N25)</f>
        <v>2.1327432933957895</v>
      </c>
      <c r="P5" s="46">
        <f t="array" aca="1" ref="P5:P14" ca="1">MMULT($B5:$K14,O16:O25)</f>
        <v>2.1340248348308992</v>
      </c>
      <c r="Q5" s="46">
        <f t="array" aca="1" ref="Q5:Q14" ca="1">MMULT($B5:$K14,P16:P25)</f>
        <v>2.1782115062249066</v>
      </c>
      <c r="R5" s="46">
        <f t="array" aca="1" ref="R5:R14" ca="1">MMULT($B5:$K14,Q16:Q25)</f>
        <v>2.177176031452877</v>
      </c>
      <c r="S5" s="46">
        <f t="array" aca="1" ref="S5:S14" ca="1">MMULT($B5:$K14,R16:R25)</f>
        <v>2.1739224012737766</v>
      </c>
      <c r="T5" s="46">
        <f t="array" aca="1" ref="T5:T14" ca="1">MMULT($B5:$K14,S16:S25)</f>
        <v>2.174100719826134</v>
      </c>
      <c r="U5" s="46">
        <f t="array" aca="1" ref="U5:U14" ca="1">MMULT($B5:$K14,T16:T25)</f>
        <v>2.1743314757898244</v>
      </c>
      <c r="V5" s="46">
        <f t="array" aca="1" ref="V5:V14" ca="1">MMULT($B5:$K14,U16:U25)</f>
        <v>2.174311071868023</v>
      </c>
      <c r="W5" s="46">
        <f t="array" aca="1" ref="W5:W14" ca="1">MMULT($B5:$K14,V16:V25)</f>
        <v>2.174294954781355</v>
      </c>
      <c r="X5" s="46">
        <f t="array" aca="1" ref="X5:X14" ca="1">MMULT($B5:$K14,W16:W25)</f>
        <v>2.1742969571386532</v>
      </c>
      <c r="Y5" s="46">
        <f t="array" aca="1" ref="Y5:Y14" ca="1">MMULT($B5:$K14,X16:X25)</f>
        <v>2.1742980640922385</v>
      </c>
      <c r="Z5" s="46">
        <f t="array" aca="1" ref="Z5:Z14" ca="1">MMULT($B5:$K14,Y16:Y25)</f>
        <v>2.1742978828860569</v>
      </c>
      <c r="AA5" s="46">
        <f t="array" aca="1" ref="AA5:AA14" ca="1">MMULT($B5:$K14,Z16:Z25)</f>
        <v>2.1742978082654392</v>
      </c>
      <c r="AB5" s="46">
        <f t="array" aca="1" ref="AB5:AB14" ca="1">MMULT($B5:$K14,AA16:AA25)</f>
        <v>2.1742978238405528</v>
      </c>
      <c r="AC5" s="46">
        <f t="array" aca="1" ref="AC5:AC14" ca="1">MMULT($B5:$K14,AB16:AB25)</f>
        <v>2.174297828762537</v>
      </c>
      <c r="AD5" s="46">
        <f t="array" aca="1" ref="AD5:AD14" ca="1">MMULT($B5:$K14,AC16:AC25)</f>
        <v>2.1742978274718832</v>
      </c>
      <c r="AE5" s="46">
        <f t="array" aca="1" ref="AE5:AE14" ca="1">MMULT($B5:$K14,AD16:AD25)</f>
        <v>2.1742978271557121</v>
      </c>
      <c r="AF5" s="46">
        <f t="array" aca="1" ref="AF5:AF14" ca="1">MMULT($B5:$K14,AE16:AE25)</f>
        <v>2.1742978272597093</v>
      </c>
      <c r="AG5" s="46">
        <f t="array" aca="1" ref="AG5:AG14" ca="1">MMULT($B5:$K14,AF16:AF25)</f>
        <v>2.1742978272793394</v>
      </c>
    </row>
    <row r="6" spans="1:33" x14ac:dyDescent="0.3">
      <c r="A6" s="44">
        <v>2</v>
      </c>
      <c r="B6" s="46">
        <f ca="1">IF(ISNA(Summary!C39),0,Summary!C39)</f>
        <v>9.0000000000000018</v>
      </c>
      <c r="C6" s="45">
        <v>1</v>
      </c>
      <c r="D6" s="46">
        <f ca="1">IF(ISNA(Summary!E39),0,Summary!E39)</f>
        <v>9.0000000000000018</v>
      </c>
      <c r="E6" s="46">
        <f ca="1">IF(ISNA(Summary!F39),0,Summary!F39)</f>
        <v>9.0000000000000018</v>
      </c>
      <c r="F6" s="46">
        <f ca="1">IF(ISNA(Summary!G39),0,Summary!G39)</f>
        <v>9.0000000000000018</v>
      </c>
      <c r="G6" s="46">
        <f ca="1">IF(ISNA(Summary!H39),0,Summary!H39)</f>
        <v>9.0000000000000018</v>
      </c>
      <c r="H6" s="46">
        <f ca="1">IF(ISNA(Summary!I39),0,Summary!I39)</f>
        <v>9.0000000000000018</v>
      </c>
      <c r="I6" s="46">
        <f ca="1">IF(ISNA(Summary!J39),0,Summary!J39)</f>
        <v>9.0000000000000018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6.4000000000000012</v>
      </c>
      <c r="N6" s="46">
        <f ca="1"/>
        <v>70.805000000000007</v>
      </c>
      <c r="O6" s="46">
        <f ca="1"/>
        <v>8.6204834875126508</v>
      </c>
      <c r="P6" s="46">
        <f ca="1"/>
        <v>8.553166004048526</v>
      </c>
      <c r="Q6" s="46">
        <f ca="1"/>
        <v>8.6983081419378951</v>
      </c>
      <c r="R6" s="46">
        <f ca="1"/>
        <v>8.7007017801015074</v>
      </c>
      <c r="S6" s="46">
        <f ca="1"/>
        <v>8.6898134739807222</v>
      </c>
      <c r="T6" s="46">
        <f ca="1"/>
        <v>8.6899831398237204</v>
      </c>
      <c r="U6" s="46">
        <f ca="1"/>
        <v>8.6907692215280221</v>
      </c>
      <c r="V6" s="46">
        <f ca="1"/>
        <v>8.6907315453256668</v>
      </c>
      <c r="W6" s="46">
        <f ca="1"/>
        <v>8.690675615119039</v>
      </c>
      <c r="X6" s="46">
        <f ca="1"/>
        <v>8.6906801557526059</v>
      </c>
      <c r="Y6" s="46">
        <f ca="1"/>
        <v>8.6906840747364011</v>
      </c>
      <c r="Z6" s="46">
        <f ca="1"/>
        <v>8.6906836184347984</v>
      </c>
      <c r="AA6" s="46">
        <f ca="1"/>
        <v>8.6906833482852033</v>
      </c>
      <c r="AB6" s="46">
        <f ca="1"/>
        <v>8.6906833901552449</v>
      </c>
      <c r="AC6" s="46">
        <f ca="1"/>
        <v>8.6906834084420463</v>
      </c>
      <c r="AD6" s="46">
        <f ca="1"/>
        <v>8.6906834048095547</v>
      </c>
      <c r="AE6" s="46">
        <f ca="1"/>
        <v>8.690683403597415</v>
      </c>
      <c r="AF6" s="46">
        <f ca="1"/>
        <v>8.6906834039004934</v>
      </c>
      <c r="AG6" s="46">
        <f ca="1"/>
        <v>8.6906834039788361</v>
      </c>
    </row>
    <row r="7" spans="1:33" x14ac:dyDescent="0.3">
      <c r="A7" s="44">
        <v>3</v>
      </c>
      <c r="B7" s="46">
        <f ca="1">IF(ISNA(Summary!C40),0,Summary!C40)</f>
        <v>0.33333333333333326</v>
      </c>
      <c r="C7" s="46">
        <f ca="1">IF(ISNA(Summary!D40),0,Summary!D40)</f>
        <v>0.11111111111111109</v>
      </c>
      <c r="D7" s="45">
        <v>1</v>
      </c>
      <c r="E7" s="46">
        <f ca="1">IF(ISNA(Summary!F40),0,Summary!F40)</f>
        <v>0.25</v>
      </c>
      <c r="F7" s="46">
        <f ca="1">IF(ISNA(Summary!G40),0,Summary!G40)</f>
        <v>0.2</v>
      </c>
      <c r="G7" s="46">
        <f ca="1">IF(ISNA(Summary!H40),0,Summary!H40)</f>
        <v>0.16666666666666669</v>
      </c>
      <c r="H7" s="46">
        <f ca="1">IF(ISNA(Summary!I40),0,Summary!I40)</f>
        <v>0.16666666666666669</v>
      </c>
      <c r="I7" s="46">
        <f ca="1">IF(ISNA(Summary!J40),0,Summary!J40)</f>
        <v>1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0.32277777777777772</v>
      </c>
      <c r="N7" s="46">
        <f ca="1"/>
        <v>3.1418518518518517</v>
      </c>
      <c r="O7" s="46">
        <f ca="1"/>
        <v>0.42262831058349265</v>
      </c>
      <c r="P7" s="46">
        <f ca="1"/>
        <v>0.42155460814915141</v>
      </c>
      <c r="Q7" s="46">
        <f ca="1"/>
        <v>0.42576122699290153</v>
      </c>
      <c r="R7" s="46">
        <f ca="1"/>
        <v>0.42580381238949111</v>
      </c>
      <c r="S7" s="46">
        <f ca="1"/>
        <v>0.42548646504991972</v>
      </c>
      <c r="T7" s="46">
        <f ca="1"/>
        <v>0.42549330645708938</v>
      </c>
      <c r="U7" s="46">
        <f ca="1"/>
        <v>0.42551617392222973</v>
      </c>
      <c r="V7" s="46">
        <f ca="1"/>
        <v>0.42551493893042747</v>
      </c>
      <c r="W7" s="46">
        <f ca="1"/>
        <v>0.42551331630211447</v>
      </c>
      <c r="X7" s="46">
        <f ca="1"/>
        <v>0.42551345835606968</v>
      </c>
      <c r="Y7" s="46">
        <f ca="1"/>
        <v>0.42551357171984439</v>
      </c>
      <c r="Z7" s="46">
        <f ca="1"/>
        <v>0.42551355774215249</v>
      </c>
      <c r="AA7" s="46">
        <f ca="1"/>
        <v>0.42551354995265905</v>
      </c>
      <c r="AB7" s="46">
        <f ca="1"/>
        <v>0.42551355121959183</v>
      </c>
      <c r="AC7" s="46">
        <f ca="1"/>
        <v>0.42551355174495153</v>
      </c>
      <c r="AD7" s="46">
        <f ca="1"/>
        <v>0.42551355163593846</v>
      </c>
      <c r="AE7" s="46">
        <f ca="1"/>
        <v>0.42551355160126497</v>
      </c>
      <c r="AF7" s="46">
        <f ca="1"/>
        <v>0.42551355161030568</v>
      </c>
      <c r="AG7" s="46">
        <f ca="1"/>
        <v>0.42551355161253468</v>
      </c>
    </row>
    <row r="8" spans="1:33" x14ac:dyDescent="0.3">
      <c r="A8" s="48">
        <v>4</v>
      </c>
      <c r="B8" s="46">
        <f ca="1">IF(ISNA(Summary!C41),0,Summary!C41)</f>
        <v>0.33333333333333326</v>
      </c>
      <c r="C8" s="46">
        <f ca="1">IF(ISNA(Summary!D41),0,Summary!D41)</f>
        <v>0.11111111111111109</v>
      </c>
      <c r="D8" s="46">
        <f ca="1">IF(ISNA(Summary!E41),0,Summary!E41)</f>
        <v>4</v>
      </c>
      <c r="E8" s="45">
        <v>1</v>
      </c>
      <c r="F8" s="46">
        <f ca="1">IF(ISNA(Summary!G41),0,Summary!G41)</f>
        <v>1</v>
      </c>
      <c r="G8" s="46">
        <f ca="1">IF(ISNA(Summary!H41),0,Summary!H41)</f>
        <v>1</v>
      </c>
      <c r="H8" s="46">
        <f ca="1">IF(ISNA(Summary!I41),0,Summary!I41)</f>
        <v>1</v>
      </c>
      <c r="I8" s="46">
        <f ca="1">IF(ISNA(Summary!J41),0,Summary!J41)</f>
        <v>1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0.94444444444444442</v>
      </c>
      <c r="N8" s="46">
        <f ca="1"/>
        <v>7.5614814814814801</v>
      </c>
      <c r="O8" s="46">
        <f ca="1"/>
        <v>0.91810841983852343</v>
      </c>
      <c r="P8" s="46">
        <f ca="1"/>
        <v>0.93249385520782269</v>
      </c>
      <c r="Q8" s="46">
        <f ca="1"/>
        <v>0.94800372255738352</v>
      </c>
      <c r="R8" s="46">
        <f ca="1"/>
        <v>0.94664219008787254</v>
      </c>
      <c r="S8" s="46">
        <f ca="1"/>
        <v>0.94553193241575417</v>
      </c>
      <c r="T8" s="46">
        <f ca="1"/>
        <v>0.94566577480198821</v>
      </c>
      <c r="U8" s="46">
        <f ca="1"/>
        <v>0.94574218732875548</v>
      </c>
      <c r="V8" s="46">
        <f ca="1"/>
        <v>0.9457299934152219</v>
      </c>
      <c r="W8" s="46">
        <f ca="1"/>
        <v>0.94572483152029352</v>
      </c>
      <c r="X8" s="46">
        <f ca="1"/>
        <v>0.94572588415183267</v>
      </c>
      <c r="Y8" s="46">
        <f ca="1"/>
        <v>0.94572622542916807</v>
      </c>
      <c r="Z8" s="46">
        <f ca="1"/>
        <v>0.94572613792302263</v>
      </c>
      <c r="AA8" s="46">
        <f ca="1"/>
        <v>0.94572611593663136</v>
      </c>
      <c r="AB8" s="46">
        <f ca="1"/>
        <v>0.94572612300537362</v>
      </c>
      <c r="AC8" s="46">
        <f ca="1"/>
        <v>0.9457261243757078</v>
      </c>
      <c r="AD8" s="46">
        <f ca="1"/>
        <v>0.94572612381776699</v>
      </c>
      <c r="AE8" s="46">
        <f ca="1"/>
        <v>0.94572612373614051</v>
      </c>
      <c r="AF8" s="46">
        <f ca="1"/>
        <v>0.94572612377932419</v>
      </c>
      <c r="AG8" s="46">
        <f ca="1"/>
        <v>0.945726123783866</v>
      </c>
    </row>
    <row r="9" spans="1:33" x14ac:dyDescent="0.3">
      <c r="A9" s="48">
        <v>5</v>
      </c>
      <c r="B9" s="46">
        <f ca="1">IF(ISNA(Summary!C42),0,Summary!C42)</f>
        <v>0.33333333333333326</v>
      </c>
      <c r="C9" s="46">
        <f ca="1">IF(ISNA(Summary!D42),0,Summary!D42)</f>
        <v>0.11111111111111109</v>
      </c>
      <c r="D9" s="46">
        <f ca="1">IF(ISNA(Summary!E42),0,Summary!E42)</f>
        <v>5</v>
      </c>
      <c r="E9" s="46">
        <f ca="1">IF(ISNA(Summary!F42),0,Summary!F42)</f>
        <v>1</v>
      </c>
      <c r="F9" s="45">
        <v>1</v>
      </c>
      <c r="G9" s="46">
        <f ca="1">IF(ISNA(Summary!H42),0,Summary!H42)</f>
        <v>1</v>
      </c>
      <c r="H9" s="46">
        <f ca="1">IF(ISNA(Summary!I42),0,Summary!I42)</f>
        <v>1</v>
      </c>
      <c r="I9" s="46">
        <f ca="1">IF(ISNA(Summary!J42),0,Summary!J42)</f>
        <v>1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1.0444444444444445</v>
      </c>
      <c r="N9" s="46">
        <f ca="1"/>
        <v>7.8842592592592586</v>
      </c>
      <c r="O9" s="46">
        <f ca="1"/>
        <v>0.96248172471603</v>
      </c>
      <c r="P9" s="46">
        <f ca="1"/>
        <v>0.9815199117156389</v>
      </c>
      <c r="Q9" s="46">
        <f ca="1"/>
        <v>0.9972901046934971</v>
      </c>
      <c r="R9" s="46">
        <f ca="1"/>
        <v>0.99558978081993033</v>
      </c>
      <c r="S9" s="46">
        <f ca="1"/>
        <v>0.99447095172145017</v>
      </c>
      <c r="T9" s="46">
        <f ca="1"/>
        <v>0.99462959506394466</v>
      </c>
      <c r="U9" s="46">
        <f ca="1"/>
        <v>0.99470583888144648</v>
      </c>
      <c r="V9" s="46">
        <f ca="1"/>
        <v>0.99469184743249084</v>
      </c>
      <c r="W9" s="46">
        <f ca="1"/>
        <v>0.99468675569332721</v>
      </c>
      <c r="X9" s="46">
        <f ca="1"/>
        <v>0.9946879367179019</v>
      </c>
      <c r="Y9" s="46">
        <f ca="1"/>
        <v>0.99468826875950633</v>
      </c>
      <c r="Z9" s="46">
        <f ca="1"/>
        <v>0.99468817221866579</v>
      </c>
      <c r="AA9" s="46">
        <f ca="1"/>
        <v>0.99468815119465726</v>
      </c>
      <c r="AB9" s="46">
        <f ca="1"/>
        <v>0.99468815888907869</v>
      </c>
      <c r="AC9" s="46">
        <f ca="1"/>
        <v>0.99468816016930384</v>
      </c>
      <c r="AD9" s="46">
        <f ca="1"/>
        <v>0.99468815956878887</v>
      </c>
      <c r="AE9" s="46">
        <f ca="1"/>
        <v>0.99468815949508338</v>
      </c>
      <c r="AF9" s="46">
        <f ca="1"/>
        <v>0.99468815954110645</v>
      </c>
      <c r="AG9" s="46">
        <f ca="1"/>
        <v>0.99468815954498113</v>
      </c>
    </row>
    <row r="10" spans="1:33" x14ac:dyDescent="0.3">
      <c r="A10" s="48">
        <v>6</v>
      </c>
      <c r="B10" s="46">
        <f ca="1">IF(ISNA(Summary!C43),0,Summary!C43)</f>
        <v>0.33333333333333326</v>
      </c>
      <c r="C10" s="46">
        <f ca="1">IF(ISNA(Summary!D43),0,Summary!D43)</f>
        <v>0.11111111111111109</v>
      </c>
      <c r="D10" s="46">
        <f ca="1">IF(ISNA(Summary!E43),0,Summary!E43)</f>
        <v>5.9999999999999991</v>
      </c>
      <c r="E10" s="46">
        <f ca="1">IF(ISNA(Summary!F43),0,Summary!F43)</f>
        <v>1</v>
      </c>
      <c r="F10" s="46">
        <f ca="1">IF(ISNA(Summary!G43),0,Summary!G43)</f>
        <v>1</v>
      </c>
      <c r="G10" s="45">
        <v>1</v>
      </c>
      <c r="H10" s="46">
        <f ca="1">IF(ISNA(Summary!I43),0,Summary!I43)</f>
        <v>1</v>
      </c>
      <c r="I10" s="46">
        <f ca="1">IF(ISNA(Summary!J43),0,Summary!J43)</f>
        <v>1</v>
      </c>
      <c r="J10" s="46">
        <f>IF(ISNA(Summary!K43),0,Summary!K43)</f>
        <v>0</v>
      </c>
      <c r="K10" s="46">
        <f>IF(ISNA(Summary!L43),0,Summary!L43)</f>
        <v>0</v>
      </c>
      <c r="M10" s="47">
        <f t="shared" ca="1" si="0"/>
        <v>1.1444444444444444</v>
      </c>
      <c r="N10" s="46">
        <f ca="1"/>
        <v>8.2070370370370345</v>
      </c>
      <c r="O10" s="46">
        <f ca="1"/>
        <v>1.0068550295935366</v>
      </c>
      <c r="P10" s="46">
        <f ca="1"/>
        <v>1.0305459682234552</v>
      </c>
      <c r="Q10" s="46">
        <f ca="1"/>
        <v>1.0465764868296108</v>
      </c>
      <c r="R10" s="46">
        <f ca="1"/>
        <v>1.0445373715519881</v>
      </c>
      <c r="S10" s="46">
        <f ca="1"/>
        <v>1.0434099710271458</v>
      </c>
      <c r="T10" s="46">
        <f ca="1"/>
        <v>1.0435934153259012</v>
      </c>
      <c r="U10" s="46">
        <f ca="1"/>
        <v>1.0436694904341377</v>
      </c>
      <c r="V10" s="46">
        <f ca="1"/>
        <v>1.04365370144976</v>
      </c>
      <c r="W10" s="46">
        <f ca="1"/>
        <v>1.0436486798663609</v>
      </c>
      <c r="X10" s="46">
        <f ca="1"/>
        <v>1.043649989283971</v>
      </c>
      <c r="Y10" s="46">
        <f ca="1"/>
        <v>1.0436503120898446</v>
      </c>
      <c r="Z10" s="46">
        <f ca="1"/>
        <v>1.0436502065143092</v>
      </c>
      <c r="AA10" s="46">
        <f ca="1"/>
        <v>1.043650186452683</v>
      </c>
      <c r="AB10" s="46">
        <f ca="1"/>
        <v>1.0436501947727839</v>
      </c>
      <c r="AC10" s="46">
        <f ca="1"/>
        <v>1.0436501959628997</v>
      </c>
      <c r="AD10" s="46">
        <f ca="1"/>
        <v>1.0436501953198105</v>
      </c>
      <c r="AE10" s="46">
        <f ca="1"/>
        <v>1.0436501952540265</v>
      </c>
      <c r="AF10" s="46">
        <f ca="1"/>
        <v>1.0436501953028889</v>
      </c>
      <c r="AG10" s="46">
        <f ca="1"/>
        <v>1.0436501953060962</v>
      </c>
    </row>
    <row r="11" spans="1:33" x14ac:dyDescent="0.3">
      <c r="A11" s="48">
        <v>7</v>
      </c>
      <c r="B11" s="46">
        <f ca="1">IF(ISNA(Summary!C44),0,Summary!C44)</f>
        <v>0.33333333333333326</v>
      </c>
      <c r="C11" s="46">
        <f ca="1">IF(ISNA(Summary!D44),0,Summary!D44)</f>
        <v>0.11111111111111109</v>
      </c>
      <c r="D11" s="46">
        <f ca="1">IF(ISNA(Summary!E44),0,Summary!E44)</f>
        <v>5.9999999999999991</v>
      </c>
      <c r="E11" s="46">
        <f ca="1">IF(ISNA(Summary!F44),0,Summary!F44)</f>
        <v>1</v>
      </c>
      <c r="F11" s="46">
        <f ca="1">IF(ISNA(Summary!G44),0,Summary!G44)</f>
        <v>1</v>
      </c>
      <c r="G11" s="46">
        <f ca="1">IF(ISNA(Summary!H44),0,Summary!H44)</f>
        <v>1</v>
      </c>
      <c r="H11" s="45">
        <v>1</v>
      </c>
      <c r="I11" s="46">
        <f ca="1">IF(ISNA(Summary!J44),0,Summary!J44)</f>
        <v>1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ca="1" si="1">SUM(B11:K11)/10</f>
        <v>1.1444444444444444</v>
      </c>
      <c r="N11" s="46">
        <f ca="1"/>
        <v>8.2070370370370345</v>
      </c>
      <c r="O11" s="46">
        <f ca="1"/>
        <v>1.0068550295935366</v>
      </c>
      <c r="P11" s="46">
        <f ca="1"/>
        <v>1.0305459682234552</v>
      </c>
      <c r="Q11" s="46">
        <f ca="1"/>
        <v>1.0465764868296108</v>
      </c>
      <c r="R11" s="46">
        <f ca="1"/>
        <v>1.0445373715519881</v>
      </c>
      <c r="S11" s="46">
        <f ca="1"/>
        <v>1.0434099710271458</v>
      </c>
      <c r="T11" s="46">
        <f ca="1"/>
        <v>1.0435934153259012</v>
      </c>
      <c r="U11" s="46">
        <f ca="1"/>
        <v>1.0436694904341377</v>
      </c>
      <c r="V11" s="46">
        <f ca="1"/>
        <v>1.04365370144976</v>
      </c>
      <c r="W11" s="46">
        <f ca="1"/>
        <v>1.0436486798663609</v>
      </c>
      <c r="X11" s="46">
        <f ca="1"/>
        <v>1.043649989283971</v>
      </c>
      <c r="Y11" s="46">
        <f ca="1"/>
        <v>1.0436503120898446</v>
      </c>
      <c r="Z11" s="46">
        <f ca="1"/>
        <v>1.0436502065143092</v>
      </c>
      <c r="AA11" s="46">
        <f ca="1"/>
        <v>1.043650186452683</v>
      </c>
      <c r="AB11" s="46">
        <f ca="1"/>
        <v>1.0436501947727839</v>
      </c>
      <c r="AC11" s="46">
        <f ca="1"/>
        <v>1.0436501959628997</v>
      </c>
      <c r="AD11" s="46">
        <f ca="1"/>
        <v>1.0436501953198105</v>
      </c>
      <c r="AE11" s="46">
        <f ca="1"/>
        <v>1.0436501952540265</v>
      </c>
      <c r="AF11" s="46">
        <f ca="1"/>
        <v>1.0436501953028889</v>
      </c>
      <c r="AG11" s="46">
        <f ca="1"/>
        <v>1.0436501953060962</v>
      </c>
    </row>
    <row r="12" spans="1:33" x14ac:dyDescent="0.3">
      <c r="A12" s="48">
        <v>8</v>
      </c>
      <c r="B12" s="46">
        <f ca="1">IF(ISNA(Summary!C45),0,Summary!C45)</f>
        <v>0.33333333333333326</v>
      </c>
      <c r="C12" s="46">
        <f ca="1">IF(ISNA(Summary!D45),0,Summary!D45)</f>
        <v>0.11111111111111109</v>
      </c>
      <c r="D12" s="46">
        <f ca="1">IF(ISNA(Summary!E45),0,Summary!E45)</f>
        <v>1</v>
      </c>
      <c r="E12" s="46">
        <f ca="1">IF(ISNA(Summary!F45),0,Summary!F45)</f>
        <v>1</v>
      </c>
      <c r="F12" s="46">
        <f ca="1">IF(ISNA(Summary!G45),0,Summary!G45)</f>
        <v>1</v>
      </c>
      <c r="G12" s="46">
        <f ca="1">IF(ISNA(Summary!H45),0,Summary!H45)</f>
        <v>1</v>
      </c>
      <c r="H12" s="46">
        <f ca="1">IF(ISNA(Summary!I45),0,Summary!I45)</f>
        <v>1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ca="1" si="1"/>
        <v>0.64444444444444449</v>
      </c>
      <c r="N12" s="46">
        <f ca="1"/>
        <v>6.5931481481481482</v>
      </c>
      <c r="O12" s="46">
        <f ca="1"/>
        <v>0.78498850520600383</v>
      </c>
      <c r="P12" s="46">
        <f ca="1"/>
        <v>0.7854156856843737</v>
      </c>
      <c r="Q12" s="46">
        <f ca="1"/>
        <v>0.80014457614904277</v>
      </c>
      <c r="R12" s="46">
        <f ca="1"/>
        <v>0.79979941789169962</v>
      </c>
      <c r="S12" s="46">
        <f ca="1"/>
        <v>0.79871487449866618</v>
      </c>
      <c r="T12" s="46">
        <f ca="1"/>
        <v>0.79877431401611865</v>
      </c>
      <c r="U12" s="46">
        <f ca="1"/>
        <v>0.79885123267068203</v>
      </c>
      <c r="V12" s="46">
        <f ca="1"/>
        <v>0.79884443136341488</v>
      </c>
      <c r="W12" s="46">
        <f ca="1"/>
        <v>0.79883905900119234</v>
      </c>
      <c r="X12" s="46">
        <f ca="1"/>
        <v>0.798839726453625</v>
      </c>
      <c r="Y12" s="46">
        <f ca="1"/>
        <v>0.79884009543815349</v>
      </c>
      <c r="Z12" s="46">
        <f ca="1"/>
        <v>0.79884003503609291</v>
      </c>
      <c r="AA12" s="46">
        <f ca="1"/>
        <v>0.79884001016255368</v>
      </c>
      <c r="AB12" s="46">
        <f ca="1"/>
        <v>0.79884001535425819</v>
      </c>
      <c r="AC12" s="46">
        <f ca="1"/>
        <v>0.79884001699491958</v>
      </c>
      <c r="AD12" s="46">
        <f ca="1"/>
        <v>0.7988400165647016</v>
      </c>
      <c r="AE12" s="46">
        <f ca="1"/>
        <v>0.79884001645931124</v>
      </c>
      <c r="AF12" s="46">
        <f ca="1"/>
        <v>0.79884001649397707</v>
      </c>
      <c r="AG12" s="46">
        <f ca="1"/>
        <v>0.79884001650052061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1.4123296377374478E-3</v>
      </c>
      <c r="P13" s="46">
        <f ca="1"/>
        <v>1.6383415614487309E-4</v>
      </c>
      <c r="Q13" s="46">
        <f ca="1"/>
        <v>1.915479672291224E-5</v>
      </c>
      <c r="R13" s="46">
        <f ca="1"/>
        <v>2.2021290129467345E-6</v>
      </c>
      <c r="S13" s="46">
        <f ca="1"/>
        <v>2.5309786136826349E-7</v>
      </c>
      <c r="T13" s="46">
        <f ca="1"/>
        <v>2.9125810597212016E-8</v>
      </c>
      <c r="U13" s="46">
        <f ca="1"/>
        <v>3.3516532919076345E-9</v>
      </c>
      <c r="V13" s="46">
        <f ca="1"/>
        <v>3.8565669004363949E-10</v>
      </c>
      <c r="W13" s="46">
        <f ca="1"/>
        <v>4.4375630294444656E-11</v>
      </c>
      <c r="X13" s="46">
        <f ca="1"/>
        <v>5.1061197379459234E-12</v>
      </c>
      <c r="Y13" s="46">
        <f ca="1"/>
        <v>5.8753971454881346E-13</v>
      </c>
      <c r="Z13" s="46">
        <f ca="1"/>
        <v>6.7605692428375864E-14</v>
      </c>
      <c r="AA13" s="46">
        <f ca="1"/>
        <v>7.7790994813077458E-15</v>
      </c>
      <c r="AB13" s="46">
        <f ca="1"/>
        <v>8.9510791839431982E-16</v>
      </c>
      <c r="AC13" s="46">
        <f ca="1"/>
        <v>1.0299626372401194E-16</v>
      </c>
      <c r="AD13" s="46">
        <f ca="1"/>
        <v>1.1851342280396771E-17</v>
      </c>
      <c r="AE13" s="46">
        <f ca="1"/>
        <v>1.3636835825636061E-18</v>
      </c>
      <c r="AF13" s="46">
        <f ca="1"/>
        <v>1.5691327358664613E-19</v>
      </c>
      <c r="AG13" s="46">
        <f ca="1"/>
        <v>1.8055343440105225E-20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1.4123296377374478E-3</v>
      </c>
      <c r="P14" s="46">
        <f ca="1"/>
        <v>1.6383415614487309E-4</v>
      </c>
      <c r="Q14" s="46">
        <f ca="1"/>
        <v>1.915479672291224E-5</v>
      </c>
      <c r="R14" s="46">
        <f ca="1"/>
        <v>2.2021290129467345E-6</v>
      </c>
      <c r="S14" s="46">
        <f ca="1"/>
        <v>2.5309786136826349E-7</v>
      </c>
      <c r="T14" s="46">
        <f ca="1"/>
        <v>2.9125810597212016E-8</v>
      </c>
      <c r="U14" s="46">
        <f ca="1"/>
        <v>3.3516532919076345E-9</v>
      </c>
      <c r="V14" s="46">
        <f ca="1"/>
        <v>3.8565669004363949E-10</v>
      </c>
      <c r="W14" s="46">
        <f ca="1"/>
        <v>4.4375630294444656E-11</v>
      </c>
      <c r="X14" s="46">
        <f ca="1"/>
        <v>5.1061197379459234E-12</v>
      </c>
      <c r="Y14" s="46">
        <f ca="1"/>
        <v>5.8753971454881346E-13</v>
      </c>
      <c r="Z14" s="46">
        <f ca="1"/>
        <v>6.7605692428375864E-14</v>
      </c>
      <c r="AA14" s="46">
        <f ca="1"/>
        <v>7.7790994813077458E-15</v>
      </c>
      <c r="AB14" s="46">
        <f ca="1"/>
        <v>8.9510791839431982E-16</v>
      </c>
      <c r="AC14" s="46">
        <f ca="1"/>
        <v>1.0299626372401194E-16</v>
      </c>
      <c r="AD14" s="46">
        <f ca="1"/>
        <v>1.1851342280396771E-17</v>
      </c>
      <c r="AE14" s="46">
        <f ca="1"/>
        <v>1.3636835825636061E-18</v>
      </c>
      <c r="AF14" s="46">
        <f ca="1"/>
        <v>1.5691327358664613E-19</v>
      </c>
      <c r="AG14" s="46">
        <f ca="1"/>
        <v>1.8055343440105225E-20</v>
      </c>
    </row>
    <row r="15" spans="1:33" x14ac:dyDescent="0.3">
      <c r="A15" s="41" t="s">
        <v>46</v>
      </c>
      <c r="B15" s="44">
        <f t="shared" ref="B15:G15" ca="1" si="3">IF($M$1&gt;=B4,SUM(B5:B14),0)</f>
        <v>12.000000000000005</v>
      </c>
      <c r="C15" s="44">
        <f t="shared" ca="1" si="3"/>
        <v>1.7777777777777781</v>
      </c>
      <c r="D15" s="44">
        <f t="shared" ca="1" si="3"/>
        <v>35</v>
      </c>
      <c r="E15" s="44">
        <f t="shared" ca="1" si="3"/>
        <v>17.25</v>
      </c>
      <c r="F15" s="44">
        <f t="shared" ca="1" si="3"/>
        <v>17.200000000000003</v>
      </c>
      <c r="G15" s="44">
        <f t="shared" ca="1" si="3"/>
        <v>17.166666666666668</v>
      </c>
      <c r="H15" s="44">
        <f t="shared" ref="H15:I15" ca="1" si="4">IF($M$1&gt;=H4,SUM(H5:H14),0)</f>
        <v>17.166666666666668</v>
      </c>
      <c r="I15" s="44">
        <f t="shared" ca="1" si="4"/>
        <v>18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0.2986111111111111</v>
      </c>
      <c r="N16" s="46">
        <f t="shared" ca="1" si="6"/>
        <v>0.25926449010976937</v>
      </c>
      <c r="O16" s="46">
        <f t="shared" ca="1" si="6"/>
        <v>0.24740413881486015</v>
      </c>
      <c r="P16" s="46">
        <f t="shared" ca="1" si="6"/>
        <v>0.24950115943275125</v>
      </c>
      <c r="Q16" s="46">
        <f t="shared" ca="1" si="6"/>
        <v>0.25041783651270177</v>
      </c>
      <c r="R16" s="46">
        <f t="shared" ca="1" si="6"/>
        <v>0.25022993391545445</v>
      </c>
      <c r="S16" s="46">
        <f t="shared" ca="1" si="6"/>
        <v>0.25016905227977498</v>
      </c>
      <c r="T16" s="46">
        <f t="shared" ca="1" si="6"/>
        <v>0.25018468791531356</v>
      </c>
      <c r="U16" s="46">
        <f t="shared" ca="1" si="6"/>
        <v>0.25018861050915475</v>
      </c>
      <c r="V16" s="46">
        <f t="shared" ca="1" si="6"/>
        <v>0.25018734735138404</v>
      </c>
      <c r="W16" s="46">
        <f t="shared" ca="1" si="6"/>
        <v>0.25018710294499619</v>
      </c>
      <c r="X16" s="46">
        <f t="shared" ca="1" si="6"/>
        <v>0.2501872026321697</v>
      </c>
      <c r="Y16" s="46">
        <f t="shared" ca="1" si="6"/>
        <v>0.25018721718499332</v>
      </c>
      <c r="Z16" s="46">
        <f t="shared" ref="Z16:AG16" ca="1" si="7">Z5/MAX(Z$5:Z$14)</f>
        <v>0.25018720947036965</v>
      </c>
      <c r="AA16" s="46">
        <f t="shared" ca="1" si="7"/>
        <v>0.25018720866115313</v>
      </c>
      <c r="AB16" s="46">
        <f t="shared" ca="1" si="7"/>
        <v>0.2501872092479614</v>
      </c>
      <c r="AC16" s="46">
        <f t="shared" ca="1" si="7"/>
        <v>0.25018720928787314</v>
      </c>
      <c r="AD16" s="46">
        <f t="shared" ca="1" si="7"/>
        <v>0.25018720924393517</v>
      </c>
      <c r="AE16" s="46">
        <f t="shared" ca="1" si="7"/>
        <v>0.2501872092424498</v>
      </c>
      <c r="AF16" s="46">
        <f t="shared" ca="1" si="7"/>
        <v>0.25018720924569127</v>
      </c>
      <c r="AG16" s="46">
        <f t="shared" ca="1" si="7"/>
        <v>0.25018720924569471</v>
      </c>
    </row>
    <row r="17" spans="2:33" x14ac:dyDescent="0.3">
      <c r="L17" s="51"/>
      <c r="M17" s="46">
        <f t="shared" ref="M17:Y17" ca="1" si="8">M6/MAX(M$5:M$14)</f>
        <v>1</v>
      </c>
      <c r="N17" s="46">
        <f t="shared" ca="1" si="8"/>
        <v>1</v>
      </c>
      <c r="O17" s="46">
        <f t="shared" ca="1" si="8"/>
        <v>1</v>
      </c>
      <c r="P17" s="46">
        <f t="shared" ca="1" si="8"/>
        <v>1</v>
      </c>
      <c r="Q17" s="46">
        <f t="shared" ca="1" si="8"/>
        <v>1</v>
      </c>
      <c r="R17" s="46">
        <f t="shared" ca="1" si="8"/>
        <v>1</v>
      </c>
      <c r="S17" s="46">
        <f t="shared" ca="1" si="8"/>
        <v>1</v>
      </c>
      <c r="T17" s="46">
        <f t="shared" ca="1" si="8"/>
        <v>1</v>
      </c>
      <c r="U17" s="46">
        <f t="shared" ca="1" si="8"/>
        <v>1</v>
      </c>
      <c r="V17" s="46">
        <f t="shared" ca="1" si="8"/>
        <v>1</v>
      </c>
      <c r="W17" s="46">
        <f t="shared" ca="1" si="8"/>
        <v>1</v>
      </c>
      <c r="X17" s="46">
        <f t="shared" ca="1" si="8"/>
        <v>1</v>
      </c>
      <c r="Y17" s="46">
        <f t="shared" ca="1" si="8"/>
        <v>1</v>
      </c>
      <c r="Z17" s="46">
        <f t="shared" ref="Z17:AG17" ca="1" si="9">Z6/MAX(Z$5:Z$14)</f>
        <v>1</v>
      </c>
      <c r="AA17" s="46">
        <f t="shared" ca="1" si="9"/>
        <v>1</v>
      </c>
      <c r="AB17" s="46">
        <f t="shared" ca="1" si="9"/>
        <v>1</v>
      </c>
      <c r="AC17" s="46">
        <f t="shared" ca="1" si="9"/>
        <v>1</v>
      </c>
      <c r="AD17" s="46">
        <f t="shared" ca="1" si="9"/>
        <v>1</v>
      </c>
      <c r="AE17" s="46">
        <f t="shared" ca="1" si="9"/>
        <v>1</v>
      </c>
      <c r="AF17" s="46">
        <f t="shared" ca="1" si="9"/>
        <v>1</v>
      </c>
      <c r="AG17" s="46">
        <f t="shared" ca="1" si="9"/>
        <v>1</v>
      </c>
    </row>
    <row r="18" spans="2:33" x14ac:dyDescent="0.3">
      <c r="L18" s="51"/>
      <c r="M18" s="46">
        <f t="shared" ref="M18:Y18" ca="1" si="10">M7/MAX(M$5:M$14)</f>
        <v>5.0434027777777758E-2</v>
      </c>
      <c r="N18" s="46">
        <f t="shared" ca="1" si="10"/>
        <v>4.4373304877506549E-2</v>
      </c>
      <c r="O18" s="46">
        <f t="shared" ca="1" si="10"/>
        <v>4.9026056507816315E-2</v>
      </c>
      <c r="P18" s="46">
        <f t="shared" ca="1" si="10"/>
        <v>4.9286382136113596E-2</v>
      </c>
      <c r="Q18" s="46">
        <f t="shared" ca="1" si="10"/>
        <v>4.8947590732057719E-2</v>
      </c>
      <c r="R18" s="46">
        <f t="shared" ca="1" si="10"/>
        <v>4.893901930569599E-2</v>
      </c>
      <c r="S18" s="46">
        <f t="shared" ca="1" si="10"/>
        <v>4.8963820261956482E-2</v>
      </c>
      <c r="T18" s="46">
        <f t="shared" ca="1" si="10"/>
        <v>4.8963651552691119E-2</v>
      </c>
      <c r="U18" s="46">
        <f t="shared" ca="1" si="10"/>
        <v>4.8961854017269019E-2</v>
      </c>
      <c r="V18" s="46">
        <f t="shared" ca="1" si="10"/>
        <v>4.8961924173033723E-2</v>
      </c>
      <c r="W18" s="46">
        <f t="shared" ca="1" si="10"/>
        <v>4.8962052566069239E-2</v>
      </c>
      <c r="X18" s="46">
        <f t="shared" ca="1" si="10"/>
        <v>4.8962043330338233E-2</v>
      </c>
      <c r="Y18" s="46">
        <f t="shared" ca="1" si="10"/>
        <v>4.8962034295643261E-2</v>
      </c>
      <c r="Z18" s="46">
        <f t="shared" ref="Z18:AG18" ca="1" si="11">Z7/MAX(Z$5:Z$14)</f>
        <v>4.8962035258025872E-2</v>
      </c>
      <c r="AA18" s="46">
        <f t="shared" ca="1" si="11"/>
        <v>4.8962035883705166E-2</v>
      </c>
      <c r="AB18" s="46">
        <f t="shared" ca="1" si="11"/>
        <v>4.8962035793596058E-2</v>
      </c>
      <c r="AC18" s="46">
        <f t="shared" ca="1" si="11"/>
        <v>4.8962035751021808E-2</v>
      </c>
      <c r="AD18" s="46">
        <f t="shared" ca="1" si="11"/>
        <v>4.8962035758943062E-2</v>
      </c>
      <c r="AE18" s="46">
        <f t="shared" ca="1" si="11"/>
        <v>4.8962035761782347E-2</v>
      </c>
      <c r="AF18" s="46">
        <f t="shared" ca="1" si="11"/>
        <v>4.8962035761115123E-2</v>
      </c>
      <c r="AG18" s="46">
        <f t="shared" ca="1" si="11"/>
        <v>4.8962035760930236E-2</v>
      </c>
    </row>
    <row r="19" spans="2:33" x14ac:dyDescent="0.3">
      <c r="L19" s="51"/>
      <c r="M19" s="46">
        <f t="shared" ref="M19:Y19" ca="1" si="12">M8/MAX(M$5:M$14)</f>
        <v>0.14756944444444442</v>
      </c>
      <c r="N19" s="46">
        <f t="shared" ca="1" si="12"/>
        <v>0.10679304401499159</v>
      </c>
      <c r="O19" s="46">
        <f t="shared" ca="1" si="12"/>
        <v>0.10650312377124382</v>
      </c>
      <c r="P19" s="46">
        <f t="shared" ca="1" si="12"/>
        <v>0.10902323826831366</v>
      </c>
      <c r="Q19" s="46">
        <f t="shared" ca="1" si="12"/>
        <v>0.10898713946298273</v>
      </c>
      <c r="R19" s="46">
        <f t="shared" ca="1" si="12"/>
        <v>0.10880067079793976</v>
      </c>
      <c r="S19" s="46">
        <f t="shared" ca="1" si="12"/>
        <v>0.10880923224035727</v>
      </c>
      <c r="T19" s="46">
        <f t="shared" ca="1" si="12"/>
        <v>0.10882250973172446</v>
      </c>
      <c r="U19" s="46">
        <f t="shared" ca="1" si="12"/>
        <v>0.10882145909317724</v>
      </c>
      <c r="V19" s="46">
        <f t="shared" ca="1" si="12"/>
        <v>0.1088205277637284</v>
      </c>
      <c r="W19" s="46">
        <f t="shared" ca="1" si="12"/>
        <v>0.10882063413746915</v>
      </c>
      <c r="X19" s="46">
        <f t="shared" ca="1" si="12"/>
        <v>0.10882069840366063</v>
      </c>
      <c r="Y19" s="46">
        <f t="shared" ca="1" si="12"/>
        <v>0.10882068860130013</v>
      </c>
      <c r="Z19" s="46">
        <f t="shared" ref="Z19:AG19" ca="1" si="13">Z8/MAX(Z$5:Z$14)</f>
        <v>0.10882068424593611</v>
      </c>
      <c r="AA19" s="46">
        <f t="shared" ca="1" si="13"/>
        <v>0.10882068509874275</v>
      </c>
      <c r="AB19" s="46">
        <f t="shared" ca="1" si="13"/>
        <v>0.10882068538783574</v>
      </c>
      <c r="AC19" s="46">
        <f t="shared" ca="1" si="13"/>
        <v>0.10882068531653546</v>
      </c>
      <c r="AD19" s="46">
        <f t="shared" ca="1" si="13"/>
        <v>0.10882068529781996</v>
      </c>
      <c r="AE19" s="46">
        <f t="shared" ca="1" si="13"/>
        <v>0.10882068530360539</v>
      </c>
      <c r="AF19" s="46">
        <f t="shared" ca="1" si="13"/>
        <v>0.10882068530477935</v>
      </c>
      <c r="AG19" s="46">
        <f t="shared" ca="1" si="13"/>
        <v>0.10882068530432099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0.16319444444444442</v>
      </c>
      <c r="N20" s="46">
        <f t="shared" ca="1" si="14"/>
        <v>0.11135173023457748</v>
      </c>
      <c r="O20" s="46">
        <f t="shared" ca="1" si="14"/>
        <v>0.11165055024004737</v>
      </c>
      <c r="P20" s="46">
        <f t="shared" ca="1" si="14"/>
        <v>0.11475515747631342</v>
      </c>
      <c r="Q20" s="46">
        <f t="shared" ca="1" si="14"/>
        <v>0.11465334274434097</v>
      </c>
      <c r="R20" s="46">
        <f t="shared" ca="1" si="14"/>
        <v>0.11442637685811077</v>
      </c>
      <c r="S20" s="46">
        <f t="shared" ca="1" si="14"/>
        <v>0.11444100091436052</v>
      </c>
      <c r="T20" s="46">
        <f t="shared" ca="1" si="14"/>
        <v>0.11445702241996768</v>
      </c>
      <c r="U20" s="46">
        <f t="shared" ca="1" si="14"/>
        <v>0.11445544272622579</v>
      </c>
      <c r="V20" s="46">
        <f t="shared" ca="1" si="14"/>
        <v>0.11445432898770053</v>
      </c>
      <c r="W20" s="46">
        <f t="shared" ca="1" si="14"/>
        <v>0.11445447969118597</v>
      </c>
      <c r="X20" s="46">
        <f t="shared" ca="1" si="14"/>
        <v>0.11445455578749955</v>
      </c>
      <c r="Y20" s="46">
        <f t="shared" ca="1" si="14"/>
        <v>0.11445454238188683</v>
      </c>
      <c r="Z20" s="46">
        <f t="shared" ref="Z20:AG20" ca="1" si="15">Z9/MAX(Z$5:Z$14)</f>
        <v>0.11445453728274257</v>
      </c>
      <c r="AA20" s="46">
        <f t="shared" ca="1" si="15"/>
        <v>0.11445453842141465</v>
      </c>
      <c r="AB20" s="46">
        <f t="shared" ca="1" si="15"/>
        <v>0.11445453875535905</v>
      </c>
      <c r="AC20" s="46">
        <f t="shared" ca="1" si="15"/>
        <v>0.11445453866183565</v>
      </c>
      <c r="AD20" s="46">
        <f t="shared" ca="1" si="15"/>
        <v>0.11445453864057613</v>
      </c>
      <c r="AE20" s="46">
        <f t="shared" ca="1" si="15"/>
        <v>0.11445453864805878</v>
      </c>
      <c r="AF20" s="46">
        <f t="shared" ca="1" si="15"/>
        <v>0.11445453864936297</v>
      </c>
      <c r="AG20" s="46">
        <f t="shared" ca="1" si="15"/>
        <v>0.11445453864877707</v>
      </c>
    </row>
    <row r="21" spans="2:33" x14ac:dyDescent="0.3">
      <c r="M21" s="46">
        <f t="shared" ref="M21:Y21" ca="1" si="16">M10/MAX(M$5:M$14)</f>
        <v>0.17881944444444439</v>
      </c>
      <c r="N21" s="46">
        <f t="shared" ca="1" si="16"/>
        <v>0.11591041645416332</v>
      </c>
      <c r="O21" s="46">
        <f t="shared" ca="1" si="16"/>
        <v>0.11679797670885092</v>
      </c>
      <c r="P21" s="46">
        <f t="shared" ca="1" si="16"/>
        <v>0.12048707668431317</v>
      </c>
      <c r="Q21" s="46">
        <f t="shared" ca="1" si="16"/>
        <v>0.12031954602569922</v>
      </c>
      <c r="R21" s="46">
        <f t="shared" ca="1" si="16"/>
        <v>0.12005208291828179</v>
      </c>
      <c r="S21" s="46">
        <f t="shared" ca="1" si="16"/>
        <v>0.12007276958836373</v>
      </c>
      <c r="T21" s="46">
        <f t="shared" ca="1" si="16"/>
        <v>0.12009153510821091</v>
      </c>
      <c r="U21" s="46">
        <f t="shared" ca="1" si="16"/>
        <v>0.12008942635927437</v>
      </c>
      <c r="V21" s="46">
        <f t="shared" ca="1" si="16"/>
        <v>0.12008813021167268</v>
      </c>
      <c r="W21" s="46">
        <f t="shared" ca="1" si="16"/>
        <v>0.1200883252449028</v>
      </c>
      <c r="X21" s="46">
        <f t="shared" ca="1" si="16"/>
        <v>0.12008841317133846</v>
      </c>
      <c r="Y21" s="46">
        <f t="shared" ca="1" si="16"/>
        <v>0.12008839616247352</v>
      </c>
      <c r="Z21" s="46">
        <f t="shared" ref="Z21:AG21" ca="1" si="17">Z10/MAX(Z$5:Z$14)</f>
        <v>0.12008839031954907</v>
      </c>
      <c r="AA21" s="46">
        <f t="shared" ca="1" si="17"/>
        <v>0.12008839174408653</v>
      </c>
      <c r="AB21" s="46">
        <f t="shared" ca="1" si="17"/>
        <v>0.12008839212288239</v>
      </c>
      <c r="AC21" s="46">
        <f t="shared" ca="1" si="17"/>
        <v>0.12008839200713581</v>
      </c>
      <c r="AD21" s="46">
        <f t="shared" ca="1" si="17"/>
        <v>0.12008839198333227</v>
      </c>
      <c r="AE21" s="46">
        <f t="shared" ca="1" si="17"/>
        <v>0.1200883919925122</v>
      </c>
      <c r="AF21" s="46">
        <f t="shared" ca="1" si="17"/>
        <v>0.12008839199394664</v>
      </c>
      <c r="AG21" s="46">
        <f t="shared" ca="1" si="17"/>
        <v>0.12008839199323314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0.17881944444444439</v>
      </c>
      <c r="N22" s="46">
        <f t="shared" ca="1" si="18"/>
        <v>0.11591041645416332</v>
      </c>
      <c r="O22" s="46">
        <f t="shared" ca="1" si="18"/>
        <v>0.11679797670885092</v>
      </c>
      <c r="P22" s="46">
        <f t="shared" ca="1" si="18"/>
        <v>0.12048707668431317</v>
      </c>
      <c r="Q22" s="46">
        <f t="shared" ca="1" si="18"/>
        <v>0.12031954602569922</v>
      </c>
      <c r="R22" s="46">
        <f t="shared" ca="1" si="18"/>
        <v>0.12005208291828179</v>
      </c>
      <c r="S22" s="46">
        <f t="shared" ca="1" si="18"/>
        <v>0.12007276958836373</v>
      </c>
      <c r="T22" s="46">
        <f t="shared" ca="1" si="18"/>
        <v>0.12009153510821091</v>
      </c>
      <c r="U22" s="46">
        <f t="shared" ca="1" si="18"/>
        <v>0.12008942635927437</v>
      </c>
      <c r="V22" s="46">
        <f t="shared" ca="1" si="18"/>
        <v>0.12008813021167268</v>
      </c>
      <c r="W22" s="46">
        <f t="shared" ca="1" si="18"/>
        <v>0.1200883252449028</v>
      </c>
      <c r="X22" s="46">
        <f t="shared" ca="1" si="18"/>
        <v>0.12008841317133846</v>
      </c>
      <c r="Y22" s="46">
        <f t="shared" ca="1" si="18"/>
        <v>0.12008839616247352</v>
      </c>
      <c r="Z22" s="46">
        <f t="shared" ref="Z22:AG22" ca="1" si="19">Z11/MAX(Z$5:Z$14)</f>
        <v>0.12008839031954907</v>
      </c>
      <c r="AA22" s="46">
        <f t="shared" ca="1" si="19"/>
        <v>0.12008839174408653</v>
      </c>
      <c r="AB22" s="46">
        <f t="shared" ca="1" si="19"/>
        <v>0.12008839212288239</v>
      </c>
      <c r="AC22" s="46">
        <f t="shared" ca="1" si="19"/>
        <v>0.12008839200713581</v>
      </c>
      <c r="AD22" s="46">
        <f t="shared" ca="1" si="19"/>
        <v>0.12008839198333227</v>
      </c>
      <c r="AE22" s="46">
        <f t="shared" ca="1" si="19"/>
        <v>0.1200883919925122</v>
      </c>
      <c r="AF22" s="46">
        <f t="shared" ca="1" si="19"/>
        <v>0.12008839199394664</v>
      </c>
      <c r="AG22" s="46">
        <f t="shared" ca="1" si="19"/>
        <v>0.12008839199323314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0.10069444444444443</v>
      </c>
      <c r="N23" s="46">
        <f t="shared" ca="1" si="20"/>
        <v>9.3116985356233986E-2</v>
      </c>
      <c r="O23" s="46">
        <f t="shared" ca="1" si="20"/>
        <v>9.1060844364833179E-2</v>
      </c>
      <c r="P23" s="46">
        <f t="shared" ca="1" si="20"/>
        <v>9.1827480644314369E-2</v>
      </c>
      <c r="Q23" s="46">
        <f t="shared" ca="1" si="20"/>
        <v>9.1988529618908008E-2</v>
      </c>
      <c r="R23" s="46">
        <f t="shared" ca="1" si="20"/>
        <v>9.1923552617426768E-2</v>
      </c>
      <c r="S23" s="46">
        <f t="shared" ca="1" si="20"/>
        <v>9.1913926218347514E-2</v>
      </c>
      <c r="T23" s="46">
        <f t="shared" ca="1" si="20"/>
        <v>9.1918971666994753E-2</v>
      </c>
      <c r="U23" s="46">
        <f t="shared" ca="1" si="20"/>
        <v>9.1919508194031524E-2</v>
      </c>
      <c r="V23" s="46">
        <f t="shared" ca="1" si="20"/>
        <v>9.191912409181198E-2</v>
      </c>
      <c r="W23" s="46">
        <f t="shared" ca="1" si="20"/>
        <v>9.1919097476318629E-2</v>
      </c>
      <c r="X23" s="46">
        <f t="shared" ca="1" si="20"/>
        <v>9.1919126252143851E-2</v>
      </c>
      <c r="Y23" s="46">
        <f t="shared" ca="1" si="20"/>
        <v>9.1919127259540073E-2</v>
      </c>
      <c r="Z23" s="46">
        <f t="shared" ref="Z23:AG23" ca="1" si="21">Z12/MAX(Z$5:Z$14)</f>
        <v>9.1919125135516658E-2</v>
      </c>
      <c r="AA23" s="46">
        <f t="shared" ca="1" si="21"/>
        <v>9.1919125130727072E-2</v>
      </c>
      <c r="AB23" s="46">
        <f t="shared" ca="1" si="21"/>
        <v>9.1919125285265774E-2</v>
      </c>
      <c r="AC23" s="46">
        <f t="shared" ca="1" si="21"/>
        <v>9.1919125280634895E-2</v>
      </c>
      <c r="AD23" s="46">
        <f t="shared" ca="1" si="21"/>
        <v>9.1919125269551483E-2</v>
      </c>
      <c r="AE23" s="46">
        <f t="shared" ca="1" si="21"/>
        <v>9.191912527024515E-2</v>
      </c>
      <c r="AF23" s="46">
        <f t="shared" ca="1" si="21"/>
        <v>9.1919125271028412E-2</v>
      </c>
      <c r="AG23" s="46">
        <f t="shared" ca="1" si="21"/>
        <v>9.1919125270952737E-2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1.5624999999999998E-2</v>
      </c>
      <c r="N24" s="46">
        <f t="shared" ca="1" si="22"/>
        <v>1.4123296377374478E-3</v>
      </c>
      <c r="O24" s="46">
        <f t="shared" ca="1" si="22"/>
        <v>1.6383415614487309E-4</v>
      </c>
      <c r="P24" s="46">
        <f t="shared" ca="1" si="22"/>
        <v>1.915479672291224E-5</v>
      </c>
      <c r="Q24" s="46">
        <f t="shared" ca="1" si="22"/>
        <v>2.2021290129467345E-6</v>
      </c>
      <c r="R24" s="46">
        <f t="shared" ca="1" si="22"/>
        <v>2.5309786136826349E-7</v>
      </c>
      <c r="S24" s="46">
        <f t="shared" ca="1" si="22"/>
        <v>2.9125810597212016E-8</v>
      </c>
      <c r="T24" s="46">
        <f t="shared" ca="1" si="22"/>
        <v>3.3516532919076345E-9</v>
      </c>
      <c r="U24" s="46">
        <f t="shared" ca="1" si="22"/>
        <v>3.8565669004363949E-10</v>
      </c>
      <c r="V24" s="46">
        <f t="shared" ca="1" si="22"/>
        <v>4.4375630294444656E-11</v>
      </c>
      <c r="W24" s="46">
        <f t="shared" ca="1" si="22"/>
        <v>5.1061197379459234E-12</v>
      </c>
      <c r="X24" s="46">
        <f t="shared" ca="1" si="22"/>
        <v>5.8753971454881346E-13</v>
      </c>
      <c r="Y24" s="46">
        <f t="shared" ca="1" si="22"/>
        <v>6.7605692428375864E-14</v>
      </c>
      <c r="Z24" s="46">
        <f t="shared" ref="Z24:AG24" ca="1" si="23">Z13/MAX(Z$5:Z$14)</f>
        <v>7.7790994813077458E-15</v>
      </c>
      <c r="AA24" s="46">
        <f t="shared" ca="1" si="23"/>
        <v>8.9510791839431982E-16</v>
      </c>
      <c r="AB24" s="46">
        <f t="shared" ca="1" si="23"/>
        <v>1.0299626372401194E-16</v>
      </c>
      <c r="AC24" s="46">
        <f t="shared" ca="1" si="23"/>
        <v>1.1851342280396771E-17</v>
      </c>
      <c r="AD24" s="46">
        <f t="shared" ca="1" si="23"/>
        <v>1.3636835825636061E-18</v>
      </c>
      <c r="AE24" s="46">
        <f t="shared" ca="1" si="23"/>
        <v>1.5691327358664613E-19</v>
      </c>
      <c r="AF24" s="46">
        <f t="shared" ca="1" si="23"/>
        <v>1.8055343440105225E-20</v>
      </c>
      <c r="AG24" s="46">
        <f t="shared" ca="1" si="23"/>
        <v>2.0775516263587495E-21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1.5624999999999998E-2</v>
      </c>
      <c r="N25" s="46">
        <f t="shared" ca="1" si="24"/>
        <v>1.4123296377374478E-3</v>
      </c>
      <c r="O25" s="46">
        <f t="shared" ca="1" si="24"/>
        <v>1.6383415614487309E-4</v>
      </c>
      <c r="P25" s="46">
        <f t="shared" ca="1" si="24"/>
        <v>1.915479672291224E-5</v>
      </c>
      <c r="Q25" s="46">
        <f t="shared" ca="1" si="24"/>
        <v>2.2021290129467345E-6</v>
      </c>
      <c r="R25" s="46">
        <f t="shared" ca="1" si="24"/>
        <v>2.5309786136826349E-7</v>
      </c>
      <c r="S25" s="46">
        <f t="shared" ca="1" si="24"/>
        <v>2.9125810597212016E-8</v>
      </c>
      <c r="T25" s="46">
        <f t="shared" ca="1" si="24"/>
        <v>3.3516532919076345E-9</v>
      </c>
      <c r="U25" s="46">
        <f t="shared" ca="1" si="24"/>
        <v>3.8565669004363949E-10</v>
      </c>
      <c r="V25" s="46">
        <f t="shared" ca="1" si="24"/>
        <v>4.4375630294444656E-11</v>
      </c>
      <c r="W25" s="46">
        <f t="shared" ca="1" si="24"/>
        <v>5.1061197379459234E-12</v>
      </c>
      <c r="X25" s="46">
        <f t="shared" ca="1" si="24"/>
        <v>5.8753971454881346E-13</v>
      </c>
      <c r="Y25" s="46">
        <f t="shared" ca="1" si="24"/>
        <v>6.7605692428375864E-14</v>
      </c>
      <c r="Z25" s="46">
        <f t="shared" ref="Z25:AG25" ca="1" si="25">Z14/MAX(Z$5:Z$14)</f>
        <v>7.7790994813077458E-15</v>
      </c>
      <c r="AA25" s="46">
        <f t="shared" ca="1" si="25"/>
        <v>8.9510791839431982E-16</v>
      </c>
      <c r="AB25" s="46">
        <f t="shared" ca="1" si="25"/>
        <v>1.0299626372401194E-16</v>
      </c>
      <c r="AC25" s="46">
        <f t="shared" ca="1" si="25"/>
        <v>1.1851342280396771E-17</v>
      </c>
      <c r="AD25" s="46">
        <f t="shared" ca="1" si="25"/>
        <v>1.3636835825636061E-18</v>
      </c>
      <c r="AE25" s="46">
        <f t="shared" ca="1" si="25"/>
        <v>1.5691327358664613E-19</v>
      </c>
      <c r="AF25" s="46">
        <f t="shared" ca="1" si="25"/>
        <v>1.8055343440105225E-20</v>
      </c>
      <c r="AG25" s="46">
        <f t="shared" ca="1" si="25"/>
        <v>2.0775516263587495E-21</v>
      </c>
    </row>
    <row r="26" spans="2:33" x14ac:dyDescent="0.3">
      <c r="M26" s="66">
        <f t="shared" ref="M26:Y26" ca="1" si="26">SUM(M16:M25)</f>
        <v>2.149392361111111</v>
      </c>
      <c r="N26" s="66">
        <f t="shared" ca="1" si="26"/>
        <v>1.8495450467768806</v>
      </c>
      <c r="O26" s="66">
        <f t="shared" ca="1" si="26"/>
        <v>1.8395683354287924</v>
      </c>
      <c r="P26" s="66">
        <f t="shared" ca="1" si="26"/>
        <v>1.8554058809198786</v>
      </c>
      <c r="Q26" s="66">
        <f t="shared" ca="1" si="26"/>
        <v>1.8556379353804155</v>
      </c>
      <c r="R26" s="66">
        <f t="shared" ca="1" si="26"/>
        <v>1.8544242255269141</v>
      </c>
      <c r="S26" s="66">
        <f t="shared" ca="1" si="26"/>
        <v>1.8544426293431455</v>
      </c>
      <c r="T26" s="66">
        <f t="shared" ca="1" si="26"/>
        <v>1.8545299202064205</v>
      </c>
      <c r="U26" s="66">
        <f t="shared" ca="1" si="26"/>
        <v>1.8545257280297207</v>
      </c>
      <c r="V26" s="66">
        <f t="shared" ca="1" si="26"/>
        <v>1.8545195128797554</v>
      </c>
      <c r="W26" s="66">
        <f t="shared" ca="1" si="26"/>
        <v>1.854520017316057</v>
      </c>
      <c r="X26" s="66">
        <f t="shared" ca="1" si="26"/>
        <v>1.8545204527496639</v>
      </c>
      <c r="Y26" s="66">
        <f t="shared" ca="1" si="26"/>
        <v>1.8545204020484454</v>
      </c>
      <c r="Z26" s="66">
        <f t="shared" ref="Z26:AG26" ca="1" si="27">SUM(Z16:Z25)</f>
        <v>1.8545203720317045</v>
      </c>
      <c r="AA26" s="66">
        <f t="shared" ca="1" si="27"/>
        <v>1.8545203766839173</v>
      </c>
      <c r="AB26" s="66">
        <f t="shared" ca="1" si="27"/>
        <v>1.8545203787157827</v>
      </c>
      <c r="AC26" s="66">
        <f t="shared" ca="1" si="27"/>
        <v>1.8545203783121726</v>
      </c>
      <c r="AD26" s="66">
        <f t="shared" ca="1" si="27"/>
        <v>1.8545203781774904</v>
      </c>
      <c r="AE26" s="66">
        <f t="shared" ca="1" si="27"/>
        <v>1.8545203782111659</v>
      </c>
      <c r="AF26" s="66">
        <f t="shared" ca="1" si="27"/>
        <v>1.8545203782198705</v>
      </c>
      <c r="AG26" s="66">
        <f t="shared" ca="1" si="27"/>
        <v>1.854520378217142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8.3333333333333301E-2</v>
      </c>
      <c r="C28" s="46">
        <f ca="1"/>
        <v>6.2499999999999979E-2</v>
      </c>
      <c r="D28" s="46">
        <f ca="1"/>
        <v>8.5714285714285729E-2</v>
      </c>
      <c r="E28" s="46">
        <f ca="1"/>
        <v>0.17391304347826089</v>
      </c>
      <c r="F28" s="46">
        <f ca="1"/>
        <v>0.1744186046511628</v>
      </c>
      <c r="G28" s="46">
        <f ca="1"/>
        <v>0.17475728155339806</v>
      </c>
      <c r="H28" s="46">
        <f ca="1"/>
        <v>0.17475728155339806</v>
      </c>
      <c r="I28" s="46">
        <f ca="1"/>
        <v>0.16666666666666669</v>
      </c>
      <c r="J28" s="46">
        <v>0</v>
      </c>
      <c r="K28" s="46">
        <v>0</v>
      </c>
      <c r="M28" s="54">
        <f ca="1">M16/M$26</f>
        <v>0.13892815314405718</v>
      </c>
      <c r="N28" s="54">
        <f ca="1">N16/N$26</f>
        <v>0.14017744015566314</v>
      </c>
      <c r="O28" s="54">
        <f t="shared" ref="O28:X28" ca="1" si="28">O16/O$26</f>
        <v>0.13449032256645782</v>
      </c>
      <c r="P28" s="54">
        <f t="shared" ca="1" si="28"/>
        <v>0.13447254964452998</v>
      </c>
      <c r="Q28" s="54">
        <f t="shared" ca="1" si="28"/>
        <v>0.13494972900592528</v>
      </c>
      <c r="R28" s="54">
        <f t="shared" ca="1" si="28"/>
        <v>0.13493672616596367</v>
      </c>
      <c r="S28" s="54">
        <f t="shared" ca="1" si="28"/>
        <v>0.13490255687682629</v>
      </c>
      <c r="T28" s="54">
        <f t="shared" ca="1" si="28"/>
        <v>0.13490463819934836</v>
      </c>
      <c r="U28" s="54">
        <f t="shared" ca="1" si="28"/>
        <v>0.1349070582994604</v>
      </c>
      <c r="V28" s="54">
        <f t="shared" ca="1" si="28"/>
        <v>0.13490682929665451</v>
      </c>
      <c r="W28" s="54">
        <f t="shared" ca="1" si="28"/>
        <v>0.13490666081193234</v>
      </c>
      <c r="X28" s="54">
        <f t="shared" ca="1" si="28"/>
        <v>0.1349066828900278</v>
      </c>
      <c r="Y28" s="332">
        <f t="shared" ref="Y28:AG28" ca="1" si="29">Y16/Y$26</f>
        <v>0.13490669442549369</v>
      </c>
      <c r="Z28" s="332">
        <f t="shared" ca="1" si="29"/>
        <v>0.13490669244915282</v>
      </c>
      <c r="AA28" s="332">
        <f t="shared" ca="1" si="29"/>
        <v>0.13490669167438046</v>
      </c>
      <c r="AB28" s="332">
        <f t="shared" ca="1" si="29"/>
        <v>0.13490669184299334</v>
      </c>
      <c r="AC28" s="332">
        <f t="shared" ca="1" si="29"/>
        <v>0.13490669189387519</v>
      </c>
      <c r="AD28" s="332">
        <f t="shared" ca="1" si="29"/>
        <v>0.13490669187998028</v>
      </c>
      <c r="AE28" s="332">
        <f t="shared" ca="1" si="29"/>
        <v>0.1349066918767296</v>
      </c>
      <c r="AF28" s="332">
        <f t="shared" ca="1" si="29"/>
        <v>0.13490669187784426</v>
      </c>
      <c r="AG28" s="101">
        <f t="shared" ca="1" si="29"/>
        <v>0.1349066918780446</v>
      </c>
    </row>
    <row r="29" spans="2:33" x14ac:dyDescent="0.3">
      <c r="B29" s="46">
        <f ca="1"/>
        <v>0.74999999999999978</v>
      </c>
      <c r="C29" s="45">
        <f ca="1"/>
        <v>0.56249999999999989</v>
      </c>
      <c r="D29" s="46">
        <f ca="1"/>
        <v>0.25714285714285717</v>
      </c>
      <c r="E29" s="46">
        <f ca="1"/>
        <v>0.52173913043478271</v>
      </c>
      <c r="F29" s="46">
        <f ca="1"/>
        <v>0.52325581395348841</v>
      </c>
      <c r="G29" s="46">
        <f ca="1"/>
        <v>0.52427184466019428</v>
      </c>
      <c r="H29" s="46">
        <f ca="1"/>
        <v>0.52427184466019428</v>
      </c>
      <c r="I29" s="46">
        <f ca="1"/>
        <v>0.50000000000000011</v>
      </c>
      <c r="J29" s="46">
        <v>0</v>
      </c>
      <c r="K29" s="46">
        <v>0</v>
      </c>
      <c r="M29" s="54">
        <f t="shared" ref="M29" ca="1" si="30">M17/M$26</f>
        <v>0.46524776866847062</v>
      </c>
      <c r="N29" s="54">
        <f t="shared" ref="N29:X37" ca="1" si="31">N17/N$26</f>
        <v>0.54067350332594233</v>
      </c>
      <c r="O29" s="54">
        <f t="shared" ca="1" si="31"/>
        <v>0.54360579095688011</v>
      </c>
      <c r="P29" s="54">
        <f t="shared" ca="1" si="31"/>
        <v>0.53896563026102784</v>
      </c>
      <c r="Q29" s="54">
        <f t="shared" ca="1" si="31"/>
        <v>0.5388982305942106</v>
      </c>
      <c r="R29" s="54">
        <f t="shared" ca="1" si="31"/>
        <v>0.5392509363470277</v>
      </c>
      <c r="S29" s="54">
        <f t="shared" ca="1" si="31"/>
        <v>0.53924558472547945</v>
      </c>
      <c r="T29" s="54">
        <f t="shared" ca="1" si="31"/>
        <v>0.53922020297666262</v>
      </c>
      <c r="U29" s="54">
        <f t="shared" ca="1" si="31"/>
        <v>0.53922142189012212</v>
      </c>
      <c r="V29" s="54">
        <f t="shared" ca="1" si="31"/>
        <v>0.53922322901157782</v>
      </c>
      <c r="W29" s="54">
        <f t="shared" ca="1" si="31"/>
        <v>0.5392230823408658</v>
      </c>
      <c r="X29" s="54">
        <f t="shared" ca="1" si="31"/>
        <v>0.53922295573355261</v>
      </c>
      <c r="Y29" s="332">
        <f t="shared" ref="Y29:AG29" ca="1" si="32">Y17/Y$26</f>
        <v>0.53922297047551015</v>
      </c>
      <c r="Z29" s="332">
        <f t="shared" ca="1" si="32"/>
        <v>0.53922297920322015</v>
      </c>
      <c r="AA29" s="332">
        <f t="shared" ca="1" si="32"/>
        <v>0.53922297785053619</v>
      </c>
      <c r="AB29" s="332">
        <f t="shared" ca="1" si="32"/>
        <v>0.5392229772597481</v>
      </c>
      <c r="AC29" s="332">
        <f t="shared" ca="1" si="32"/>
        <v>0.53922297737710234</v>
      </c>
      <c r="AD29" s="332">
        <f t="shared" ca="1" si="32"/>
        <v>0.53922297741626279</v>
      </c>
      <c r="AE29" s="332">
        <f t="shared" ca="1" si="32"/>
        <v>0.53922297740647129</v>
      </c>
      <c r="AF29" s="332">
        <f t="shared" ca="1" si="32"/>
        <v>0.53922297740394032</v>
      </c>
      <c r="AG29" s="102">
        <f t="shared" ca="1" si="32"/>
        <v>0.53922297740473357</v>
      </c>
    </row>
    <row r="30" spans="2:33" x14ac:dyDescent="0.3">
      <c r="B30" s="46">
        <f ca="1"/>
        <v>2.7777777777777759E-2</v>
      </c>
      <c r="C30" s="46">
        <f ca="1"/>
        <v>6.2499999999999979E-2</v>
      </c>
      <c r="D30" s="45">
        <f ca="1"/>
        <v>2.8571428571428571E-2</v>
      </c>
      <c r="E30" s="46">
        <f ca="1"/>
        <v>1.4492753623188406E-2</v>
      </c>
      <c r="F30" s="46">
        <f ca="1"/>
        <v>1.1627906976744184E-2</v>
      </c>
      <c r="G30" s="46">
        <f ca="1"/>
        <v>9.7087378640776708E-3</v>
      </c>
      <c r="H30" s="46">
        <f ca="1"/>
        <v>9.7087378640776708E-3</v>
      </c>
      <c r="I30" s="46">
        <f ca="1"/>
        <v>5.5555555555555552E-2</v>
      </c>
      <c r="J30" s="46">
        <v>0</v>
      </c>
      <c r="K30" s="46">
        <v>0</v>
      </c>
      <c r="M30" s="54">
        <f t="shared" ref="M30" ca="1" si="33">M18/M$26</f>
        <v>2.3464318888574767E-2</v>
      </c>
      <c r="N30" s="54">
        <f t="shared" ca="1" si="31"/>
        <v>2.3991470202271593E-2</v>
      </c>
      <c r="O30" s="54">
        <f t="shared" ca="1" si="31"/>
        <v>2.6650848225428188E-2</v>
      </c>
      <c r="P30" s="54">
        <f t="shared" ca="1" si="31"/>
        <v>2.656366601127633E-2</v>
      </c>
      <c r="Q30" s="54">
        <f t="shared" ca="1" si="31"/>
        <v>2.6377770037355485E-2</v>
      </c>
      <c r="R30" s="54">
        <f t="shared" ca="1" si="31"/>
        <v>2.6390411984501826E-2</v>
      </c>
      <c r="S30" s="54">
        <f t="shared" ca="1" si="31"/>
        <v>2.6403523887551999E-2</v>
      </c>
      <c r="T30" s="54">
        <f t="shared" ca="1" si="31"/>
        <v>2.6402190128720686E-2</v>
      </c>
      <c r="U30" s="54">
        <f t="shared" ca="1" si="31"/>
        <v>2.640128054156839E-2</v>
      </c>
      <c r="V30" s="54">
        <f t="shared" ca="1" si="31"/>
        <v>2.640140685120327E-2</v>
      </c>
      <c r="W30" s="54">
        <f t="shared" ca="1" si="31"/>
        <v>2.6401468902411351E-2</v>
      </c>
      <c r="X30" s="54">
        <f t="shared" ca="1" si="31"/>
        <v>2.640145772333926E-2</v>
      </c>
      <c r="Y30" s="332">
        <f t="shared" ref="Y30:AG30" ca="1" si="34">Y18/Y$26</f>
        <v>2.6401453573420559E-2</v>
      </c>
      <c r="Z30" s="332">
        <f t="shared" ca="1" si="34"/>
        <v>2.640145451968582E-2</v>
      </c>
      <c r="AA30" s="332">
        <f t="shared" ca="1" si="34"/>
        <v>2.6401454790836307E-2</v>
      </c>
      <c r="AB30" s="332">
        <f t="shared" ca="1" si="34"/>
        <v>2.6401454713321223E-2</v>
      </c>
      <c r="AC30" s="332">
        <f t="shared" ca="1" si="34"/>
        <v>2.6401454696110108E-2</v>
      </c>
      <c r="AD30" s="332">
        <f t="shared" ca="1" si="34"/>
        <v>2.6401454702298804E-2</v>
      </c>
      <c r="AE30" s="332">
        <f t="shared" ca="1" si="34"/>
        <v>2.64014547033504E-2</v>
      </c>
      <c r="AF30" s="332">
        <f t="shared" ca="1" si="34"/>
        <v>2.6401454702866697E-2</v>
      </c>
      <c r="AG30" s="102">
        <f t="shared" ca="1" si="34"/>
        <v>2.6401454702805843E-2</v>
      </c>
    </row>
    <row r="31" spans="2:33" x14ac:dyDescent="0.3">
      <c r="B31" s="46">
        <f ca="1"/>
        <v>2.7777777777777759E-2</v>
      </c>
      <c r="C31" s="46">
        <f ca="1"/>
        <v>6.2499999999999979E-2</v>
      </c>
      <c r="D31" s="46">
        <f ca="1"/>
        <v>0.11428571428571428</v>
      </c>
      <c r="E31" s="45">
        <f ca="1"/>
        <v>5.7971014492753624E-2</v>
      </c>
      <c r="F31" s="46">
        <f ca="1"/>
        <v>5.8139534883720922E-2</v>
      </c>
      <c r="G31" s="46">
        <f ca="1"/>
        <v>5.8252427184466014E-2</v>
      </c>
      <c r="H31" s="46">
        <f ca="1"/>
        <v>5.8252427184466014E-2</v>
      </c>
      <c r="I31" s="46">
        <f ca="1"/>
        <v>5.5555555555555552E-2</v>
      </c>
      <c r="J31" s="46">
        <v>0</v>
      </c>
      <c r="K31" s="46">
        <v>0</v>
      </c>
      <c r="M31" s="54">
        <f t="shared" ref="M31" ca="1" si="35">M19/M$26</f>
        <v>6.8656354751423607E-2</v>
      </c>
      <c r="N31" s="54">
        <f t="shared" ca="1" si="31"/>
        <v>5.7740169238427071E-2</v>
      </c>
      <c r="O31" s="54">
        <f t="shared" ca="1" si="31"/>
        <v>5.7895714837045496E-2</v>
      </c>
      <c r="P31" s="54">
        <f t="shared" ca="1" si="31"/>
        <v>5.8759778326379887E-2</v>
      </c>
      <c r="Q31" s="54">
        <f t="shared" ca="1" si="31"/>
        <v>5.8732976614125854E-2</v>
      </c>
      <c r="R31" s="54">
        <f t="shared" ca="1" si="31"/>
        <v>5.8670863602973723E-2</v>
      </c>
      <c r="S31" s="54">
        <f t="shared" ca="1" si="31"/>
        <v>5.8674898062981942E-2</v>
      </c>
      <c r="T31" s="54">
        <f t="shared" ca="1" si="31"/>
        <v>5.8679295785970302E-2</v>
      </c>
      <c r="U31" s="54">
        <f t="shared" ca="1" si="31"/>
        <v>5.8678861904380798E-2</v>
      </c>
      <c r="V31" s="54">
        <f t="shared" ca="1" si="31"/>
        <v>5.867855636350168E-2</v>
      </c>
      <c r="W31" s="54">
        <f t="shared" ca="1" si="31"/>
        <v>5.8678597761893755E-2</v>
      </c>
      <c r="X31" s="54">
        <f t="shared" ca="1" si="31"/>
        <v>5.8678618638211374E-2</v>
      </c>
      <c r="Y31" s="332">
        <f t="shared" ref="Y31:AG31" ca="1" si="36">Y19/Y$26</f>
        <v>5.8678614956783538E-2</v>
      </c>
      <c r="Z31" s="332">
        <f t="shared" ca="1" si="36"/>
        <v>5.8678613558026595E-2</v>
      </c>
      <c r="AA31" s="332">
        <f t="shared" ca="1" si="36"/>
        <v>5.8678613870679533E-2</v>
      </c>
      <c r="AB31" s="332">
        <f t="shared" ca="1" si="36"/>
        <v>5.8678613962275153E-2</v>
      </c>
      <c r="AC31" s="332">
        <f t="shared" ca="1" si="36"/>
        <v>5.8678613936598976E-2</v>
      </c>
      <c r="AD31" s="332">
        <f t="shared" ca="1" si="36"/>
        <v>5.8678613930768612E-2</v>
      </c>
      <c r="AE31" s="332">
        <f t="shared" ca="1" si="36"/>
        <v>5.8678613932822726E-2</v>
      </c>
      <c r="AF31" s="332">
        <f t="shared" ca="1" si="36"/>
        <v>5.8678613933180336E-2</v>
      </c>
      <c r="AG31" s="102">
        <f t="shared" ca="1" si="36"/>
        <v>5.8678613933019499E-2</v>
      </c>
    </row>
    <row r="32" spans="2:33" x14ac:dyDescent="0.3">
      <c r="B32" s="46">
        <f ca="1"/>
        <v>2.7777777777777759E-2</v>
      </c>
      <c r="C32" s="46">
        <f ca="1"/>
        <v>6.2499999999999979E-2</v>
      </c>
      <c r="D32" s="46">
        <f ca="1"/>
        <v>0.14285714285714285</v>
      </c>
      <c r="E32" s="46">
        <f ca="1"/>
        <v>5.7971014492753624E-2</v>
      </c>
      <c r="F32" s="45">
        <f ca="1"/>
        <v>5.8139534883720922E-2</v>
      </c>
      <c r="G32" s="46">
        <f ca="1"/>
        <v>5.8252427184466014E-2</v>
      </c>
      <c r="H32" s="46">
        <f ca="1"/>
        <v>5.8252427184466014E-2</v>
      </c>
      <c r="I32" s="46">
        <f ca="1"/>
        <v>5.5555555555555552E-2</v>
      </c>
      <c r="J32" s="46">
        <v>0</v>
      </c>
      <c r="K32" s="46">
        <v>0</v>
      </c>
      <c r="M32" s="54">
        <f t="shared" ref="M32" ca="1" si="37">M20/M$26</f>
        <v>7.592585113686845E-2</v>
      </c>
      <c r="N32" s="54">
        <f t="shared" ca="1" si="31"/>
        <v>6.0204930087334262E-2</v>
      </c>
      <c r="O32" s="54">
        <f t="shared" ca="1" si="31"/>
        <v>6.0693885674011828E-2</v>
      </c>
      <c r="P32" s="54">
        <f t="shared" ca="1" si="31"/>
        <v>6.1849085774924768E-2</v>
      </c>
      <c r="Q32" s="54">
        <f t="shared" ca="1" si="31"/>
        <v>6.1786483536636919E-2</v>
      </c>
      <c r="R32" s="54">
        <f t="shared" ca="1" si="31"/>
        <v>6.1704530863534092E-2</v>
      </c>
      <c r="S32" s="54">
        <f t="shared" ca="1" si="31"/>
        <v>6.1711804454633465E-2</v>
      </c>
      <c r="T32" s="54">
        <f t="shared" ca="1" si="31"/>
        <v>6.1717538861399399E-2</v>
      </c>
      <c r="U32" s="54">
        <f t="shared" ca="1" si="31"/>
        <v>6.1716826569898915E-2</v>
      </c>
      <c r="V32" s="54">
        <f t="shared" ca="1" si="31"/>
        <v>6.1716432851101309E-2</v>
      </c>
      <c r="W32" s="54">
        <f t="shared" ca="1" si="31"/>
        <v>6.1716497326801317E-2</v>
      </c>
      <c r="X32" s="54">
        <f t="shared" ca="1" si="31"/>
        <v>6.1716523868906296E-2</v>
      </c>
      <c r="Y32" s="332">
        <f t="shared" ref="Y32:AG32" ca="1" si="38">Y20/Y$26</f>
        <v>6.1716518327576186E-2</v>
      </c>
      <c r="Z32" s="332">
        <f t="shared" ca="1" si="38"/>
        <v>6.1716516576926492E-2</v>
      </c>
      <c r="AA32" s="332">
        <f t="shared" ca="1" si="38"/>
        <v>6.1716517036103813E-2</v>
      </c>
      <c r="AB32" s="332">
        <f t="shared" ca="1" si="38"/>
        <v>6.1716517148555937E-2</v>
      </c>
      <c r="AC32" s="332">
        <f t="shared" ca="1" si="38"/>
        <v>6.1716517111557692E-2</v>
      </c>
      <c r="AD32" s="332">
        <f t="shared" ca="1" si="38"/>
        <v>6.1716517104576159E-2</v>
      </c>
      <c r="AE32" s="332">
        <f t="shared" ca="1" si="38"/>
        <v>6.1716517107490293E-2</v>
      </c>
      <c r="AF32" s="332">
        <f t="shared" ca="1" si="38"/>
        <v>6.1716517107903858E-2</v>
      </c>
      <c r="AG32" s="102">
        <f t="shared" ca="1" si="38"/>
        <v>6.1716517107678726E-2</v>
      </c>
    </row>
    <row r="33" spans="1:33" x14ac:dyDescent="0.3">
      <c r="B33" s="46">
        <f ca="1"/>
        <v>2.7777777777777759E-2</v>
      </c>
      <c r="C33" s="46">
        <f ca="1"/>
        <v>6.2499999999999979E-2</v>
      </c>
      <c r="D33" s="46">
        <f ca="1"/>
        <v>0.1714285714285714</v>
      </c>
      <c r="E33" s="46">
        <f ca="1"/>
        <v>5.7971014492753624E-2</v>
      </c>
      <c r="F33" s="46">
        <f ca="1"/>
        <v>5.8139534883720922E-2</v>
      </c>
      <c r="G33" s="45">
        <f ca="1"/>
        <v>5.8252427184466014E-2</v>
      </c>
      <c r="H33" s="46">
        <f ca="1"/>
        <v>5.8252427184466014E-2</v>
      </c>
      <c r="I33" s="46">
        <f ca="1"/>
        <v>5.5555555555555552E-2</v>
      </c>
      <c r="J33" s="46">
        <v>0</v>
      </c>
      <c r="K33" s="46">
        <v>0</v>
      </c>
      <c r="M33" s="54">
        <f t="shared" ref="M33" ca="1" si="39">M21/M$26</f>
        <v>8.3195347522313293E-2</v>
      </c>
      <c r="N33" s="54">
        <f t="shared" ca="1" si="31"/>
        <v>6.2669690936241432E-2</v>
      </c>
      <c r="O33" s="54">
        <f t="shared" ca="1" si="31"/>
        <v>6.3492056510978168E-2</v>
      </c>
      <c r="P33" s="54">
        <f t="shared" ca="1" si="31"/>
        <v>6.4938393223469643E-2</v>
      </c>
      <c r="Q33" s="54">
        <f t="shared" ca="1" si="31"/>
        <v>6.4839990459147998E-2</v>
      </c>
      <c r="R33" s="54">
        <f t="shared" ca="1" si="31"/>
        <v>6.4738198124094454E-2</v>
      </c>
      <c r="S33" s="54">
        <f t="shared" ca="1" si="31"/>
        <v>6.474871084628496E-2</v>
      </c>
      <c r="T33" s="54">
        <f t="shared" ca="1" si="31"/>
        <v>6.4755781936828488E-2</v>
      </c>
      <c r="U33" s="54">
        <f t="shared" ca="1" si="31"/>
        <v>6.4754791235417039E-2</v>
      </c>
      <c r="V33" s="54">
        <f t="shared" ca="1" si="31"/>
        <v>6.4754309338700952E-2</v>
      </c>
      <c r="W33" s="54">
        <f t="shared" ca="1" si="31"/>
        <v>6.4754396891708893E-2</v>
      </c>
      <c r="X33" s="54">
        <f t="shared" ca="1" si="31"/>
        <v>6.4754429099601218E-2</v>
      </c>
      <c r="Y33" s="332">
        <f t="shared" ref="Y33:AG33" ca="1" si="40">Y21/Y$26</f>
        <v>6.4754421698368828E-2</v>
      </c>
      <c r="Z33" s="332">
        <f t="shared" ca="1" si="40"/>
        <v>6.4754419595826396E-2</v>
      </c>
      <c r="AA33" s="332">
        <f t="shared" ca="1" si="40"/>
        <v>6.4754420201528079E-2</v>
      </c>
      <c r="AB33" s="332">
        <f t="shared" ca="1" si="40"/>
        <v>6.4754420334836721E-2</v>
      </c>
      <c r="AC33" s="332">
        <f t="shared" ca="1" si="40"/>
        <v>6.4754420286516387E-2</v>
      </c>
      <c r="AD33" s="332">
        <f t="shared" ca="1" si="40"/>
        <v>6.4754420278383684E-2</v>
      </c>
      <c r="AE33" s="332">
        <f t="shared" ca="1" si="40"/>
        <v>6.4754420282157873E-2</v>
      </c>
      <c r="AF33" s="332">
        <f t="shared" ca="1" si="40"/>
        <v>6.4754420282627415E-2</v>
      </c>
      <c r="AG33" s="102">
        <f t="shared" ca="1" si="40"/>
        <v>6.4754420282337952E-2</v>
      </c>
    </row>
    <row r="34" spans="1:33" x14ac:dyDescent="0.3">
      <c r="B34" s="46">
        <f ca="1"/>
        <v>2.7777777777777759E-2</v>
      </c>
      <c r="C34" s="46">
        <f ca="1"/>
        <v>6.2499999999999979E-2</v>
      </c>
      <c r="D34" s="46">
        <f ca="1"/>
        <v>0.1714285714285714</v>
      </c>
      <c r="E34" s="46">
        <f ca="1"/>
        <v>5.7971014492753624E-2</v>
      </c>
      <c r="F34" s="46">
        <f ca="1"/>
        <v>5.8139534883720922E-2</v>
      </c>
      <c r="G34" s="46">
        <f ca="1"/>
        <v>5.8252427184466014E-2</v>
      </c>
      <c r="H34" s="45">
        <f ca="1"/>
        <v>5.8252427184466014E-2</v>
      </c>
      <c r="I34" s="46">
        <f ca="1"/>
        <v>5.5555555555555552E-2</v>
      </c>
      <c r="J34" s="46">
        <v>0</v>
      </c>
      <c r="K34" s="46">
        <v>0</v>
      </c>
      <c r="M34" s="54">
        <f t="shared" ref="M34" ca="1" si="41">M22/M$26</f>
        <v>8.3195347522313293E-2</v>
      </c>
      <c r="N34" s="54">
        <f t="shared" ca="1" si="31"/>
        <v>6.2669690936241432E-2</v>
      </c>
      <c r="O34" s="54">
        <f t="shared" ca="1" si="31"/>
        <v>6.3492056510978168E-2</v>
      </c>
      <c r="P34" s="54">
        <f t="shared" ca="1" si="31"/>
        <v>6.4938393223469643E-2</v>
      </c>
      <c r="Q34" s="54">
        <f t="shared" ca="1" si="31"/>
        <v>6.4839990459147998E-2</v>
      </c>
      <c r="R34" s="54">
        <f t="shared" ca="1" si="31"/>
        <v>6.4738198124094454E-2</v>
      </c>
      <c r="S34" s="54">
        <f t="shared" ca="1" si="31"/>
        <v>6.474871084628496E-2</v>
      </c>
      <c r="T34" s="54">
        <f t="shared" ca="1" si="31"/>
        <v>6.4755781936828488E-2</v>
      </c>
      <c r="U34" s="54">
        <f t="shared" ca="1" si="31"/>
        <v>6.4754791235417039E-2</v>
      </c>
      <c r="V34" s="54">
        <f t="shared" ca="1" si="31"/>
        <v>6.4754309338700952E-2</v>
      </c>
      <c r="W34" s="54">
        <f t="shared" ca="1" si="31"/>
        <v>6.4754396891708893E-2</v>
      </c>
      <c r="X34" s="54">
        <f t="shared" ca="1" si="31"/>
        <v>6.4754429099601218E-2</v>
      </c>
      <c r="Y34" s="332">
        <f t="shared" ref="Y34:AG34" ca="1" si="42">Y22/Y$26</f>
        <v>6.4754421698368828E-2</v>
      </c>
      <c r="Z34" s="332">
        <f t="shared" ca="1" si="42"/>
        <v>6.4754419595826396E-2</v>
      </c>
      <c r="AA34" s="332">
        <f t="shared" ca="1" si="42"/>
        <v>6.4754420201528079E-2</v>
      </c>
      <c r="AB34" s="332">
        <f t="shared" ca="1" si="42"/>
        <v>6.4754420334836721E-2</v>
      </c>
      <c r="AC34" s="332">
        <f t="shared" ca="1" si="42"/>
        <v>6.4754420286516387E-2</v>
      </c>
      <c r="AD34" s="332">
        <f t="shared" ca="1" si="42"/>
        <v>6.4754420278383684E-2</v>
      </c>
      <c r="AE34" s="332">
        <f t="shared" ca="1" si="42"/>
        <v>6.4754420282157873E-2</v>
      </c>
      <c r="AF34" s="332">
        <f t="shared" ca="1" si="42"/>
        <v>6.4754420282627415E-2</v>
      </c>
      <c r="AG34" s="102">
        <f t="shared" ca="1" si="42"/>
        <v>6.4754420282337952E-2</v>
      </c>
    </row>
    <row r="35" spans="1:33" x14ac:dyDescent="0.3">
      <c r="B35" s="46">
        <f ca="1"/>
        <v>2.7777777777777759E-2</v>
      </c>
      <c r="C35" s="46">
        <f ca="1"/>
        <v>6.2499999999999979E-2</v>
      </c>
      <c r="D35" s="46">
        <f ca="1"/>
        <v>2.8571428571428571E-2</v>
      </c>
      <c r="E35" s="46">
        <f ca="1"/>
        <v>5.7971014492753624E-2</v>
      </c>
      <c r="F35" s="46">
        <f ca="1"/>
        <v>5.8139534883720922E-2</v>
      </c>
      <c r="G35" s="46">
        <f ca="1"/>
        <v>5.8252427184466014E-2</v>
      </c>
      <c r="H35" s="46">
        <f ca="1"/>
        <v>5.8252427184466014E-2</v>
      </c>
      <c r="I35" s="45">
        <f ca="1"/>
        <v>5.5555555555555552E-2</v>
      </c>
      <c r="J35" s="46">
        <v>0</v>
      </c>
      <c r="K35" s="46">
        <v>0</v>
      </c>
      <c r="M35" s="54">
        <f t="shared" ref="M35" ca="1" si="43">M23/M$26</f>
        <v>4.684786559508905E-2</v>
      </c>
      <c r="N35" s="54">
        <f t="shared" ca="1" si="31"/>
        <v>5.0345886691705505E-2</v>
      </c>
      <c r="O35" s="54">
        <f t="shared" ca="1" si="31"/>
        <v>4.95012023261465E-2</v>
      </c>
      <c r="P35" s="54">
        <f t="shared" ca="1" si="31"/>
        <v>4.9491855980745229E-2</v>
      </c>
      <c r="Q35" s="54">
        <f t="shared" ca="1" si="31"/>
        <v>4.9572455846592658E-2</v>
      </c>
      <c r="R35" s="54">
        <f t="shared" ca="1" si="31"/>
        <v>4.9569861821292652E-2</v>
      </c>
      <c r="S35" s="54">
        <f t="shared" ca="1" si="31"/>
        <v>4.9564178888027381E-2</v>
      </c>
      <c r="T35" s="54">
        <f t="shared" ca="1" si="31"/>
        <v>4.9564566559683013E-2</v>
      </c>
      <c r="U35" s="54">
        <f t="shared" ca="1" si="31"/>
        <v>4.9564967907826413E-2</v>
      </c>
      <c r="V35" s="54">
        <f t="shared" ca="1" si="31"/>
        <v>4.9564926900702765E-2</v>
      </c>
      <c r="W35" s="54">
        <f t="shared" ca="1" si="31"/>
        <v>4.9564899067171028E-2</v>
      </c>
      <c r="X35" s="54">
        <f t="shared" ca="1" si="31"/>
        <v>4.9564902946126602E-2</v>
      </c>
      <c r="Y35" s="332">
        <f t="shared" ref="Y35:AG35" ca="1" si="44">Y23/Y$26</f>
        <v>4.9564904844405636E-2</v>
      </c>
      <c r="Z35" s="332">
        <f t="shared" ca="1" si="44"/>
        <v>4.9564904501326897E-2</v>
      </c>
      <c r="AA35" s="332">
        <f t="shared" ca="1" si="44"/>
        <v>4.9564904374406707E-2</v>
      </c>
      <c r="AB35" s="332">
        <f t="shared" ca="1" si="44"/>
        <v>4.9564904403432808E-2</v>
      </c>
      <c r="AC35" s="332">
        <f t="shared" ca="1" si="44"/>
        <v>4.9564904411722829E-2</v>
      </c>
      <c r="AD35" s="332">
        <f t="shared" ca="1" si="44"/>
        <v>4.9564904409345988E-2</v>
      </c>
      <c r="AE35" s="332">
        <f t="shared" ca="1" si="44"/>
        <v>4.9564904408819999E-2</v>
      </c>
      <c r="AF35" s="332">
        <f t="shared" ca="1" si="44"/>
        <v>4.9564904409009708E-2</v>
      </c>
      <c r="AG35" s="102">
        <f t="shared" ca="1" si="44"/>
        <v>4.9564904409041828E-2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f ca="1"/>
        <v>0</v>
      </c>
      <c r="H36" s="46">
        <f ca="1"/>
        <v>0</v>
      </c>
      <c r="I36" s="46">
        <f ca="1"/>
        <v>0</v>
      </c>
      <c r="J36" s="45">
        <v>0</v>
      </c>
      <c r="K36" s="46">
        <v>0</v>
      </c>
      <c r="M36" s="54">
        <f t="shared" ref="M36" ca="1" si="45">M24/M$26</f>
        <v>7.2694963854448525E-3</v>
      </c>
      <c r="N36" s="54">
        <f t="shared" ca="1" si="31"/>
        <v>7.6360921308656505E-4</v>
      </c>
      <c r="O36" s="54">
        <f t="shared" ca="1" si="31"/>
        <v>8.9061196036886736E-5</v>
      </c>
      <c r="P36" s="54">
        <f t="shared" ca="1" si="31"/>
        <v>1.0323777088286268E-5</v>
      </c>
      <c r="Q36" s="54">
        <f t="shared" ca="1" si="31"/>
        <v>1.1867234286171707E-6</v>
      </c>
      <c r="R36" s="54">
        <f t="shared" ca="1" si="31"/>
        <v>1.3648325873026628E-7</v>
      </c>
      <c r="S36" s="54">
        <f t="shared" ca="1" si="31"/>
        <v>1.5705964766097159E-8</v>
      </c>
      <c r="T36" s="54">
        <f t="shared" ca="1" si="31"/>
        <v>1.8072791683698342E-9</v>
      </c>
      <c r="U36" s="54">
        <f t="shared" ca="1" si="31"/>
        <v>2.0795434876676941E-10</v>
      </c>
      <c r="V36" s="54">
        <f t="shared" ca="1" si="31"/>
        <v>2.3928370656794439E-11</v>
      </c>
      <c r="W36" s="54">
        <f t="shared" ca="1" si="31"/>
        <v>2.7533376238967344E-12</v>
      </c>
      <c r="X36" s="54">
        <f t="shared" ca="1" si="31"/>
        <v>3.16814901489859E-13</v>
      </c>
      <c r="Y36" s="332">
        <f t="shared" ref="Y36:AG36" ca="1" si="46">Y24/Y$26</f>
        <v>3.6454542292282534E-14</v>
      </c>
      <c r="Z36" s="332">
        <f t="shared" ca="1" si="46"/>
        <v>4.1946691978289879E-15</v>
      </c>
      <c r="AA36" s="332">
        <f t="shared" ca="1" si="46"/>
        <v>4.8266275725417983E-16</v>
      </c>
      <c r="AB36" s="332">
        <f t="shared" ca="1" si="46"/>
        <v>5.5537951971891912E-17</v>
      </c>
      <c r="AC36" s="332">
        <f t="shared" ca="1" si="46"/>
        <v>6.3905160703506848E-18</v>
      </c>
      <c r="AD36" s="332">
        <f t="shared" ca="1" si="46"/>
        <v>7.3532952164362363E-19</v>
      </c>
      <c r="AE36" s="332">
        <f t="shared" ca="1" si="46"/>
        <v>8.4611242577987525E-20</v>
      </c>
      <c r="AF36" s="332">
        <f t="shared" ca="1" si="46"/>
        <v>9.7358560478242411E-21</v>
      </c>
      <c r="AG36" s="102">
        <f t="shared" ca="1" si="46"/>
        <v>1.1202635736772115E-21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f ca="1"/>
        <v>0</v>
      </c>
      <c r="H37" s="46">
        <f ca="1"/>
        <v>0</v>
      </c>
      <c r="I37" s="46">
        <f ca="1"/>
        <v>0</v>
      </c>
      <c r="J37" s="46">
        <v>0</v>
      </c>
      <c r="K37" s="45">
        <v>0</v>
      </c>
      <c r="M37" s="54">
        <f t="shared" ref="M37" ca="1" si="47">M25/M$26</f>
        <v>7.2694963854448525E-3</v>
      </c>
      <c r="N37" s="54">
        <f t="shared" ca="1" si="31"/>
        <v>7.6360921308656505E-4</v>
      </c>
      <c r="O37" s="54">
        <f t="shared" ca="1" si="31"/>
        <v>8.9061196036886736E-5</v>
      </c>
      <c r="P37" s="54">
        <f t="shared" ca="1" si="31"/>
        <v>1.0323777088286268E-5</v>
      </c>
      <c r="Q37" s="54">
        <f t="shared" ca="1" si="31"/>
        <v>1.1867234286171707E-6</v>
      </c>
      <c r="R37" s="54">
        <f t="shared" ca="1" si="31"/>
        <v>1.3648325873026628E-7</v>
      </c>
      <c r="S37" s="54">
        <f t="shared" ca="1" si="31"/>
        <v>1.5705964766097159E-8</v>
      </c>
      <c r="T37" s="54">
        <f t="shared" ca="1" si="31"/>
        <v>1.8072791683698342E-9</v>
      </c>
      <c r="U37" s="54">
        <f t="shared" ca="1" si="31"/>
        <v>2.0795434876676941E-10</v>
      </c>
      <c r="V37" s="54">
        <f t="shared" ca="1" si="31"/>
        <v>2.3928370656794439E-11</v>
      </c>
      <c r="W37" s="54">
        <f t="shared" ca="1" si="31"/>
        <v>2.7533376238967344E-12</v>
      </c>
      <c r="X37" s="54">
        <f t="shared" ca="1" si="31"/>
        <v>3.16814901489859E-13</v>
      </c>
      <c r="Y37" s="332">
        <f t="shared" ref="Y37:AG37" ca="1" si="48">Y25/Y$26</f>
        <v>3.6454542292282534E-14</v>
      </c>
      <c r="Z37" s="332">
        <f t="shared" ca="1" si="48"/>
        <v>4.1946691978289879E-15</v>
      </c>
      <c r="AA37" s="332">
        <f t="shared" ca="1" si="48"/>
        <v>4.8266275725417983E-16</v>
      </c>
      <c r="AB37" s="332">
        <f t="shared" ca="1" si="48"/>
        <v>5.5537951971891912E-17</v>
      </c>
      <c r="AC37" s="332">
        <f t="shared" ca="1" si="48"/>
        <v>6.3905160703506848E-18</v>
      </c>
      <c r="AD37" s="332">
        <f t="shared" ca="1" si="48"/>
        <v>7.3532952164362363E-19</v>
      </c>
      <c r="AE37" s="332">
        <f t="shared" ca="1" si="48"/>
        <v>8.4611242577987525E-20</v>
      </c>
      <c r="AF37" s="332">
        <f t="shared" ca="1" si="48"/>
        <v>9.7358560478242411E-21</v>
      </c>
      <c r="AG37" s="102">
        <f t="shared" ca="1" si="48"/>
        <v>1.1202635736772115E-21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8.5724561443202543</v>
      </c>
      <c r="O38" s="41">
        <f t="shared" ca="1" si="49"/>
        <v>8.6266253503348622</v>
      </c>
      <c r="P38" s="41">
        <f t="shared" ca="1" si="49"/>
        <v>8.6993753863777137</v>
      </c>
      <c r="Q38" s="41">
        <f t="shared" ca="1" si="49"/>
        <v>8.6950085726392743</v>
      </c>
      <c r="R38" s="41">
        <f t="shared" ca="1" si="49"/>
        <v>8.6898994411139938</v>
      </c>
      <c r="S38" s="41">
        <f t="shared" ca="1" si="49"/>
        <v>8.6903921564557223</v>
      </c>
      <c r="T38" s="41">
        <f t="shared" ca="1" si="49"/>
        <v>8.6907495723742691</v>
      </c>
      <c r="U38" s="41">
        <f t="shared" ca="1" si="49"/>
        <v>8.6907024192961053</v>
      </c>
      <c r="V38" s="41">
        <f t="shared" ca="1" si="49"/>
        <v>8.6906779789677255</v>
      </c>
      <c r="W38" s="41">
        <f t="shared" ca="1" si="49"/>
        <v>8.6906821962827472</v>
      </c>
      <c r="X38" s="41">
        <f t="shared" ca="1" si="49"/>
        <v>8.6906838371388933</v>
      </c>
      <c r="Y38" s="52">
        <f ca="1">SUM($B15*Y28,$C15*Y29,$D15*Y30,$E15*Y31,$F15*Y32,$G15*Y33,$H15*Y34,$I15*Y35,$J15*Y36,$K15*Y37)</f>
        <v>8.6906834777697881</v>
      </c>
      <c r="Z38" s="52">
        <f t="shared" ref="Z38:AG38" ca="1" si="50">SUM($B15*Z28,$C15*Z29,$D15*Z30,$E15*Z31,$F15*Z32,$G15*Z33,$H15*Z34,$I15*Z35,$J15*Z36,$K15*Z37)</f>
        <v>8.6906833700864698</v>
      </c>
      <c r="AA38" s="52">
        <f t="shared" ca="1" si="50"/>
        <v>8.6906833996770061</v>
      </c>
      <c r="AB38" s="52">
        <f t="shared" ca="1" si="50"/>
        <v>8.6906834065506438</v>
      </c>
      <c r="AC38" s="52">
        <f t="shared" ca="1" si="50"/>
        <v>8.6906834041784045</v>
      </c>
      <c r="AD38" s="52">
        <f t="shared" ca="1" si="50"/>
        <v>8.6906834037552265</v>
      </c>
      <c r="AE38" s="52">
        <f t="shared" ca="1" si="50"/>
        <v>8.6906834039412857</v>
      </c>
      <c r="AF38" s="52">
        <f t="shared" ca="1" si="50"/>
        <v>8.6906834039660517</v>
      </c>
      <c r="AG38" s="55">
        <f t="shared" ca="1" si="50"/>
        <v>8.6906834039517271</v>
      </c>
    </row>
    <row r="39" spans="1:33" ht="14.4" thickBot="1" x14ac:dyDescent="0.35">
      <c r="A39" s="62" t="s">
        <v>34</v>
      </c>
      <c r="B39" s="63">
        <f ca="1">M41</f>
        <v>1.6906437305020194E-9</v>
      </c>
      <c r="L39" s="40" t="s">
        <v>161</v>
      </c>
      <c r="M39" s="323">
        <f>Summary!H15</f>
        <v>1E-8</v>
      </c>
      <c r="N39" s="318">
        <f ca="1">SUM(N40:N49)</f>
        <v>6.9966849639340675E-3</v>
      </c>
      <c r="O39" s="318">
        <f ca="1">SUM(O40:O49)</f>
        <v>5.1253272702095516E-5</v>
      </c>
      <c r="P39" s="318">
        <f t="shared" ref="P39:Y39" ca="1" si="51">SUM(P40:P49)</f>
        <v>2.7816367173559511E-5</v>
      </c>
      <c r="Q39" s="318">
        <f t="shared" ca="1" si="51"/>
        <v>2.9746706109313933E-7</v>
      </c>
      <c r="R39" s="318">
        <f t="shared" ca="1" si="51"/>
        <v>1.5603680145546725E-7</v>
      </c>
      <c r="S39" s="318">
        <f t="shared" ca="1" si="51"/>
        <v>1.6906437305020194E-9</v>
      </c>
      <c r="T39" s="318">
        <f t="shared" ca="1" si="51"/>
        <v>8.0271869611040847E-10</v>
      </c>
      <c r="U39" s="318">
        <f t="shared" ca="1" si="51"/>
        <v>1.0989659798188466E-11</v>
      </c>
      <c r="V39" s="318">
        <f t="shared" ca="1" si="51"/>
        <v>4.0485846268873648E-12</v>
      </c>
      <c r="W39" s="318">
        <f t="shared" ca="1" si="51"/>
        <v>7.572645933751989E-14</v>
      </c>
      <c r="X39" s="318">
        <f t="shared" ca="1" si="51"/>
        <v>1.9871872643375443E-14</v>
      </c>
      <c r="Y39" s="318">
        <f t="shared" ca="1" si="51"/>
        <v>5.250333062470942E-16</v>
      </c>
      <c r="Z39" s="318">
        <f t="shared" ref="Z39:AG39" ca="1" si="52">SUM(Z40:Z49)</f>
        <v>9.4954630721407664E-17</v>
      </c>
      <c r="AA39" s="318">
        <f t="shared" ca="1" si="52"/>
        <v>3.5620021661906587E-18</v>
      </c>
      <c r="AB39" s="318">
        <f t="shared" ca="1" si="52"/>
        <v>4.4088959137075682E-19</v>
      </c>
      <c r="AC39" s="318">
        <f t="shared" ca="1" si="52"/>
        <v>2.3423772535405595E-20</v>
      </c>
      <c r="AD39" s="318">
        <f t="shared" ca="1" si="52"/>
        <v>1.985575650939244E-21</v>
      </c>
      <c r="AE39" s="318">
        <f t="shared" ca="1" si="52"/>
        <v>1.4902348563008577E-22</v>
      </c>
      <c r="AF39" s="318">
        <f t="shared" ca="1" si="52"/>
        <v>8.6581292587026145E-24</v>
      </c>
      <c r="AG39" s="318">
        <f t="shared" ca="1" si="52"/>
        <v>9.182539646039037E-25</v>
      </c>
    </row>
    <row r="40" spans="1:33" outlineLevel="1" x14ac:dyDescent="0.3">
      <c r="B40" s="57">
        <f ca="1">AG38</f>
        <v>8.6906834039517271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6</v>
      </c>
      <c r="N40" s="41">
        <f ca="1">(N28-M28)^2</f>
        <v>1.5607180373673351E-6</v>
      </c>
      <c r="O40" s="41">
        <f ca="1">(O28-N28)^2</f>
        <v>3.2343306473448472E-5</v>
      </c>
      <c r="P40" s="41">
        <f t="shared" ref="P40:Y40" ca="1" si="53">(P28-O28)^2</f>
        <v>3.1587675385305532E-10</v>
      </c>
      <c r="Q40" s="41">
        <f t="shared" ca="1" si="53"/>
        <v>2.2770014294162328E-7</v>
      </c>
      <c r="R40" s="41">
        <f t="shared" ca="1" si="53"/>
        <v>1.6907384706729975E-10</v>
      </c>
      <c r="S40" s="41">
        <f t="shared" ca="1" si="53"/>
        <v>1.1675403201539613E-9</v>
      </c>
      <c r="T40" s="41">
        <f t="shared" ca="1" si="53"/>
        <v>4.3319034409153182E-12</v>
      </c>
      <c r="U40" s="41">
        <f t="shared" ca="1" si="53"/>
        <v>5.8568845522609417E-12</v>
      </c>
      <c r="V40" s="41">
        <f t="shared" ca="1" si="53"/>
        <v>5.2442285103153769E-14</v>
      </c>
      <c r="W40" s="41">
        <f t="shared" ca="1" si="53"/>
        <v>2.838710160601645E-14</v>
      </c>
      <c r="X40" s="41">
        <f t="shared" ca="1" si="53"/>
        <v>4.8744229927121319E-16</v>
      </c>
      <c r="Y40" s="41">
        <f t="shared" ca="1" si="53"/>
        <v>1.3306697325453398E-16</v>
      </c>
      <c r="Z40" s="41">
        <f t="shared" ref="Z40:Z49" ca="1" si="54">(Z28-Y28)^2</f>
        <v>3.905923229439211E-18</v>
      </c>
      <c r="AA40" s="41">
        <f t="shared" ref="AA40:AA49" ca="1" si="55">(AA28-Z28)^2</f>
        <v>6.0027220576238899E-19</v>
      </c>
      <c r="AB40" s="41">
        <f t="shared" ref="AB40:AB49" ca="1" si="56">(AB28-AA28)^2</f>
        <v>2.8430301165002976E-20</v>
      </c>
      <c r="AC40" s="41">
        <f t="shared" ref="AC40:AC49" ca="1" si="57">(AC28-AB28)^2</f>
        <v>2.5889630955286476E-21</v>
      </c>
      <c r="AD40" s="41">
        <f t="shared" ref="AD40:AD49" ca="1" si="58">(AD28-AC28)^2</f>
        <v>1.9306860722113619E-22</v>
      </c>
      <c r="AE40" s="41">
        <f t="shared" ref="AE40:AE49" ca="1" si="59">(AE28-AD28)^2</f>
        <v>1.0566904241195935E-23</v>
      </c>
      <c r="AF40" s="41">
        <f t="shared" ref="AF40:AF49" ca="1" si="60">(AF28-AE28)^2</f>
        <v>1.2424756472457241E-24</v>
      </c>
      <c r="AG40" s="41">
        <f t="shared" ref="AG40:AG49" ca="1" si="61">(AG28-AF28)^2</f>
        <v>4.0136013343968584E-26</v>
      </c>
    </row>
    <row r="41" spans="1:33" outlineLevel="1" x14ac:dyDescent="0.3">
      <c r="B41" s="57"/>
      <c r="C41" s="57">
        <f ca="1">B40</f>
        <v>8.6906834039517271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1.6906437305020194E-9</v>
      </c>
      <c r="N41" s="41">
        <f t="shared" ref="N41" ca="1" si="62">(N29-M29)^2</f>
        <v>5.6890414486193289E-3</v>
      </c>
      <c r="O41" s="41">
        <f t="shared" ref="O41:Y49" ca="1" si="63">(O29-N29)^2</f>
        <v>8.5983107505506982E-6</v>
      </c>
      <c r="P41" s="41">
        <f t="shared" ca="1" si="63"/>
        <v>2.1531091283332212E-5</v>
      </c>
      <c r="Q41" s="41">
        <f t="shared" ca="1" si="63"/>
        <v>4.5427150870744343E-9</v>
      </c>
      <c r="R41" s="41">
        <f t="shared" ca="1" si="63"/>
        <v>1.2440134807027382E-7</v>
      </c>
      <c r="S41" s="41">
        <f t="shared" ca="1" si="63"/>
        <v>2.863985319563047E-11</v>
      </c>
      <c r="T41" s="41">
        <f t="shared" ca="1" si="63"/>
        <v>6.4423317300079631E-10</v>
      </c>
      <c r="U41" s="41">
        <f t="shared" ca="1" si="63"/>
        <v>1.4857500217496724E-12</v>
      </c>
      <c r="V41" s="41">
        <f t="shared" ca="1" si="63"/>
        <v>3.2656879556482788E-12</v>
      </c>
      <c r="W41" s="41">
        <f t="shared" ca="1" si="63"/>
        <v>2.1512297764490421E-14</v>
      </c>
      <c r="X41" s="41">
        <f t="shared" ca="1" si="63"/>
        <v>1.6029411752917289E-14</v>
      </c>
      <c r="Y41" s="41">
        <f t="shared" ca="1" si="63"/>
        <v>2.1732531221685561E-16</v>
      </c>
      <c r="Z41" s="41">
        <f t="shared" ca="1" si="54"/>
        <v>7.6172921829380363E-17</v>
      </c>
      <c r="AA41" s="41">
        <f t="shared" ca="1" si="55"/>
        <v>1.8297539087331784E-18</v>
      </c>
      <c r="AB41" s="41">
        <f t="shared" ca="1" si="56"/>
        <v>3.4903056151939932E-19</v>
      </c>
      <c r="AC41" s="41">
        <f t="shared" ca="1" si="57"/>
        <v>1.3772017044856403E-20</v>
      </c>
      <c r="AD41" s="41">
        <f t="shared" ca="1" si="58"/>
        <v>1.5335410524102626E-21</v>
      </c>
      <c r="AE41" s="41">
        <f t="shared" ca="1" si="59"/>
        <v>9.5873490724193915E-23</v>
      </c>
      <c r="AF41" s="41">
        <f t="shared" ca="1" si="60"/>
        <v>6.4058366234063233E-24</v>
      </c>
      <c r="AG41" s="41">
        <f t="shared" ca="1" si="61"/>
        <v>6.2925246553063288E-25</v>
      </c>
    </row>
    <row r="42" spans="1:33" outlineLevel="1" x14ac:dyDescent="0.3">
      <c r="B42" s="57"/>
      <c r="C42" s="57"/>
      <c r="D42" s="57">
        <f ca="1">C41</f>
        <v>8.6906834039517271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2.7788850753228889E-7</v>
      </c>
      <c r="O42" s="41">
        <f t="shared" ca="1" si="63"/>
        <v>7.0722914700482798E-6</v>
      </c>
      <c r="P42" s="41">
        <f t="shared" ca="1" si="63"/>
        <v>7.6007384644203586E-9</v>
      </c>
      <c r="Q42" s="41">
        <f t="shared" ca="1" si="63"/>
        <v>3.455731311997955E-8</v>
      </c>
      <c r="R42" s="41">
        <f t="shared" ca="1" si="63"/>
        <v>1.5981882765088591E-10</v>
      </c>
      <c r="S42" s="41">
        <f t="shared" ca="1" si="63"/>
        <v>1.7192200159712325E-10</v>
      </c>
      <c r="T42" s="41">
        <f t="shared" ca="1" si="63"/>
        <v>1.7789126201052953E-12</v>
      </c>
      <c r="U42" s="41">
        <f t="shared" ca="1" si="63"/>
        <v>8.2734878762169169E-13</v>
      </c>
      <c r="V42" s="41">
        <f t="shared" ca="1" si="63"/>
        <v>1.5954123863477046E-14</v>
      </c>
      <c r="W42" s="41">
        <f t="shared" ca="1" si="63"/>
        <v>3.8503524243740928E-15</v>
      </c>
      <c r="X42" s="41">
        <f t="shared" ca="1" si="63"/>
        <v>1.2497165283004553E-16</v>
      </c>
      <c r="Y42" s="41">
        <f t="shared" ca="1" si="63"/>
        <v>1.7221825219488625E-17</v>
      </c>
      <c r="Z42" s="41">
        <f t="shared" ca="1" si="54"/>
        <v>8.954179434050205E-19</v>
      </c>
      <c r="AA42" s="41">
        <f t="shared" ca="1" si="55"/>
        <v>7.3522586860490354E-20</v>
      </c>
      <c r="AB42" s="41">
        <f t="shared" ca="1" si="56"/>
        <v>6.0085883450149781E-21</v>
      </c>
      <c r="AC42" s="41">
        <f t="shared" ca="1" si="57"/>
        <v>2.9622246157671866E-22</v>
      </c>
      <c r="AD42" s="41">
        <f t="shared" ca="1" si="58"/>
        <v>3.8299950623848966E-23</v>
      </c>
      <c r="AE42" s="41">
        <f t="shared" ca="1" si="59"/>
        <v>1.1058547992709084E-24</v>
      </c>
      <c r="AF42" s="41">
        <f t="shared" ca="1" si="60"/>
        <v>2.3396893578091851E-25</v>
      </c>
      <c r="AG42" s="41">
        <f t="shared" ca="1" si="61"/>
        <v>3.7032214304915258E-27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8.6906834039517271</v>
      </c>
      <c r="F43" s="57"/>
      <c r="G43" s="57"/>
      <c r="H43" s="57"/>
      <c r="I43" s="57"/>
      <c r="J43" s="57"/>
      <c r="K43" s="57"/>
      <c r="N43" s="41">
        <f t="shared" ref="N43" ca="1" si="65">(N31-M31)^2</f>
        <v>1.1916310615415545E-4</v>
      </c>
      <c r="O43" s="41">
        <f t="shared" ca="1" si="63"/>
        <v>2.4194433249564378E-8</v>
      </c>
      <c r="P43" s="41">
        <f t="shared" ca="1" si="63"/>
        <v>7.466057136007227E-7</v>
      </c>
      <c r="Q43" s="41">
        <f t="shared" ca="1" si="63"/>
        <v>7.1833177974800616E-10</v>
      </c>
      <c r="R43" s="41">
        <f t="shared" ca="1" si="63"/>
        <v>3.8580261543846708E-9</v>
      </c>
      <c r="S43" s="41">
        <f t="shared" ca="1" si="63"/>
        <v>1.6276867557918442E-11</v>
      </c>
      <c r="T43" s="41">
        <f t="shared" ca="1" si="63"/>
        <v>1.9339967482349011E-11</v>
      </c>
      <c r="U43" s="41">
        <f t="shared" ca="1" si="63"/>
        <v>1.8825323371039562E-13</v>
      </c>
      <c r="V43" s="41">
        <f t="shared" ca="1" si="63"/>
        <v>9.335522881239994E-14</v>
      </c>
      <c r="W43" s="41">
        <f t="shared" ca="1" si="63"/>
        <v>1.7138268664375659E-15</v>
      </c>
      <c r="X43" s="41">
        <f t="shared" ca="1" si="63"/>
        <v>4.3582063733125628E-16</v>
      </c>
      <c r="Y43" s="41">
        <f t="shared" ca="1" si="63"/>
        <v>1.3552910913063705E-17</v>
      </c>
      <c r="Z43" s="41">
        <f t="shared" ca="1" si="54"/>
        <v>1.956520987282349E-18</v>
      </c>
      <c r="AA43" s="41">
        <f t="shared" ca="1" si="55"/>
        <v>9.7751859803440741E-20</v>
      </c>
      <c r="AB43" s="41">
        <f t="shared" ca="1" si="56"/>
        <v>8.3897575990854346E-21</v>
      </c>
      <c r="AC43" s="41">
        <f t="shared" ca="1" si="57"/>
        <v>6.5926603774696125E-22</v>
      </c>
      <c r="AD43" s="41">
        <f t="shared" ca="1" si="58"/>
        <v>3.399314401561505E-23</v>
      </c>
      <c r="AE43" s="41">
        <f t="shared" ca="1" si="59"/>
        <v>4.2193835998106095E-24</v>
      </c>
      <c r="AF43" s="41">
        <f t="shared" ca="1" si="60"/>
        <v>1.2788475126543E-25</v>
      </c>
      <c r="AG43" s="41">
        <f t="shared" ca="1" si="61"/>
        <v>2.5868418911607009E-26</v>
      </c>
    </row>
    <row r="44" spans="1:33" outlineLevel="1" x14ac:dyDescent="0.3">
      <c r="B44" s="57"/>
      <c r="C44" s="57"/>
      <c r="D44" s="57"/>
      <c r="E44" s="57"/>
      <c r="F44" s="57">
        <f ca="1">E43</f>
        <v>8.6906834039517271</v>
      </c>
      <c r="G44" s="57"/>
      <c r="H44" s="57"/>
      <c r="I44" s="57"/>
      <c r="J44" s="57"/>
      <c r="K44" s="57"/>
      <c r="N44" s="41">
        <f t="shared" ref="N44" ca="1" si="66">(N32-M32)^2</f>
        <v>2.4714735864568712E-4</v>
      </c>
      <c r="O44" s="41">
        <f t="shared" ca="1" si="63"/>
        <v>2.3907756574320365E-7</v>
      </c>
      <c r="P44" s="41">
        <f t="shared" ca="1" si="63"/>
        <v>1.3344872731492663E-6</v>
      </c>
      <c r="Q44" s="41">
        <f t="shared" ca="1" si="63"/>
        <v>3.9190402386487103E-9</v>
      </c>
      <c r="R44" s="41">
        <f t="shared" ca="1" si="63"/>
        <v>6.7162406286987693E-9</v>
      </c>
      <c r="S44" s="41">
        <f t="shared" ca="1" si="63"/>
        <v>5.2905127480876996E-11</v>
      </c>
      <c r="T44" s="41">
        <f t="shared" ca="1" si="63"/>
        <v>3.2883420957186545E-11</v>
      </c>
      <c r="U44" s="41">
        <f t="shared" ca="1" si="63"/>
        <v>5.0735918166090551E-13</v>
      </c>
      <c r="V44" s="41">
        <f t="shared" ca="1" si="63"/>
        <v>1.5501449158837711E-13</v>
      </c>
      <c r="W44" s="41">
        <f t="shared" ca="1" si="63"/>
        <v>4.157115891543639E-15</v>
      </c>
      <c r="X44" s="41">
        <f t="shared" ca="1" si="63"/>
        <v>7.0448333672447237E-16</v>
      </c>
      <c r="Y44" s="41">
        <f t="shared" ca="1" si="63"/>
        <v>3.0706339388526836E-17</v>
      </c>
      <c r="Z44" s="41">
        <f t="shared" ca="1" si="54"/>
        <v>3.0647743533921222E-18</v>
      </c>
      <c r="AA44" s="41">
        <f t="shared" ca="1" si="55"/>
        <v>2.1084381227314717E-19</v>
      </c>
      <c r="AB44" s="41">
        <f t="shared" ca="1" si="56"/>
        <v>1.2645480192439933E-20</v>
      </c>
      <c r="AC44" s="41">
        <f t="shared" ca="1" si="57"/>
        <v>1.368870114261125E-21</v>
      </c>
      <c r="AD44" s="41">
        <f t="shared" ca="1" si="58"/>
        <v>4.8741808712313331E-23</v>
      </c>
      <c r="AE44" s="41">
        <f t="shared" ca="1" si="59"/>
        <v>8.4921782039042554E-24</v>
      </c>
      <c r="AF44" s="41">
        <f t="shared" ca="1" si="60"/>
        <v>1.7103602210074662E-25</v>
      </c>
      <c r="AG44" s="41">
        <f t="shared" ca="1" si="61"/>
        <v>5.0684603253647882E-26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8.6906834039517271</v>
      </c>
      <c r="H45" s="57"/>
      <c r="I45" s="57"/>
      <c r="J45" s="57"/>
      <c r="K45" s="57"/>
      <c r="N45" s="41">
        <f t="shared" ref="N45" ca="1" si="67">(N33-M33)^2</f>
        <v>4.2130257828935518E-4</v>
      </c>
      <c r="O45" s="41">
        <f t="shared" ca="1" si="63"/>
        <v>6.7628513851208189E-7</v>
      </c>
      <c r="P45" s="41">
        <f t="shared" ca="1" si="63"/>
        <v>2.0918898859006475E-6</v>
      </c>
      <c r="Q45" s="41">
        <f t="shared" ca="1" si="63"/>
        <v>9.6831040261412249E-9</v>
      </c>
      <c r="R45" s="41">
        <f t="shared" ca="1" si="63"/>
        <v>1.0361679475652921E-8</v>
      </c>
      <c r="S45" s="41">
        <f t="shared" ca="1" si="63"/>
        <v>1.1051732785475789E-10</v>
      </c>
      <c r="T45" s="41">
        <f t="shared" ca="1" si="63"/>
        <v>5.0000321474776636E-11</v>
      </c>
      <c r="U45" s="41">
        <f t="shared" ca="1" si="63"/>
        <v>9.8148928664719889E-13</v>
      </c>
      <c r="V45" s="41">
        <f t="shared" ca="1" si="63"/>
        <v>2.322244449753322E-13</v>
      </c>
      <c r="W45" s="41">
        <f t="shared" ca="1" si="63"/>
        <v>7.6655291994875046E-15</v>
      </c>
      <c r="X45" s="41">
        <f t="shared" ca="1" si="63"/>
        <v>1.0373483280436949E-15</v>
      </c>
      <c r="Y45" s="41">
        <f t="shared" ca="1" si="63"/>
        <v>5.4778240903319534E-17</v>
      </c>
      <c r="Z45" s="41">
        <f t="shared" ca="1" si="54"/>
        <v>4.4206846776267074E-18</v>
      </c>
      <c r="AA45" s="41">
        <f t="shared" ca="1" si="55"/>
        <v>3.6687452909662227E-19</v>
      </c>
      <c r="AB45" s="41">
        <f t="shared" ca="1" si="56"/>
        <v>1.7771194006044921E-20</v>
      </c>
      <c r="AC45" s="41">
        <f t="shared" ca="1" si="57"/>
        <v>2.3348546629188618E-21</v>
      </c>
      <c r="AD45" s="41">
        <f t="shared" ca="1" si="58"/>
        <v>6.6140855556919709E-23</v>
      </c>
      <c r="AE45" s="41">
        <f t="shared" ca="1" si="59"/>
        <v>1.4244504830155388E-23</v>
      </c>
      <c r="AF45" s="41">
        <f t="shared" ca="1" si="60"/>
        <v>2.2046881894249491E-25</v>
      </c>
      <c r="AG45" s="41">
        <f t="shared" ca="1" si="61"/>
        <v>8.3788769373784416E-26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8.6906834039517271</v>
      </c>
      <c r="I46" s="57"/>
      <c r="J46" s="57"/>
      <c r="K46" s="57"/>
      <c r="N46" s="41">
        <f t="shared" ref="N46" ca="1" si="68">(N34-M34)^2</f>
        <v>4.2130257828935518E-4</v>
      </c>
      <c r="O46" s="41">
        <f t="shared" ca="1" si="63"/>
        <v>6.7628513851208189E-7</v>
      </c>
      <c r="P46" s="41">
        <f t="shared" ca="1" si="63"/>
        <v>2.0918898859006475E-6</v>
      </c>
      <c r="Q46" s="41">
        <f t="shared" ca="1" si="63"/>
        <v>9.6831040261412249E-9</v>
      </c>
      <c r="R46" s="41">
        <f t="shared" ca="1" si="63"/>
        <v>1.0361679475652921E-8</v>
      </c>
      <c r="S46" s="41">
        <f t="shared" ca="1" si="63"/>
        <v>1.1051732785475789E-10</v>
      </c>
      <c r="T46" s="41">
        <f t="shared" ca="1" si="63"/>
        <v>5.0000321474776636E-11</v>
      </c>
      <c r="U46" s="41">
        <f t="shared" ca="1" si="63"/>
        <v>9.8148928664719889E-13</v>
      </c>
      <c r="V46" s="41">
        <f t="shared" ca="1" si="63"/>
        <v>2.322244449753322E-13</v>
      </c>
      <c r="W46" s="41">
        <f t="shared" ca="1" si="63"/>
        <v>7.6655291994875046E-15</v>
      </c>
      <c r="X46" s="41">
        <f t="shared" ca="1" si="63"/>
        <v>1.0373483280436949E-15</v>
      </c>
      <c r="Y46" s="41">
        <f t="shared" ca="1" si="63"/>
        <v>5.4778240903319534E-17</v>
      </c>
      <c r="Z46" s="41">
        <f t="shared" ca="1" si="54"/>
        <v>4.4206846776267074E-18</v>
      </c>
      <c r="AA46" s="41">
        <f t="shared" ca="1" si="55"/>
        <v>3.6687452909662227E-19</v>
      </c>
      <c r="AB46" s="41">
        <f t="shared" ca="1" si="56"/>
        <v>1.7771194006044921E-20</v>
      </c>
      <c r="AC46" s="41">
        <f t="shared" ca="1" si="57"/>
        <v>2.3348546629188618E-21</v>
      </c>
      <c r="AD46" s="41">
        <f t="shared" ca="1" si="58"/>
        <v>6.6140855556919709E-23</v>
      </c>
      <c r="AE46" s="41">
        <f t="shared" ca="1" si="59"/>
        <v>1.4244504830155388E-23</v>
      </c>
      <c r="AF46" s="41">
        <f t="shared" ca="1" si="60"/>
        <v>2.2046881894249491E-25</v>
      </c>
      <c r="AG46" s="41">
        <f t="shared" ca="1" si="61"/>
        <v>8.3788769373784416E-26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8.6906834039517271</v>
      </c>
      <c r="J47" s="57"/>
      <c r="K47" s="57"/>
      <c r="N47" s="41">
        <f t="shared" ref="N47" ca="1" si="69">(N35-M35)^2</f>
        <v>1.2236151592373785E-5</v>
      </c>
      <c r="O47" s="41">
        <f t="shared" ca="1" si="63"/>
        <v>7.1349167741981876E-7</v>
      </c>
      <c r="P47" s="41">
        <f t="shared" ca="1" si="63"/>
        <v>8.7354172359849098E-11</v>
      </c>
      <c r="Q47" s="41">
        <f t="shared" ca="1" si="63"/>
        <v>6.4963383746235706E-9</v>
      </c>
      <c r="R47" s="41">
        <f t="shared" ca="1" si="63"/>
        <v>6.7289672570750654E-12</v>
      </c>
      <c r="S47" s="41">
        <f t="shared" ca="1" si="63"/>
        <v>3.2295730497518356E-11</v>
      </c>
      <c r="T47" s="41">
        <f t="shared" ca="1" si="63"/>
        <v>1.5028931258000349E-13</v>
      </c>
      <c r="U47" s="41">
        <f t="shared" ca="1" si="63"/>
        <v>1.6108033221070174E-13</v>
      </c>
      <c r="V47" s="41">
        <f t="shared" ca="1" si="63"/>
        <v>1.6815841898929477E-15</v>
      </c>
      <c r="W47" s="41">
        <f t="shared" ca="1" si="63"/>
        <v>7.7470548891864076E-16</v>
      </c>
      <c r="X47" s="41">
        <f t="shared" ca="1" si="63"/>
        <v>1.5046296340495418E-17</v>
      </c>
      <c r="Y47" s="41">
        <f t="shared" ca="1" si="63"/>
        <v>3.6034632907826643E-18</v>
      </c>
      <c r="Z47" s="41">
        <f t="shared" ca="1" si="54"/>
        <v>1.1770302117376768E-19</v>
      </c>
      <c r="AA47" s="41">
        <f t="shared" ca="1" si="55"/>
        <v>1.6108734537211018E-20</v>
      </c>
      <c r="AB47" s="41">
        <f t="shared" ca="1" si="56"/>
        <v>8.4251453735937375E-22</v>
      </c>
      <c r="AC47" s="41">
        <f t="shared" ca="1" si="57"/>
        <v>6.8724455593182932E-23</v>
      </c>
      <c r="AD47" s="41">
        <f t="shared" ca="1" si="58"/>
        <v>5.6493768421644734E-24</v>
      </c>
      <c r="AE47" s="41">
        <f t="shared" ca="1" si="59"/>
        <v>2.7666440139852887E-25</v>
      </c>
      <c r="AF47" s="41">
        <f t="shared" ca="1" si="60"/>
        <v>3.5989641018470394E-26</v>
      </c>
      <c r="AG47" s="41">
        <f t="shared" ca="1" si="61"/>
        <v>1.0317033859869914E-27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8.6906834039517271</v>
      </c>
      <c r="K48" s="57"/>
      <c r="N48" s="41">
        <f t="shared" ref="N48" ca="1" si="70">(N36-M36)^2</f>
        <v>4.2326567899456113E-5</v>
      </c>
      <c r="O48" s="41">
        <f t="shared" ca="1" si="63"/>
        <v>4.5501502730565318E-7</v>
      </c>
      <c r="P48" s="41">
        <f t="shared" ca="1" si="63"/>
        <v>6.199581142687427E-9</v>
      </c>
      <c r="Q48" s="41">
        <f t="shared" ca="1" si="63"/>
        <v>8.3485749579672453E-11</v>
      </c>
      <c r="R48" s="41">
        <f t="shared" ca="1" si="63"/>
        <v>1.1030044144440741E-12</v>
      </c>
      <c r="S48" s="41">
        <f t="shared" ca="1" si="63"/>
        <v>1.458715473730732E-14</v>
      </c>
      <c r="T48" s="41">
        <f t="shared" ca="1" si="63"/>
        <v>1.9317346134447296E-16</v>
      </c>
      <c r="U48" s="41">
        <f t="shared" ca="1" si="63"/>
        <v>2.5578398785983755E-18</v>
      </c>
      <c r="V48" s="41">
        <f t="shared" ca="1" si="63"/>
        <v>3.3865560619332993E-20</v>
      </c>
      <c r="W48" s="41">
        <f t="shared" ca="1" si="63"/>
        <v>4.483820239443089E-22</v>
      </c>
      <c r="X48" s="41">
        <f t="shared" ca="1" si="63"/>
        <v>5.9366429768050114E-24</v>
      </c>
      <c r="Y48" s="41">
        <f t="shared" ca="1" si="63"/>
        <v>7.8601931009394098E-26</v>
      </c>
      <c r="Z48" s="41">
        <f t="shared" ca="1" si="54"/>
        <v>1.0406994120702478E-27</v>
      </c>
      <c r="AA48" s="41">
        <f t="shared" ca="1" si="55"/>
        <v>1.3778991814868858E-29</v>
      </c>
      <c r="AB48" s="41">
        <f t="shared" ca="1" si="56"/>
        <v>1.8243559928743237E-31</v>
      </c>
      <c r="AC48" s="41">
        <f t="shared" ca="1" si="57"/>
        <v>2.4154704556961039E-33</v>
      </c>
      <c r="AD48" s="41">
        <f t="shared" ca="1" si="58"/>
        <v>3.198113490067728E-35</v>
      </c>
      <c r="AE48" s="41">
        <f t="shared" ca="1" si="59"/>
        <v>4.2343427871014303E-37</v>
      </c>
      <c r="AF48" s="41">
        <f t="shared" ca="1" si="60"/>
        <v>5.6063235080413571E-39</v>
      </c>
      <c r="AG48" s="41">
        <f t="shared" ca="1" si="61"/>
        <v>7.4228433680578926E-41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8.6906834039517271</v>
      </c>
      <c r="N49" s="41">
        <f t="shared" ref="N49" ca="1" si="71">(N37-M37)^2</f>
        <v>4.2326567899456113E-5</v>
      </c>
      <c r="O49" s="41">
        <f t="shared" ca="1" si="63"/>
        <v>4.5501502730565318E-7</v>
      </c>
      <c r="P49" s="41">
        <f t="shared" ca="1" si="63"/>
        <v>6.199581142687427E-9</v>
      </c>
      <c r="Q49" s="41">
        <f t="shared" ca="1" si="63"/>
        <v>8.3485749579672453E-11</v>
      </c>
      <c r="R49" s="41">
        <f t="shared" ca="1" si="63"/>
        <v>1.1030044144440741E-12</v>
      </c>
      <c r="S49" s="41">
        <f t="shared" ca="1" si="63"/>
        <v>1.458715473730732E-14</v>
      </c>
      <c r="T49" s="41">
        <f t="shared" ca="1" si="63"/>
        <v>1.9317346134447296E-16</v>
      </c>
      <c r="U49" s="41">
        <f t="shared" ca="1" si="63"/>
        <v>2.5578398785983755E-18</v>
      </c>
      <c r="V49" s="41">
        <f t="shared" ca="1" si="63"/>
        <v>3.3865560619332993E-20</v>
      </c>
      <c r="W49" s="41">
        <f t="shared" ca="1" si="63"/>
        <v>4.483820239443089E-22</v>
      </c>
      <c r="X49" s="41">
        <f t="shared" ca="1" si="63"/>
        <v>5.9366429768050114E-24</v>
      </c>
      <c r="Y49" s="41">
        <f t="shared" ca="1" si="63"/>
        <v>7.8601931009394098E-26</v>
      </c>
      <c r="Z49" s="41">
        <f t="shared" ca="1" si="54"/>
        <v>1.0406994120702478E-27</v>
      </c>
      <c r="AA49" s="41">
        <f t="shared" ca="1" si="55"/>
        <v>1.3778991814868858E-29</v>
      </c>
      <c r="AB49" s="41">
        <f t="shared" ca="1" si="56"/>
        <v>1.8243559928743237E-31</v>
      </c>
      <c r="AC49" s="41">
        <f t="shared" ca="1" si="57"/>
        <v>2.4154704556961039E-33</v>
      </c>
      <c r="AD49" s="41">
        <f t="shared" ca="1" si="58"/>
        <v>3.198113490067728E-35</v>
      </c>
      <c r="AE49" s="41">
        <f t="shared" ca="1" si="59"/>
        <v>4.2343427871014303E-37</v>
      </c>
      <c r="AF49" s="41">
        <f t="shared" ca="1" si="60"/>
        <v>5.6063235080413571E-39</v>
      </c>
      <c r="AG49" s="41">
        <f t="shared" ca="1" si="61"/>
        <v>7.4228433680578926E-41</v>
      </c>
    </row>
    <row r="50" spans="1:33" outlineLevel="1" x14ac:dyDescent="0.3"/>
    <row r="51" spans="1:33" outlineLevel="1" x14ac:dyDescent="0.3">
      <c r="B51" s="57">
        <f t="array" ref="B51:K60" ca="1">B5:K14-B40:K49</f>
        <v>-7.6906834039517271</v>
      </c>
      <c r="C51" s="46">
        <f ca="1"/>
        <v>0.11111111111111109</v>
      </c>
      <c r="D51" s="46">
        <f ca="1"/>
        <v>3.0000000000000004</v>
      </c>
      <c r="E51" s="46">
        <f ca="1"/>
        <v>3.0000000000000004</v>
      </c>
      <c r="F51" s="46">
        <f ca="1"/>
        <v>3.0000000000000004</v>
      </c>
      <c r="G51" s="46">
        <f ca="1"/>
        <v>3.0000000000000004</v>
      </c>
      <c r="H51" s="46">
        <f ca="1"/>
        <v>3.0000000000000004</v>
      </c>
      <c r="I51" s="46">
        <f ca="1"/>
        <v>3.0000000000000004</v>
      </c>
      <c r="J51" s="46">
        <v>0</v>
      </c>
      <c r="K51" s="46">
        <v>0</v>
      </c>
    </row>
    <row r="52" spans="1:33" outlineLevel="1" x14ac:dyDescent="0.3">
      <c r="B52" s="46">
        <f ca="1"/>
        <v>9.0000000000000018</v>
      </c>
      <c r="C52" s="57">
        <f ca="1"/>
        <v>-7.6906834039517271</v>
      </c>
      <c r="D52" s="46">
        <f ca="1"/>
        <v>9.0000000000000018</v>
      </c>
      <c r="E52" s="46">
        <f ca="1"/>
        <v>9.0000000000000018</v>
      </c>
      <c r="F52" s="46">
        <f ca="1"/>
        <v>9.0000000000000018</v>
      </c>
      <c r="G52" s="46">
        <f ca="1"/>
        <v>9.0000000000000018</v>
      </c>
      <c r="H52" s="46">
        <f ca="1"/>
        <v>9.0000000000000018</v>
      </c>
      <c r="I52" s="46">
        <f ca="1"/>
        <v>9.0000000000000018</v>
      </c>
      <c r="J52" s="46">
        <v>0</v>
      </c>
      <c r="K52" s="46">
        <v>0</v>
      </c>
    </row>
    <row r="53" spans="1:33" outlineLevel="1" x14ac:dyDescent="0.3">
      <c r="B53" s="46">
        <f ca="1"/>
        <v>0.33333333333333326</v>
      </c>
      <c r="C53" s="46">
        <f ca="1"/>
        <v>0.11111111111111109</v>
      </c>
      <c r="D53" s="57">
        <f ca="1"/>
        <v>-7.6906834039517271</v>
      </c>
      <c r="E53" s="46">
        <f ca="1"/>
        <v>0.25</v>
      </c>
      <c r="F53" s="46">
        <f ca="1"/>
        <v>0.2</v>
      </c>
      <c r="G53" s="46">
        <f ca="1"/>
        <v>0.16666666666666669</v>
      </c>
      <c r="H53" s="46">
        <f ca="1"/>
        <v>0.16666666666666669</v>
      </c>
      <c r="I53" s="46">
        <f ca="1"/>
        <v>1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0.33333333333333326</v>
      </c>
      <c r="C54" s="46">
        <f ca="1"/>
        <v>0.11111111111111109</v>
      </c>
      <c r="D54" s="46">
        <f ca="1"/>
        <v>4</v>
      </c>
      <c r="E54" s="58">
        <f ca="1"/>
        <v>-7.6906834039517271</v>
      </c>
      <c r="F54" s="46">
        <f ca="1"/>
        <v>1</v>
      </c>
      <c r="G54" s="46">
        <f ca="1"/>
        <v>1</v>
      </c>
      <c r="H54" s="46">
        <f ca="1"/>
        <v>1</v>
      </c>
      <c r="I54" s="46">
        <f ca="1"/>
        <v>1</v>
      </c>
      <c r="J54" s="46">
        <v>0</v>
      </c>
      <c r="K54" s="46">
        <v>0</v>
      </c>
    </row>
    <row r="55" spans="1:33" outlineLevel="1" x14ac:dyDescent="0.3">
      <c r="B55" s="46">
        <f ca="1"/>
        <v>0.33333333333333326</v>
      </c>
      <c r="C55" s="46">
        <f ca="1"/>
        <v>0.11111111111111109</v>
      </c>
      <c r="D55" s="46">
        <f ca="1"/>
        <v>5</v>
      </c>
      <c r="E55" s="46">
        <f ca="1"/>
        <v>1</v>
      </c>
      <c r="F55" s="58">
        <f ca="1"/>
        <v>-7.6906834039517271</v>
      </c>
      <c r="G55" s="46">
        <f ca="1"/>
        <v>1</v>
      </c>
      <c r="H55" s="46">
        <f ca="1"/>
        <v>1</v>
      </c>
      <c r="I55" s="46">
        <f ca="1"/>
        <v>1</v>
      </c>
      <c r="J55" s="46">
        <v>0</v>
      </c>
      <c r="K55" s="46">
        <v>0</v>
      </c>
    </row>
    <row r="56" spans="1:33" outlineLevel="1" x14ac:dyDescent="0.3">
      <c r="B56" s="46">
        <f ca="1"/>
        <v>0.33333333333333326</v>
      </c>
      <c r="C56" s="46">
        <f ca="1"/>
        <v>0.11111111111111109</v>
      </c>
      <c r="D56" s="46">
        <f ca="1"/>
        <v>5.9999999999999991</v>
      </c>
      <c r="E56" s="46">
        <f ca="1"/>
        <v>1</v>
      </c>
      <c r="F56" s="46">
        <f ca="1"/>
        <v>1</v>
      </c>
      <c r="G56" s="58">
        <f ca="1"/>
        <v>-7.6906834039517271</v>
      </c>
      <c r="H56" s="46">
        <f ca="1"/>
        <v>1</v>
      </c>
      <c r="I56" s="46">
        <f ca="1"/>
        <v>1</v>
      </c>
      <c r="J56" s="46">
        <v>0</v>
      </c>
      <c r="K56" s="46">
        <v>0</v>
      </c>
    </row>
    <row r="57" spans="1:33" outlineLevel="1" x14ac:dyDescent="0.3">
      <c r="B57" s="46">
        <f ca="1"/>
        <v>0.33333333333333326</v>
      </c>
      <c r="C57" s="46">
        <f ca="1"/>
        <v>0.11111111111111109</v>
      </c>
      <c r="D57" s="46">
        <f ca="1"/>
        <v>5.9999999999999991</v>
      </c>
      <c r="E57" s="46">
        <f ca="1"/>
        <v>1</v>
      </c>
      <c r="F57" s="46">
        <f ca="1"/>
        <v>1</v>
      </c>
      <c r="G57" s="46">
        <f ca="1"/>
        <v>1</v>
      </c>
      <c r="H57" s="58">
        <f ca="1"/>
        <v>-7.6906834039517271</v>
      </c>
      <c r="I57" s="46">
        <f ca="1"/>
        <v>1</v>
      </c>
      <c r="J57" s="46">
        <v>0</v>
      </c>
      <c r="K57" s="46">
        <v>0</v>
      </c>
    </row>
    <row r="58" spans="1:33" outlineLevel="1" x14ac:dyDescent="0.3">
      <c r="B58" s="46">
        <f ca="1"/>
        <v>0.33333333333333326</v>
      </c>
      <c r="C58" s="46">
        <f ca="1"/>
        <v>0.11111111111111109</v>
      </c>
      <c r="D58" s="46">
        <f ca="1"/>
        <v>1</v>
      </c>
      <c r="E58" s="46">
        <f ca="1"/>
        <v>1</v>
      </c>
      <c r="F58" s="46">
        <f ca="1"/>
        <v>1</v>
      </c>
      <c r="G58" s="46">
        <f ca="1"/>
        <v>1</v>
      </c>
      <c r="H58" s="46">
        <f ca="1"/>
        <v>1</v>
      </c>
      <c r="I58" s="57">
        <f ca="1"/>
        <v>-7.6906834039517271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-7.6906834039517271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-7.6906834039517271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-1.2249756764504127E-11</v>
      </c>
      <c r="C62" s="59">
        <f ca="1"/>
        <v>-1.2249756764504127E-11</v>
      </c>
      <c r="D62" s="59">
        <f ca="1"/>
        <v>-1.2249756764504127E-11</v>
      </c>
      <c r="E62" s="59">
        <f ca="1"/>
        <v>-1.2249756764504127E-11</v>
      </c>
      <c r="F62" s="57">
        <f ca="1"/>
        <v>-1.2249756764504127E-11</v>
      </c>
      <c r="G62" s="57">
        <f ca="1"/>
        <v>-1.2249756764504127E-11</v>
      </c>
      <c r="H62" s="57">
        <f ca="1"/>
        <v>-1.2249756764504127E-11</v>
      </c>
      <c r="I62" s="57">
        <f ca="1"/>
        <v>-1.2249756764504127E-11</v>
      </c>
      <c r="J62" s="57">
        <f ca="1"/>
        <v>-1.2249756764504127E-11</v>
      </c>
      <c r="K62" s="57">
        <f ca="1"/>
        <v>-1.2249756764504127E-11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2021-06-30T06:57:57Z</dcterms:modified>
</cp:coreProperties>
</file>