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Service Standard Based\"/>
    </mc:Choice>
  </mc:AlternateContent>
  <xr:revisionPtr revIDLastSave="0" documentId="13_ncr:1_{9DA8CE1A-1E9D-42D8-B6ED-48B89D3C32C0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85" i="11"/>
  <c r="B111" i="11"/>
  <c r="M85" i="11"/>
  <c r="B124" i="11"/>
  <c r="M72" i="11"/>
  <c r="H85" i="11"/>
  <c r="U124" i="11"/>
  <c r="J98" i="11"/>
  <c r="S72" i="11"/>
  <c r="M98" i="11"/>
  <c r="J85" i="11"/>
  <c r="U111" i="11"/>
  <c r="H137" i="11"/>
  <c r="B85" i="11"/>
  <c r="U98" i="11"/>
  <c r="M111" i="11"/>
  <c r="M124" i="11"/>
  <c r="B98" i="11"/>
  <c r="H111" i="11"/>
  <c r="H98" i="11"/>
  <c r="S111" i="11"/>
  <c r="B137" i="11"/>
  <c r="J111" i="11"/>
  <c r="S98" i="11"/>
  <c r="S124" i="11"/>
  <c r="J137" i="11"/>
  <c r="U72" i="11"/>
  <c r="H124" i="11"/>
  <c r="U85" i="11"/>
  <c r="J124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S59" i="11"/>
  <c r="H59" i="11"/>
  <c r="H72" i="11"/>
  <c r="H33" i="11"/>
  <c r="B20" i="11"/>
  <c r="S33" i="11"/>
  <c r="S46" i="11"/>
  <c r="H46" i="11"/>
  <c r="S7" i="11"/>
  <c r="S20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J72" i="11"/>
  <c r="J20" i="11"/>
  <c r="U33" i="11"/>
  <c r="B72" i="11"/>
  <c r="U46" i="11"/>
  <c r="U20" i="11"/>
  <c r="J33" i="11"/>
  <c r="U59" i="11"/>
  <c r="M46" i="11"/>
  <c r="B33" i="11"/>
  <c r="J59" i="11"/>
  <c r="M33" i="11"/>
  <c r="M20" i="11"/>
  <c r="M59" i="11"/>
  <c r="B59" i="11"/>
  <c r="B46" i="11"/>
  <c r="J46" i="11"/>
  <c r="U7" i="11"/>
  <c r="M7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P65" i="23" s="1"/>
  <c r="K131" i="23"/>
  <c r="K109" i="23"/>
  <c r="P63" i="23" s="1"/>
  <c r="L131" i="23"/>
  <c r="L109" i="23"/>
  <c r="J130" i="23"/>
  <c r="J108" i="23"/>
  <c r="P48" i="23" s="1"/>
  <c r="K130" i="23"/>
  <c r="K108" i="23"/>
  <c r="P61" i="23" s="1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P60" i="23" s="1"/>
  <c r="I129" i="23"/>
  <c r="I107" i="23"/>
  <c r="P46" i="23" s="1"/>
  <c r="H128" i="23"/>
  <c r="H106" i="23"/>
  <c r="P43" i="23" s="1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4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21" authorId="0" shapeId="0" xr:uid="{A1A5858E-0050-4B30-9031-90A5DE8DF00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NBPLC more secure because bukan outsource</t>
        </r>
      </text>
    </comment>
    <comment ref="L24" authorId="0" shapeId="0" xr:uid="{A0D1D1AF-7E10-47E4-9D19-0394346F1DF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Cellular Network is secure</t>
        </r>
      </text>
    </comment>
    <comment ref="L39" authorId="0" shapeId="0" xr:uid="{2612CEFD-DCE4-4D47-A99C-51D4328F4E03}">
      <text>
        <r>
          <rPr>
            <b/>
            <sz val="9"/>
            <color indexed="81"/>
            <rFont val="Tahoma"/>
            <charset val="1"/>
          </rPr>
          <t>Connecting to a cellular network is absolutely more safe than using WiFi. Most WiFi hotspots aren’t secure because the data sent over the internet isn’t encrypted.</t>
        </r>
      </text>
    </comment>
    <comment ref="L41" authorId="0" shapeId="0" xr:uid="{58A8A75F-14A2-448E-A265-3D5E72BE67CC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User:
Big organizations have an affinity for private LTE networks because they offer a more secure, scalable and resilient solution compared to traditional Wi-Fi connectivity.</t>
        </r>
      </text>
    </comment>
    <comment ref="L46" authorId="0" shapeId="0" xr:uid="{BA6B3298-98D1-4FB4-B119-89AE6EFCA2A7}">
      <text>
        <r>
          <rPr>
            <sz val="9"/>
            <color indexed="81"/>
            <rFont val="Tahoma"/>
            <charset val="1"/>
          </rPr>
          <t xml:space="preserve">
private LTE networks can be way more secure than public 5G networks even when used with a virtual private network.</t>
        </r>
      </text>
    </comment>
  </commentList>
</comments>
</file>

<file path=xl/sharedStrings.xml><?xml version="1.0" encoding="utf-8"?>
<sst xmlns="http://schemas.openxmlformats.org/spreadsheetml/2006/main" count="1213" uniqueCount="202">
  <si>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</si>
  <si>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</si>
  <si>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</si>
  <si>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</si>
  <si>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</si>
  <si>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</si>
  <si>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</si>
  <si>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</si>
  <si>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</si>
  <si>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</si>
  <si>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</si>
  <si>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</si>
  <si>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</si>
  <si>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</si>
  <si>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</si>
  <si>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</si>
  <si>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</si>
  <si>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</si>
  <si>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</si>
  <si>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</si>
  <si>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</si>
  <si>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</si>
  <si>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</si>
  <si>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</si>
  <si>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</si>
  <si>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</si>
  <si>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</si>
  <si>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</si>
  <si>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</si>
  <si>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</si>
  <si>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</si>
  <si>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</si>
  <si>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</si>
  <si>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</si>
  <si>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</si>
  <si>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</si>
  <si>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</si>
  <si>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</si>
  <si>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</si>
  <si>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</si>
  <si>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</si>
  <si>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</si>
  <si>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</si>
  <si>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</si>
  <si>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</si>
  <si>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</si>
  <si>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</si>
  <si>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</si>
  <si>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</si>
  <si>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</si>
  <si>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</si>
  <si>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</si>
  <si>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</si>
  <si>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</si>
  <si>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</si>
  <si>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</si>
  <si>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</si>
  <si>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</si>
  <si>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</si>
  <si>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</si>
  <si>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</si>
  <si>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</si>
  <si>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</si>
  <si>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</si>
  <si>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</si>
  <si>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</si>
  <si>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</si>
  <si>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</si>
  <si>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</si>
  <si>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</si>
  <si>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</si>
  <si>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</si>
  <si>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</si>
  <si>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</si>
  <si>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</si>
  <si>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</si>
  <si>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</si>
  <si>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</si>
  <si>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</si>
  <si>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</si>
  <si>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</si>
  <si>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</si>
  <si>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</si>
  <si>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</si>
  <si>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</si>
  <si>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</si>
  <si>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</si>
  <si>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</si>
  <si>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</si>
  <si>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</si>
  <si>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</si>
  <si>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</si>
  <si>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</si>
  <si>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</si>
  <si>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</si>
  <si>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</si>
  <si>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</si>
  <si>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</si>
  <si>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</si>
  <si>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</si>
  <si>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</si>
  <si>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</si>
  <si>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</si>
  <si>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</si>
  <si>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</si>
  <si>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</si>
  <si>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</si>
  <si>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</si>
  <si>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</si>
  <si>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</si>
  <si>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</si>
  <si>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</si>
  <si>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</si>
  <si>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</si>
  <si>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</si>
  <si>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</si>
  <si>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</si>
  <si>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</si>
  <si>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</si>
  <si>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</si>
  <si>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</si>
  <si>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</si>
  <si>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</si>
  <si>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</si>
  <si>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</si>
  <si>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</si>
  <si>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</si>
  <si>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</si>
  <si>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</si>
  <si>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</si>
  <si>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</si>
  <si>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</si>
  <si>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</si>
  <si>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</si>
  <si>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</si>
  <si>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</si>
  <si>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</si>
  <si>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</si>
  <si>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</si>
  <si>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</si>
  <si>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</si>
  <si>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</si>
  <si>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</si>
  <si>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</si>
  <si>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</si>
  <si>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</si>
  <si>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</si>
  <si>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</si>
  <si>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</si>
  <si>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</si>
  <si>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</si>
  <si>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</si>
  <si>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</si>
  <si>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</si>
  <si>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</si>
  <si>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</si>
  <si>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</si>
  <si>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</si>
  <si>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</si>
  <si>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</si>
  <si>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</si>
  <si>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</si>
  <si>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</si>
  <si>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</si>
  <si>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</si>
  <si>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</si>
  <si>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</si>
  <si>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</si>
  <si>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</si>
  <si>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</si>
  <si>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</si>
  <si>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</si>
  <si>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</si>
  <si>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</si>
  <si>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</si>
  <si>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</si>
  <si>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</si>
  <si>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</si>
  <si>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</si>
  <si>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</si>
  <si>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</si>
  <si>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</si>
  <si>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</si>
  <si>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</si>
  <si>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</si>
  <si>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</si>
  <si>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</si>
  <si>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</si>
  <si>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</si>
  <si>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</si>
  <si>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</si>
  <si>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</si>
  <si>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</si>
  <si>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</si>
  <si>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</si>
  <si>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</si>
  <si>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</si>
  <si>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</si>
  <si>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Secuirty based</t>
  </si>
  <si>
    <t>https://securityintelligence.com/articles/private-lte-or-5g-more-secure/</t>
  </si>
  <si>
    <t>https://www.telit.com/blog/pros-cons-private-lte-vs-wifi/</t>
  </si>
  <si>
    <t>https://www.wilsonpro.com/blog/how-safe-is-cellular-data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</si>
</sst>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 patternType="solid">
          <bgColor theme="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0.23170366563203382</c:v>
                  </c:pt>
                  <c:pt idx="1">
                    <c:v>0.12870667551289816</c:v>
                  </c:pt>
                  <c:pt idx="2">
                    <c:v>1.2930713927844405E-2</c:v>
                  </c:pt>
                  <c:pt idx="3">
                    <c:v>1.2930713927844405E-2</c:v>
                  </c:pt>
                  <c:pt idx="4">
                    <c:v>3.0724908572554787E-2</c:v>
                  </c:pt>
                  <c:pt idx="5">
                    <c:v>4.0255976318989709E-2</c:v>
                  </c:pt>
                  <c:pt idx="6">
                    <c:v>2.7439311686027593E-2</c:v>
                  </c:pt>
                  <c:pt idx="7">
                    <c:v>1.1370096231875113E-2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0.23170366563203382</c:v>
                  </c:pt>
                  <c:pt idx="1">
                    <c:v>0.12870667551289816</c:v>
                  </c:pt>
                  <c:pt idx="2">
                    <c:v>1.2930713927844405E-2</c:v>
                  </c:pt>
                  <c:pt idx="3">
                    <c:v>1.2930713927844405E-2</c:v>
                  </c:pt>
                  <c:pt idx="4">
                    <c:v>3.0724908572554787E-2</c:v>
                  </c:pt>
                  <c:pt idx="5">
                    <c:v>4.0255976318989709E-2</c:v>
                  </c:pt>
                  <c:pt idx="6">
                    <c:v>2.7439311686027593E-2</c:v>
                  </c:pt>
                  <c:pt idx="7">
                    <c:v>1.1370096231875113E-2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0.36297381519688804</c:v>
                </c:pt>
                <c:pt idx="1">
                  <c:v>0.22688941894431994</c:v>
                </c:pt>
                <c:pt idx="2">
                  <c:v>3.466713416904129E-2</c:v>
                </c:pt>
                <c:pt idx="3">
                  <c:v>3.466713416904129E-2</c:v>
                </c:pt>
                <c:pt idx="4">
                  <c:v>9.4630348200622744E-2</c:v>
                </c:pt>
                <c:pt idx="5">
                  <c:v>0.10464810963257283</c:v>
                </c:pt>
                <c:pt idx="6">
                  <c:v>0.10493274741505074</c:v>
                </c:pt>
                <c:pt idx="7">
                  <c:v>3.6591292272463175E-2</c:v>
                </c:pt>
                <c:pt idx="8">
                  <c:v>1.5109606629244581E-21</c:v>
                </c:pt>
                <c:pt idx="9">
                  <c:v>1.5109606629244581E-21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2.9554006021971143E-25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8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198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/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6</v>
      </c>
      <c r="L15" s="126"/>
      <c r="M15" s="186"/>
      <c r="N15" s="232" t="s">
        <v>114</v>
      </c>
      <c r="O15" s="321">
        <f ca="1">check</f>
        <v>6.5835676353582976E-9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190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0.36297381519688804</v>
      </c>
      <c r="P18" s="339">
        <f ca="1">IF(B18&gt;$B$5,0,_xlfn.STDEV.S(T50:AC50))</f>
        <v>0.23170366563203382</v>
      </c>
      <c r="Q18" s="350">
        <f ca="1">IF(O18&lt;&gt;0,P18/O18,0)</f>
        <v>0.63834815606836737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191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0.22688941894431994</v>
      </c>
      <c r="P19" s="339">
        <f t="shared" ref="P19:P27" ca="1" si="1">IF(B19&gt;$B$5,0,_xlfn.STDEV.S(T51:AC51))</f>
        <v>0.12870667551289816</v>
      </c>
      <c r="Q19" s="350">
        <f t="shared" ref="Q19:Q27" ca="1" si="2">IF(O19&lt;&gt;0,P19/O19,0)</f>
        <v>0.56726609866493405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192</v>
      </c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3.466713416904129E-2</v>
      </c>
      <c r="P20" s="339">
        <f t="shared" ca="1" si="1"/>
        <v>1.2930713927844405E-2</v>
      </c>
      <c r="Q20" s="350">
        <f t="shared" ca="1" si="2"/>
        <v>0.37299633320691072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193</v>
      </c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3.466713416904129E-2</v>
      </c>
      <c r="P21" s="339">
        <f t="shared" ca="1" si="1"/>
        <v>1.2930713927844405E-2</v>
      </c>
      <c r="Q21" s="350">
        <f t="shared" ca="1" si="2"/>
        <v>0.37299633320691072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 t="s">
        <v>194</v>
      </c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9.4630348200622744E-2</v>
      </c>
      <c r="P22" s="339">
        <f t="shared" ca="1" si="1"/>
        <v>3.0724908572554787E-2</v>
      </c>
      <c r="Q22" s="350">
        <f t="shared" ca="1" si="2"/>
        <v>0.32468345680622351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 t="s">
        <v>195</v>
      </c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0.10464810963257283</v>
      </c>
      <c r="P23" s="339">
        <f t="shared" ca="1" si="1"/>
        <v>4.0255976318989709E-2</v>
      </c>
      <c r="Q23" s="350">
        <f t="shared" ca="1" si="2"/>
        <v>0.38467944103654989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 t="s">
        <v>196</v>
      </c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0.10493274741505074</v>
      </c>
      <c r="P24" s="339">
        <f t="shared" ca="1" si="1"/>
        <v>2.7439311686027593E-2</v>
      </c>
      <c r="Q24" s="350">
        <f t="shared" ca="1" si="2"/>
        <v>0.26149426525062003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 t="s">
        <v>197</v>
      </c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3.6591292272463175E-2</v>
      </c>
      <c r="P25" s="339">
        <f t="shared" ca="1" si="1"/>
        <v>1.1370096231875113E-2</v>
      </c>
      <c r="Q25" s="350">
        <f t="shared" ca="1" si="2"/>
        <v>0.31073229519230983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1.5109606629244581E-21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1.5109606629244581E-21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8.6305476266355594</v>
      </c>
      <c r="M30" s="430"/>
      <c r="N30" s="145"/>
      <c r="O30" s="384" t="s">
        <v>178</v>
      </c>
      <c r="P30" s="339">
        <f ca="1">SQRT(SUMSQ(Q18:Q27)/B5)</f>
        <v>0.42217637808981784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0.23307878857294131</v>
      </c>
      <c r="J32" s="377" t="s">
        <v>180</v>
      </c>
      <c r="K32" s="412">
        <f ca="1">IF(B5&gt;2,2/($B$5-1)/$B$5*SUM(T63:AC72),"n/a")</f>
        <v>2.9761904761904757E-2</v>
      </c>
      <c r="L32" s="246" t="s">
        <v>65</v>
      </c>
      <c r="M32" s="378">
        <f ca="1">(L30-B5)/((2.7699*B5-4.3513)-B5)</f>
        <v>6.4289769128514737E-2</v>
      </c>
      <c r="N32" s="126"/>
      <c r="O32" s="413" t="s">
        <v>184</v>
      </c>
      <c r="P32" s="414">
        <f ca="1">SQRT(2*ROUND((L30-B5),5)/(B5-1))</f>
        <v>0.42444922294326665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4.8946545600317677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4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6</v>
      </c>
      <c r="F38" s="32">
        <f t="shared" ca="1" si="3"/>
        <v>6</v>
      </c>
      <c r="G38" s="32">
        <f t="shared" ca="1" si="3"/>
        <v>3.0000000000000004</v>
      </c>
      <c r="H38" s="32">
        <f t="shared" ca="1" si="3"/>
        <v>6</v>
      </c>
      <c r="I38" s="32">
        <f t="shared" ca="1" si="3"/>
        <v>3.0000000000000004</v>
      </c>
      <c r="J38" s="32">
        <f t="shared" ca="1" si="3"/>
        <v>6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0.36297381519688804</v>
      </c>
      <c r="P38" s="301"/>
      <c r="Q38" s="187"/>
      <c r="R38" s="187"/>
      <c r="T38" s="408">
        <f ca="1">IF(OR($B38&gt;$B$5,T$37&gt;$B$5),0,(LN(OFFSET($B$37,$B38,T$37))-LN(OFFSET($O$37,$B38,0)/OFFSET($O$37,T$37,0)))^2)</f>
        <v>0.83983738597896285</v>
      </c>
      <c r="U38" s="408">
        <f t="shared" ref="U38:AB46" ca="1" si="4">IF(OR($B38&gt;$B$5,U$37&gt;$B$5),0,(LN(OFFSET($B$37,$B38,U$37))-LN(OFFSET($O$37,$B38,0)/OFFSET($O$37,U$37,0)))^2)</f>
        <v>0.31000300178990914</v>
      </c>
      <c r="V38" s="408">
        <f t="shared" ca="1" si="4"/>
        <v>0.31000300178990914</v>
      </c>
      <c r="W38" s="408">
        <f t="shared" ca="1" si="4"/>
        <v>6.0388235298214618E-2</v>
      </c>
      <c r="X38" s="408">
        <f t="shared" ca="1" si="4"/>
        <v>0.30033924513460569</v>
      </c>
      <c r="Y38" s="408">
        <f t="shared" ca="1" si="4"/>
        <v>2.0277408105745732E-2</v>
      </c>
      <c r="Z38" s="408">
        <f t="shared" ca="1" si="4"/>
        <v>0.25276855468845466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2.0936168327858016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0.25</v>
      </c>
      <c r="D39" s="30">
        <v>1</v>
      </c>
      <c r="E39" s="32">
        <f t="shared" ca="1" si="3"/>
        <v>4</v>
      </c>
      <c r="F39" s="32">
        <f t="shared" ca="1" si="3"/>
        <v>4</v>
      </c>
      <c r="G39" s="32">
        <f t="shared" ca="1" si="3"/>
        <v>4</v>
      </c>
      <c r="H39" s="32">
        <f t="shared" ca="1" si="3"/>
        <v>4</v>
      </c>
      <c r="I39" s="32">
        <f t="shared" ca="1" si="3"/>
        <v>4</v>
      </c>
      <c r="J39" s="32">
        <f t="shared" ca="1" si="3"/>
        <v>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0.22688941894431994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0.24243442122265088</v>
      </c>
      <c r="V39" s="408">
        <f t="shared" ca="1" si="4"/>
        <v>0.24243442122265088</v>
      </c>
      <c r="W39" s="408">
        <f t="shared" ca="1" si="4"/>
        <v>0.26194930582997994</v>
      </c>
      <c r="X39" s="408">
        <f t="shared" ca="1" si="4"/>
        <v>0.37507661521487118</v>
      </c>
      <c r="Y39" s="408">
        <f t="shared" ca="1" si="4"/>
        <v>0.378411057528385</v>
      </c>
      <c r="Z39" s="408">
        <f t="shared" ca="1" si="4"/>
        <v>0.19215782419273608</v>
      </c>
      <c r="AA39" s="408">
        <f t="shared" ca="1" si="4"/>
        <v>0</v>
      </c>
      <c r="AB39" s="411">
        <f t="shared" ca="1" si="4"/>
        <v>0</v>
      </c>
      <c r="AC39" s="408">
        <f t="shared" ca="1" si="5"/>
        <v>1.6924636452112738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0.16666666666666666</v>
      </c>
      <c r="D40" s="31">
        <f t="shared" ca="1" si="6"/>
        <v>0.25</v>
      </c>
      <c r="E40" s="30">
        <v>1</v>
      </c>
      <c r="F40" s="32">
        <f t="shared" ca="1" si="3"/>
        <v>1</v>
      </c>
      <c r="G40" s="32">
        <f t="shared" ca="1" si="3"/>
        <v>0.25</v>
      </c>
      <c r="H40" s="32">
        <f t="shared" ca="1" si="3"/>
        <v>0.25</v>
      </c>
      <c r="I40" s="32">
        <f t="shared" ca="1" si="3"/>
        <v>0.25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3.466713416904129E-2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0.14600669716667214</v>
      </c>
      <c r="X40" s="408">
        <f t="shared" ca="1" si="4"/>
        <v>7.9232719896004861E-2</v>
      </c>
      <c r="Y40" s="408">
        <f t="shared" ca="1" si="4"/>
        <v>7.7710936034321734E-2</v>
      </c>
      <c r="Z40" s="408">
        <f t="shared" ca="1" si="4"/>
        <v>2.9179659334151683E-3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0.30586831903041389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0.16666666666666666</v>
      </c>
      <c r="D41" s="31">
        <f t="shared" ca="1" si="6"/>
        <v>0.25</v>
      </c>
      <c r="E41" s="31">
        <f t="shared" ca="1" si="6"/>
        <v>1</v>
      </c>
      <c r="F41" s="30">
        <v>1</v>
      </c>
      <c r="G41" s="32">
        <f t="shared" ca="1" si="3"/>
        <v>0.25</v>
      </c>
      <c r="H41" s="32">
        <f t="shared" ca="1" si="3"/>
        <v>0.25</v>
      </c>
      <c r="I41" s="32">
        <f t="shared" ca="1" si="3"/>
        <v>0.25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3.466713416904129E-2</v>
      </c>
      <c r="P41" s="301"/>
      <c r="Q41" s="187"/>
      <c r="R41" s="187"/>
      <c r="T41" s="408"/>
      <c r="U41" s="408"/>
      <c r="V41" s="408"/>
      <c r="W41" s="408">
        <f t="shared" ca="1" si="4"/>
        <v>0.14600669716667214</v>
      </c>
      <c r="X41" s="408">
        <f t="shared" ca="1" si="4"/>
        <v>7.9232719896004861E-2</v>
      </c>
      <c r="Y41" s="408">
        <f t="shared" ca="1" si="4"/>
        <v>7.7710936034321734E-2</v>
      </c>
      <c r="Z41" s="408">
        <f t="shared" ca="1" si="4"/>
        <v>2.9179659334151683E-3</v>
      </c>
      <c r="AA41" s="408">
        <f t="shared" ca="1" si="4"/>
        <v>0</v>
      </c>
      <c r="AB41" s="411">
        <f t="shared" ca="1" si="4"/>
        <v>0</v>
      </c>
      <c r="AC41" s="408">
        <f t="shared" ca="1" si="5"/>
        <v>0.30586831903041389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0.33333333333333326</v>
      </c>
      <c r="D42" s="31">
        <f t="shared" ca="1" si="6"/>
        <v>0.25</v>
      </c>
      <c r="E42" s="31">
        <f t="shared" ca="1" si="6"/>
        <v>4</v>
      </c>
      <c r="F42" s="31">
        <f t="shared" ca="1" si="6"/>
        <v>4</v>
      </c>
      <c r="G42" s="30">
        <v>1</v>
      </c>
      <c r="H42" s="32">
        <f t="shared" ca="1" si="3"/>
        <v>0.5</v>
      </c>
      <c r="I42" s="32">
        <f t="shared" ca="1" si="3"/>
        <v>1</v>
      </c>
      <c r="J42" s="32">
        <f t="shared" ca="1" si="3"/>
        <v>3.0000000000000004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9.4630348200622744E-2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0.35108235088858847</v>
      </c>
      <c r="Y42" s="408">
        <f t="shared" ca="1" si="4"/>
        <v>1.0679447852903347E-2</v>
      </c>
      <c r="Z42" s="408">
        <f t="shared" ca="1" si="4"/>
        <v>2.2035726413155703E-2</v>
      </c>
      <c r="AA42" s="408">
        <f t="shared" ca="1" si="4"/>
        <v>0</v>
      </c>
      <c r="AB42" s="411">
        <f t="shared" ca="1" si="4"/>
        <v>0</v>
      </c>
      <c r="AC42" s="408">
        <f t="shared" ca="1" si="5"/>
        <v>0.38379752515464755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0.16666666666666666</v>
      </c>
      <c r="D43" s="31">
        <f t="shared" ca="1" si="6"/>
        <v>0.25</v>
      </c>
      <c r="E43" s="31">
        <f t="shared" ca="1" si="6"/>
        <v>4</v>
      </c>
      <c r="F43" s="31">
        <f t="shared" ca="1" si="6"/>
        <v>4</v>
      </c>
      <c r="G43" s="31">
        <f t="shared" ca="1" si="6"/>
        <v>2</v>
      </c>
      <c r="H43" s="30">
        <v>1</v>
      </c>
      <c r="I43" s="32">
        <f t="shared" ca="1" si="3"/>
        <v>1</v>
      </c>
      <c r="J43" s="32">
        <f t="shared" ca="1" si="3"/>
        <v>3.0000000000000004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0.10464810963257283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7.3780636234523872E-6</v>
      </c>
      <c r="Z43" s="408">
        <f t="shared" ca="1" si="4"/>
        <v>2.2866758598354764E-3</v>
      </c>
      <c r="AA43" s="408">
        <f t="shared" ca="1" si="4"/>
        <v>0</v>
      </c>
      <c r="AB43" s="411">
        <f t="shared" ca="1" si="4"/>
        <v>0</v>
      </c>
      <c r="AC43" s="408">
        <f t="shared" ca="1" si="5"/>
        <v>2.294053923458929E-3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0.33333333333333326</v>
      </c>
      <c r="D44" s="31">
        <f t="shared" ca="1" si="6"/>
        <v>0.25</v>
      </c>
      <c r="E44" s="31">
        <f t="shared" ca="1" si="6"/>
        <v>4</v>
      </c>
      <c r="F44" s="31">
        <f t="shared" ca="1" si="6"/>
        <v>4</v>
      </c>
      <c r="G44" s="31">
        <f t="shared" ca="1" si="6"/>
        <v>1</v>
      </c>
      <c r="H44" s="31">
        <f t="shared" ca="1" si="6"/>
        <v>1</v>
      </c>
      <c r="I44" s="30">
        <v>1</v>
      </c>
      <c r="J44" s="32">
        <f t="shared" ca="1" si="3"/>
        <v>4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0.10493274741505074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0.11074586489575847</v>
      </c>
      <c r="AA44" s="408">
        <f t="shared" ca="1" si="4"/>
        <v>0</v>
      </c>
      <c r="AB44" s="411">
        <f t="shared" ca="1" si="4"/>
        <v>0</v>
      </c>
      <c r="AC44" s="408">
        <f t="shared" ca="1" si="5"/>
        <v>0.11074586489575847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0.16666666666666666</v>
      </c>
      <c r="D45" s="31">
        <f t="shared" ca="1" si="6"/>
        <v>0.25</v>
      </c>
      <c r="E45" s="31">
        <f t="shared" ca="1" si="6"/>
        <v>1</v>
      </c>
      <c r="F45" s="31">
        <f t="shared" ca="1" si="6"/>
        <v>1</v>
      </c>
      <c r="G45" s="31">
        <f t="shared" ca="1" si="6"/>
        <v>0.33333333333333326</v>
      </c>
      <c r="H45" s="31">
        <f t="shared" ca="1" si="6"/>
        <v>0.33333333333333326</v>
      </c>
      <c r="I45" s="31">
        <f t="shared" ca="1" si="6"/>
        <v>0.25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3.6591292272463175E-2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1.5109606629244581E-21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1.5109606629244581E-21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4</v>
      </c>
      <c r="E50" s="32">
        <f ca="1"/>
        <v>6</v>
      </c>
      <c r="F50" s="32">
        <f ca="1"/>
        <v>6</v>
      </c>
      <c r="G50" s="32">
        <f ca="1"/>
        <v>3.0000000000000004</v>
      </c>
      <c r="H50" s="32">
        <f ca="1"/>
        <v>6</v>
      </c>
      <c r="I50" s="32">
        <f ca="1"/>
        <v>3.0000000000000004</v>
      </c>
      <c r="J50" s="32">
        <f ca="1"/>
        <v>6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0.33645495595359887</v>
      </c>
      <c r="U50" s="406">
        <f t="shared" ref="U50:AC59" ca="1" si="7">IF(OR($S50&gt;$B$5,U$49&gt;$B$5),"-",$B$5/$L$30*INDEX($C$38:$L$47,$S50,U$49)*INDEX($O$38:$O$47,U$49,0))</f>
        <v>0.84125153122509089</v>
      </c>
      <c r="V50" s="406">
        <f t="shared" ca="1" si="7"/>
        <v>0.19280612448953796</v>
      </c>
      <c r="W50" s="406">
        <f t="shared" ca="1" si="7"/>
        <v>0.19280612448953796</v>
      </c>
      <c r="X50" s="406">
        <f t="shared" ca="1" si="7"/>
        <v>0.26314997090170728</v>
      </c>
      <c r="Y50" s="406">
        <f t="shared" ca="1" si="7"/>
        <v>0.58201512576805647</v>
      </c>
      <c r="Z50" s="406">
        <f t="shared" ca="1" si="7"/>
        <v>0.29179908934040133</v>
      </c>
      <c r="AA50" s="406">
        <f t="shared" ca="1" si="7"/>
        <v>0.20350759940860458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0.25</v>
      </c>
      <c r="D51" s="30">
        <v>0</v>
      </c>
      <c r="E51" s="32">
        <f ca="1"/>
        <v>4</v>
      </c>
      <c r="F51" s="32">
        <f ca="1"/>
        <v>4</v>
      </c>
      <c r="G51" s="32">
        <f ca="1"/>
        <v>4</v>
      </c>
      <c r="H51" s="32">
        <f ca="1"/>
        <v>4</v>
      </c>
      <c r="I51" s="32">
        <f ca="1"/>
        <v>4</v>
      </c>
      <c r="J51" s="32">
        <f ca="1"/>
        <v>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8.4113738988399717E-2</v>
      </c>
      <c r="U51" s="405">
        <f t="shared" ca="1" si="7"/>
        <v>0.21031288280627272</v>
      </c>
      <c r="V51" s="406">
        <f t="shared" ca="1" si="7"/>
        <v>0.12853741632635862</v>
      </c>
      <c r="W51" s="406">
        <f t="shared" ca="1" si="7"/>
        <v>0.12853741632635862</v>
      </c>
      <c r="X51" s="406">
        <f t="shared" ca="1" si="7"/>
        <v>0.35086662786894296</v>
      </c>
      <c r="Y51" s="406">
        <f t="shared" ca="1" si="7"/>
        <v>0.38801008384537095</v>
      </c>
      <c r="Z51" s="406">
        <f t="shared" ca="1" si="7"/>
        <v>0.38906545245386837</v>
      </c>
      <c r="AA51" s="406">
        <f t="shared" ca="1" si="7"/>
        <v>0.13567173293906973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0.16666666666666666</v>
      </c>
      <c r="D52" s="31">
        <f ca="1"/>
        <v>0.25</v>
      </c>
      <c r="E52" s="30">
        <v>0</v>
      </c>
      <c r="F52" s="32">
        <f ca="1"/>
        <v>1</v>
      </c>
      <c r="G52" s="32">
        <f ca="1"/>
        <v>0.25</v>
      </c>
      <c r="H52" s="32">
        <f ca="1"/>
        <v>0.25</v>
      </c>
      <c r="I52" s="32">
        <f ca="1"/>
        <v>0.25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5.6075825992266473E-2</v>
      </c>
      <c r="U52" s="407">
        <f t="shared" ca="1" si="7"/>
        <v>5.257822070156818E-2</v>
      </c>
      <c r="V52" s="405">
        <f t="shared" ca="1" si="7"/>
        <v>3.2134354081589656E-2</v>
      </c>
      <c r="W52" s="406">
        <f t="shared" ca="1" si="7"/>
        <v>3.2134354081589656E-2</v>
      </c>
      <c r="X52" s="406">
        <f t="shared" ca="1" si="7"/>
        <v>2.1929164241808935E-2</v>
      </c>
      <c r="Y52" s="406">
        <f t="shared" ca="1" si="7"/>
        <v>2.4250630240335684E-2</v>
      </c>
      <c r="Z52" s="406">
        <f t="shared" ca="1" si="7"/>
        <v>2.4316590778366773E-2</v>
      </c>
      <c r="AA52" s="406">
        <f t="shared" ca="1" si="7"/>
        <v>3.3917933234767432E-2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0.16666666666666666</v>
      </c>
      <c r="D53" s="31">
        <f ca="1"/>
        <v>0.25</v>
      </c>
      <c r="E53" s="31">
        <f ca="1"/>
        <v>1</v>
      </c>
      <c r="F53" s="30">
        <v>0</v>
      </c>
      <c r="G53" s="32">
        <f ca="1"/>
        <v>0.25</v>
      </c>
      <c r="H53" s="32">
        <f ca="1"/>
        <v>0.25</v>
      </c>
      <c r="I53" s="32">
        <f ca="1"/>
        <v>0.25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5.6075825992266473E-2</v>
      </c>
      <c r="U53" s="407">
        <f t="shared" ca="1" si="7"/>
        <v>5.257822070156818E-2</v>
      </c>
      <c r="V53" s="407">
        <f t="shared" ca="1" si="7"/>
        <v>3.2134354081589656E-2</v>
      </c>
      <c r="W53" s="405">
        <f t="shared" ca="1" si="7"/>
        <v>3.2134354081589656E-2</v>
      </c>
      <c r="X53" s="406">
        <f t="shared" ca="1" si="7"/>
        <v>2.1929164241808935E-2</v>
      </c>
      <c r="Y53" s="406">
        <f t="shared" ca="1" si="7"/>
        <v>2.4250630240335684E-2</v>
      </c>
      <c r="Z53" s="406">
        <f t="shared" ca="1" si="7"/>
        <v>2.4316590778366773E-2</v>
      </c>
      <c r="AA53" s="406">
        <f t="shared" ca="1" si="7"/>
        <v>3.3917933234767432E-2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0.33333333333333326</v>
      </c>
      <c r="D54" s="31">
        <f ca="1"/>
        <v>0.25</v>
      </c>
      <c r="E54" s="31">
        <f ca="1"/>
        <v>4</v>
      </c>
      <c r="F54" s="31">
        <f ca="1"/>
        <v>4</v>
      </c>
      <c r="G54" s="30">
        <v>0</v>
      </c>
      <c r="H54" s="32">
        <f ca="1"/>
        <v>0.5</v>
      </c>
      <c r="I54" s="32">
        <f ca="1"/>
        <v>1</v>
      </c>
      <c r="J54" s="32">
        <f ca="1"/>
        <v>3.0000000000000004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0.11215165198453293</v>
      </c>
      <c r="U54" s="407">
        <f t="shared" ca="1" si="7"/>
        <v>5.257822070156818E-2</v>
      </c>
      <c r="V54" s="407">
        <f t="shared" ca="1" si="7"/>
        <v>0.12853741632635862</v>
      </c>
      <c r="W54" s="407">
        <f t="shared" ca="1" si="7"/>
        <v>0.12853741632635862</v>
      </c>
      <c r="X54" s="405">
        <f t="shared" ca="1" si="7"/>
        <v>8.771665696723574E-2</v>
      </c>
      <c r="Y54" s="406">
        <f t="shared" ca="1" si="7"/>
        <v>4.8501260480671368E-2</v>
      </c>
      <c r="Z54" s="406">
        <f t="shared" ca="1" si="7"/>
        <v>9.7266363113467091E-2</v>
      </c>
      <c r="AA54" s="406">
        <f t="shared" ca="1" si="7"/>
        <v>0.1017537997043023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0.16666666666666666</v>
      </c>
      <c r="D55" s="31">
        <f ca="1"/>
        <v>0.25</v>
      </c>
      <c r="E55" s="31">
        <f ca="1"/>
        <v>4</v>
      </c>
      <c r="F55" s="31">
        <f ca="1"/>
        <v>4</v>
      </c>
      <c r="G55" s="31">
        <f ca="1"/>
        <v>2</v>
      </c>
      <c r="H55" s="30">
        <v>0</v>
      </c>
      <c r="I55" s="32">
        <f ca="1"/>
        <v>1</v>
      </c>
      <c r="J55" s="32">
        <f ca="1"/>
        <v>3.0000000000000004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5.6075825992266473E-2</v>
      </c>
      <c r="U55" s="407">
        <f t="shared" ca="1" si="7"/>
        <v>5.257822070156818E-2</v>
      </c>
      <c r="V55" s="407">
        <f t="shared" ca="1" si="7"/>
        <v>0.12853741632635862</v>
      </c>
      <c r="W55" s="407">
        <f t="shared" ca="1" si="7"/>
        <v>0.12853741632635862</v>
      </c>
      <c r="X55" s="407">
        <f t="shared" ca="1" si="7"/>
        <v>0.17543331393447148</v>
      </c>
      <c r="Y55" s="405">
        <f t="shared" ca="1" si="7"/>
        <v>9.7002520961342736E-2</v>
      </c>
      <c r="Z55" s="406">
        <f t="shared" ca="1" si="7"/>
        <v>9.7266363113467091E-2</v>
      </c>
      <c r="AA55" s="406">
        <f t="shared" ca="1" si="7"/>
        <v>0.1017537997043023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0.33333333333333326</v>
      </c>
      <c r="D56" s="31">
        <f ca="1"/>
        <v>0.25</v>
      </c>
      <c r="E56" s="31">
        <f ca="1"/>
        <v>4</v>
      </c>
      <c r="F56" s="31">
        <f ca="1"/>
        <v>4</v>
      </c>
      <c r="G56" s="31">
        <f ca="1"/>
        <v>1</v>
      </c>
      <c r="H56" s="31">
        <f ca="1"/>
        <v>1</v>
      </c>
      <c r="I56" s="30">
        <v>0</v>
      </c>
      <c r="J56" s="32">
        <f ca="1"/>
        <v>4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0.11215165198453293</v>
      </c>
      <c r="U56" s="407">
        <f t="shared" ca="1" si="7"/>
        <v>5.257822070156818E-2</v>
      </c>
      <c r="V56" s="407">
        <f t="shared" ca="1" si="7"/>
        <v>0.12853741632635862</v>
      </c>
      <c r="W56" s="407">
        <f t="shared" ca="1" si="7"/>
        <v>0.12853741632635862</v>
      </c>
      <c r="X56" s="407">
        <f t="shared" ca="1" si="7"/>
        <v>8.771665696723574E-2</v>
      </c>
      <c r="Y56" s="407">
        <f t="shared" ca="1" si="7"/>
        <v>9.7002520961342736E-2</v>
      </c>
      <c r="Z56" s="405">
        <f t="shared" ca="1" si="7"/>
        <v>9.7266363113467091E-2</v>
      </c>
      <c r="AA56" s="406">
        <f t="shared" ca="1" si="7"/>
        <v>0.13567173293906973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0.16666666666666666</v>
      </c>
      <c r="D57" s="31">
        <f ca="1"/>
        <v>0.25</v>
      </c>
      <c r="E57" s="31">
        <f ca="1"/>
        <v>1</v>
      </c>
      <c r="F57" s="31">
        <f ca="1"/>
        <v>1</v>
      </c>
      <c r="G57" s="31">
        <f ca="1"/>
        <v>0.33333333333333326</v>
      </c>
      <c r="H57" s="31">
        <f ca="1"/>
        <v>0.33333333333333326</v>
      </c>
      <c r="I57" s="31">
        <f ca="1"/>
        <v>0.25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5.6075825992266473E-2</v>
      </c>
      <c r="U57" s="407">
        <f t="shared" ca="1" si="7"/>
        <v>5.257822070156818E-2</v>
      </c>
      <c r="V57" s="407">
        <f t="shared" ca="1" si="7"/>
        <v>3.2134354081589656E-2</v>
      </c>
      <c r="W57" s="407">
        <f t="shared" ca="1" si="7"/>
        <v>3.2134354081589656E-2</v>
      </c>
      <c r="X57" s="407">
        <f t="shared" ca="1" si="7"/>
        <v>2.9238885655745242E-2</v>
      </c>
      <c r="Y57" s="407">
        <f t="shared" ca="1" si="7"/>
        <v>3.2334173653780905E-2</v>
      </c>
      <c r="Z57" s="407">
        <f t="shared" ca="1" si="7"/>
        <v>2.4316590778366773E-2</v>
      </c>
      <c r="AA57" s="405">
        <f t="shared" ca="1" si="7"/>
        <v>3.3917933234767432E-2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0.33333333333333331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0.3499987555337763</v>
      </c>
      <c r="D64" s="260">
        <v>0.21714036171961343</v>
      </c>
      <c r="E64" s="260">
        <v>3.6488344569321568E-2</v>
      </c>
      <c r="F64" s="260">
        <v>3.6488344569321568E-2</v>
      </c>
      <c r="G64" s="260">
        <v>9.9559294819905164E-2</v>
      </c>
      <c r="H64" s="260">
        <v>0.10857018085980671</v>
      </c>
      <c r="I64" s="260">
        <v>0.11254543999204554</v>
      </c>
      <c r="J64" s="260">
        <v>3.9209277936209784E-2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0.16666666666666666</v>
      </c>
      <c r="Y64" s="32">
        <f t="shared" ca="1" si="10"/>
        <v>0</v>
      </c>
      <c r="Z64" s="32">
        <f t="shared" ca="1" si="10"/>
        <v>0.16666666666666666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0.16666666666666666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0.3499987555337763</v>
      </c>
      <c r="D84" s="252">
        <f>SUM(D64:D83)/$B$7</f>
        <v>0.21714036171961343</v>
      </c>
      <c r="E84" s="252">
        <f t="shared" ref="E84:L84" si="13">SUM(E64:E83)/$B$7</f>
        <v>3.6488344569321568E-2</v>
      </c>
      <c r="F84" s="252">
        <f t="shared" si="13"/>
        <v>3.6488344569321568E-2</v>
      </c>
      <c r="G84" s="252">
        <f t="shared" si="13"/>
        <v>9.9559294819905164E-2</v>
      </c>
      <c r="H84" s="252">
        <f t="shared" si="13"/>
        <v>0.10857018085980671</v>
      </c>
      <c r="I84" s="252">
        <f t="shared" si="13"/>
        <v>0.11254543999204554</v>
      </c>
      <c r="J84" s="252">
        <f t="shared" si="13"/>
        <v>3.9209277936209784E-2</v>
      </c>
      <c r="K84" s="252">
        <f>SUM(K64:K83)/$B$7</f>
        <v>0</v>
      </c>
      <c r="L84" s="252">
        <f t="shared" si="13"/>
        <v>0</v>
      </c>
      <c r="M84" s="293">
        <f>EXP(SUM(M85:M104)/$B$7)</f>
        <v>5.9551136628248935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0.36743768157037365</v>
      </c>
      <c r="D85" s="262">
        <f t="shared" ref="D85:L85" si="15">IF(AND(D64&gt;0,$B85&lt;=$B$7),-D64*LN(D64),0)</f>
        <v>0.33161921548179568</v>
      </c>
      <c r="E85" s="262">
        <f t="shared" si="15"/>
        <v>0.12080423910178817</v>
      </c>
      <c r="F85" s="262">
        <f t="shared" si="15"/>
        <v>0.12080423910178817</v>
      </c>
      <c r="G85" s="262">
        <f t="shared" si="15"/>
        <v>0.22968348076640674</v>
      </c>
      <c r="H85" s="262">
        <f t="shared" si="15"/>
        <v>0.2410647224967562</v>
      </c>
      <c r="I85" s="262">
        <f t="shared" si="15"/>
        <v>0.24584405967092601</v>
      </c>
      <c r="J85" s="262">
        <f t="shared" si="15"/>
        <v>0.12699265139159671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1.7842502895814312</v>
      </c>
      <c r="N85" s="145"/>
      <c r="O85" s="295">
        <f>EXP(M85)</f>
        <v>5.9551136628248935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0.36743768157037365</v>
      </c>
      <c r="D105" s="256">
        <f t="shared" ref="D105:L105" si="38">IF(D84&gt;0,-D84*LN(D84),0)</f>
        <v>0.33161921548179568</v>
      </c>
      <c r="E105" s="256">
        <f t="shared" si="38"/>
        <v>0.12080423910178817</v>
      </c>
      <c r="F105" s="256">
        <f t="shared" si="38"/>
        <v>0.12080423910178817</v>
      </c>
      <c r="G105" s="256">
        <f t="shared" si="38"/>
        <v>0.22968348076640674</v>
      </c>
      <c r="H105" s="256">
        <f t="shared" si="38"/>
        <v>0.2410647224967562</v>
      </c>
      <c r="I105" s="256">
        <f t="shared" si="38"/>
        <v>0.24584405967092601</v>
      </c>
      <c r="J105" s="256">
        <f t="shared" si="38"/>
        <v>0.12699265139159671</v>
      </c>
      <c r="K105" s="256">
        <f t="shared" si="38"/>
        <v>0</v>
      </c>
      <c r="L105" s="256">
        <f t="shared" si="38"/>
        <v>0</v>
      </c>
      <c r="M105" s="292">
        <f>EXP(SUM(C105:L105))</f>
        <v>5.9551136628248935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1" stopIfTrue="1" operator="equal">
      <formula>"n/a"</formula>
    </cfRule>
    <cfRule type="cellIs" dxfId="691" priority="9" operator="equal">
      <formula>0</formula>
    </cfRule>
    <cfRule type="cellIs" dxfId="690" priority="11" stopIfTrue="1" operator="greaterThan">
      <formula>0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zoomScale="99" zoomScaleNormal="99" workbookViewId="0">
      <selection activeCell="AB21" sqref="AB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0.3546294914851344</v>
      </c>
      <c r="P6" s="367">
        <f>N91*SINH(P79)/O$101</f>
        <v>0.16726748390683105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0.23156553221803222</v>
      </c>
      <c r="P7" s="367">
        <f t="shared" ref="P7:P13" si="1">N92*SINH(P80)/O$101</f>
        <v>0.12643435246078608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3.4207332743647713E-2</v>
      </c>
      <c r="P8" s="367">
        <f t="shared" si="1"/>
        <v>1.0361750565482657E-2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3.4207332743647713E-2</v>
      </c>
      <c r="P9" s="367">
        <f t="shared" si="1"/>
        <v>1.0361750565482657E-2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9.6007653576433136E-2</v>
      </c>
      <c r="P10" s="367">
        <f t="shared" si="1"/>
        <v>3.6128595503275879E-2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0.10698615050870798</v>
      </c>
      <c r="P11" s="367">
        <f t="shared" si="1"/>
        <v>4.5130907849957491E-2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0.10631320937529362</v>
      </c>
      <c r="P12" s="367">
        <f t="shared" si="1"/>
        <v>3.451977298888715E-2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3.6083297349103129E-2</v>
      </c>
      <c r="P13" s="367">
        <f t="shared" si="1"/>
        <v>8.6496606860823923E-3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8.9457543142375376E-2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 t="s">
        <v>1</v>
      </c>
      <c r="L21" s="114">
        <v>4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4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Zigbee</v>
      </c>
      <c r="I22" s="478"/>
      <c r="J22" s="478"/>
      <c r="K22" s="110" t="s">
        <v>1</v>
      </c>
      <c r="L22" s="76">
        <v>6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6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 t="s">
        <v>1</v>
      </c>
      <c r="L23" s="76">
        <v>6</v>
      </c>
      <c r="M23" s="306" t="str">
        <f t="shared" ca="1" si="5"/>
        <v/>
      </c>
      <c r="N23" s="315" t="str">
        <f t="shared" ca="1" si="2"/>
        <v/>
      </c>
      <c r="O23" s="205">
        <f t="shared" si="6"/>
        <v>6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 t="s">
        <v>1</v>
      </c>
      <c r="L25" s="76">
        <v>6</v>
      </c>
      <c r="M25" s="306" t="str">
        <f t="shared" ca="1" si="5"/>
        <v/>
      </c>
      <c r="N25" s="315" t="str">
        <f t="shared" ca="1" si="2"/>
        <v/>
      </c>
      <c r="O25" s="205">
        <f t="shared" si="6"/>
        <v>6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 t="s">
        <v>1</v>
      </c>
      <c r="L26" s="76">
        <v>3</v>
      </c>
      <c r="M26" s="306" t="str">
        <f t="shared" ca="1" si="5"/>
        <v/>
      </c>
      <c r="N26" s="315" t="str">
        <f t="shared" ca="1" si="2"/>
        <v/>
      </c>
      <c r="O26" s="205">
        <f t="shared" si="6"/>
        <v>3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 t="s">
        <v>1</v>
      </c>
      <c r="L27" s="76">
        <v>6</v>
      </c>
      <c r="M27" s="306" t="str">
        <f t="shared" ca="1" si="5"/>
        <v/>
      </c>
      <c r="N27" s="315" t="str">
        <f t="shared" ca="1" si="2"/>
        <v/>
      </c>
      <c r="O27" s="205">
        <f t="shared" si="6"/>
        <v>6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 t="s">
        <v>1</v>
      </c>
      <c r="L28" s="76">
        <v>4</v>
      </c>
      <c r="M28" s="306" t="str">
        <f t="shared" ca="1" si="5"/>
        <v/>
      </c>
      <c r="N28" s="315" t="str">
        <f t="shared" ca="1" si="2"/>
        <v/>
      </c>
      <c r="O28" s="205">
        <f t="shared" si="6"/>
        <v>4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 t="s">
        <v>1</v>
      </c>
      <c r="L29" s="76">
        <v>4</v>
      </c>
      <c r="M29" s="306" t="str">
        <f t="shared" ca="1" si="5"/>
        <v/>
      </c>
      <c r="N29" s="315" t="str">
        <f t="shared" ca="1" si="2"/>
        <v/>
      </c>
      <c r="O29" s="205">
        <f t="shared" si="6"/>
        <v>4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 t="s">
        <v>1</v>
      </c>
      <c r="L30" s="76">
        <v>4</v>
      </c>
      <c r="M30" s="306" t="str">
        <f t="shared" ca="1" si="5"/>
        <v/>
      </c>
      <c r="N30" s="315" t="str">
        <f t="shared" ca="1" si="2"/>
        <v/>
      </c>
      <c r="O30" s="205">
        <f t="shared" si="6"/>
        <v>4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 t="s">
        <v>1</v>
      </c>
      <c r="L31" s="76">
        <v>4</v>
      </c>
      <c r="M31" s="306" t="str">
        <f t="shared" ca="1" si="5"/>
        <v/>
      </c>
      <c r="N31" s="315" t="str">
        <f t="shared" ca="1" si="2"/>
        <v/>
      </c>
      <c r="O31" s="205">
        <f t="shared" si="6"/>
        <v>4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 t="s">
        <v>1</v>
      </c>
      <c r="L32" s="76">
        <v>4</v>
      </c>
      <c r="M32" s="306" t="str">
        <f t="shared" ca="1" si="5"/>
        <v/>
      </c>
      <c r="N32" s="315" t="str">
        <f t="shared" ca="1" si="2"/>
        <v/>
      </c>
      <c r="O32" s="205">
        <f t="shared" si="6"/>
        <v>4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 t="s">
        <v>1</v>
      </c>
      <c r="L33" s="76">
        <v>4</v>
      </c>
      <c r="M33" s="306" t="str">
        <f t="shared" ca="1" si="5"/>
        <v/>
      </c>
      <c r="N33" s="315" t="str">
        <f t="shared" ca="1" si="2"/>
        <v/>
      </c>
      <c r="O33" s="205">
        <f t="shared" si="6"/>
        <v>4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 t="s">
        <v>2</v>
      </c>
      <c r="L35" s="76">
        <v>4</v>
      </c>
      <c r="M35" s="306" t="str">
        <f t="shared" ca="1" si="5"/>
        <v/>
      </c>
      <c r="N35" s="315" t="str">
        <f t="shared" ca="1" si="2"/>
        <v/>
      </c>
      <c r="O35" s="205">
        <f t="shared" si="6"/>
        <v>0.25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 t="s">
        <v>2</v>
      </c>
      <c r="L36" s="76">
        <v>4</v>
      </c>
      <c r="M36" s="306" t="str">
        <f t="shared" ca="1" si="5"/>
        <v/>
      </c>
      <c r="N36" s="315" t="str">
        <f t="shared" ca="1" si="2"/>
        <v/>
      </c>
      <c r="O36" s="205">
        <f t="shared" si="6"/>
        <v>0.25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 t="s">
        <v>2</v>
      </c>
      <c r="L37" s="76">
        <v>4</v>
      </c>
      <c r="M37" s="306" t="str">
        <f t="shared" ca="1" si="5"/>
        <v/>
      </c>
      <c r="N37" s="315" t="str">
        <f t="shared" ca="1" si="2"/>
        <v/>
      </c>
      <c r="O37" s="205">
        <f t="shared" si="6"/>
        <v>0.25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 t="s">
        <v>2</v>
      </c>
      <c r="L39" s="76">
        <v>4</v>
      </c>
      <c r="M39" s="306" t="str">
        <f t="shared" ca="1" si="5"/>
        <v/>
      </c>
      <c r="N39" s="315" t="str">
        <f t="shared" ca="1" si="2"/>
        <v/>
      </c>
      <c r="O39" s="205">
        <f t="shared" si="6"/>
        <v>0.25</v>
      </c>
      <c r="P39" s="205">
        <f t="shared" ca="1" si="7"/>
        <v>0</v>
      </c>
      <c r="Q39" t="s">
        <v>201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 t="s">
        <v>2</v>
      </c>
      <c r="L40" s="77">
        <v>4</v>
      </c>
      <c r="M40" s="306" t="str">
        <f t="shared" ca="1" si="5"/>
        <v/>
      </c>
      <c r="N40" s="315" t="str">
        <f t="shared" ca="1" si="2"/>
        <v/>
      </c>
      <c r="O40" s="205">
        <f t="shared" si="6"/>
        <v>0.25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 t="s">
        <v>2</v>
      </c>
      <c r="L41" s="77">
        <v>4</v>
      </c>
      <c r="M41" s="306" t="str">
        <f t="shared" ca="1" si="5"/>
        <v/>
      </c>
      <c r="N41" s="315" t="str">
        <f t="shared" ca="1" si="2"/>
        <v/>
      </c>
      <c r="O41" s="205">
        <f t="shared" si="6"/>
        <v>0.25</v>
      </c>
      <c r="P41" s="205">
        <f t="shared" ca="1" si="7"/>
        <v>0</v>
      </c>
      <c r="Q41" t="s">
        <v>200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 t="s">
        <v>2</v>
      </c>
      <c r="L43" s="77">
        <v>2</v>
      </c>
      <c r="M43" s="306" t="str">
        <f t="shared" ca="1" si="5"/>
        <v/>
      </c>
      <c r="N43" s="315" t="str">
        <f t="shared" ca="1" si="2"/>
        <v/>
      </c>
      <c r="O43" s="205">
        <f t="shared" si="6"/>
        <v>0.5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 t="s">
        <v>1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 t="s">
        <v>1</v>
      </c>
      <c r="L45" s="77">
        <v>3</v>
      </c>
      <c r="M45" s="306" t="str">
        <f t="shared" ca="1" si="5"/>
        <v/>
      </c>
      <c r="N45" s="315" t="str">
        <f t="shared" ca="1" si="2"/>
        <v/>
      </c>
      <c r="O45" s="205">
        <f t="shared" si="6"/>
        <v>3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 t="s">
        <v>1</v>
      </c>
      <c r="L46" s="77">
        <v>1</v>
      </c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Q46" t="s">
        <v>199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 t="s">
        <v>1</v>
      </c>
      <c r="L47" s="77">
        <v>3</v>
      </c>
      <c r="M47" s="306" t="str">
        <f t="shared" ca="1" si="5"/>
        <v/>
      </c>
      <c r="N47" s="315" t="str">
        <f t="shared" ca="1" si="2"/>
        <v/>
      </c>
      <c r="O47" s="205">
        <f t="shared" si="6"/>
        <v>3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 t="s">
        <v>1</v>
      </c>
      <c r="L48" s="77">
        <v>4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4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4</v>
      </c>
      <c r="E79" s="304">
        <f t="shared" ref="E79:J79" si="11">IF(ISNA(VLOOKUP(($B79*10+E$78),$A$21:$O$65,15,FALSE)),0,VLOOKUP(($B79*10+E$78),$A$21:$O$65,15,FALSE))</f>
        <v>6</v>
      </c>
      <c r="F79" s="304">
        <f t="shared" si="11"/>
        <v>6</v>
      </c>
      <c r="G79" s="304">
        <f t="shared" si="11"/>
        <v>3</v>
      </c>
      <c r="H79" s="304">
        <f t="shared" si="11"/>
        <v>6</v>
      </c>
      <c r="I79" s="304">
        <f t="shared" si="11"/>
        <v>3</v>
      </c>
      <c r="J79" s="304">
        <f t="shared" si="11"/>
        <v>6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0.51221379418860047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0.8261150883753029</v>
      </c>
      <c r="S79" s="304">
        <f t="shared" si="13"/>
        <v>0.22012728901470502</v>
      </c>
      <c r="T79" s="304">
        <f t="shared" si="13"/>
        <v>0.22012728901470502</v>
      </c>
      <c r="U79" s="304">
        <f t="shared" si="13"/>
        <v>2.5142515356705947E-2</v>
      </c>
      <c r="V79" s="304">
        <f t="shared" si="13"/>
        <v>0.38592256613503911</v>
      </c>
      <c r="W79" s="304">
        <f t="shared" si="13"/>
        <v>1.2931402314086062E-3</v>
      </c>
      <c r="X79" s="304">
        <f t="shared" si="13"/>
        <v>0.15781290857170691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0.25</v>
      </c>
      <c r="D80" s="316">
        <v>1</v>
      </c>
      <c r="E80" s="304">
        <f t="shared" ref="E80:J80" si="15">IF(ISNA(VLOOKUP(($B80*10+E$78),$A$21:$O$65,15,FALSE)),0,VLOOKUP(($B80*10+E$78),$A$21:$O$65,15,FALSE))</f>
        <v>4</v>
      </c>
      <c r="F80" s="304">
        <f t="shared" si="15"/>
        <v>4</v>
      </c>
      <c r="G80" s="304">
        <f t="shared" si="15"/>
        <v>4</v>
      </c>
      <c r="H80" s="304">
        <f t="shared" si="15"/>
        <v>4</v>
      </c>
      <c r="I80" s="304">
        <f t="shared" si="15"/>
        <v>4</v>
      </c>
      <c r="J80" s="304">
        <f t="shared" si="15"/>
        <v>4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0.6126618814300695</v>
      </c>
      <c r="Q80" s="304">
        <f t="shared" ref="Q80:Q89" si="16">IF(OR($B80&gt;$K$1,Q$78&gt;$K$1),0,LN(INDEX($C$79:$L$88,$B80,Q$78)*INDEX($N$91:$N$100,Q$78)/INDEX($N$91:$N$100,$B80))^2)</f>
        <v>0.82611508837530279</v>
      </c>
      <c r="R80" s="316">
        <f t="shared" si="13"/>
        <v>0</v>
      </c>
      <c r="S80" s="304">
        <f t="shared" si="13"/>
        <v>0.15781290857170702</v>
      </c>
      <c r="T80" s="304">
        <f t="shared" si="13"/>
        <v>0.15781290857170702</v>
      </c>
      <c r="U80" s="304">
        <f t="shared" si="13"/>
        <v>0.3678468387811229</v>
      </c>
      <c r="V80" s="304">
        <f t="shared" si="13"/>
        <v>0.48045301391820139</v>
      </c>
      <c r="W80" s="304">
        <f t="shared" si="13"/>
        <v>0.53159765850400842</v>
      </c>
      <c r="X80" s="304">
        <f t="shared" si="13"/>
        <v>0.10584364997997796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0.16666666666666666</v>
      </c>
      <c r="D81" s="304">
        <f t="shared" ref="D81:D88" si="17">IF(ISNA(VLOOKUP((10*D$78+$B81),$A$21:$O$65,15,FALSE)),0,1/VLOOKUP((10*D$78+$B81),$A$21:$O$65,15,FALSE))</f>
        <v>0.25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0.25</v>
      </c>
      <c r="H81" s="304">
        <f>IF(ISNA(VLOOKUP(($B81*10+H$78),$A$21:$O$65,15,FALSE)),0,VLOOKUP(($B81*10+H$78),$A$21:$O$65,15,FALSE))</f>
        <v>0.25</v>
      </c>
      <c r="I81" s="304">
        <f>IF(ISNA(VLOOKUP(($B81*10+I$78),$A$21:$O$65,15,FALSE)),0,VLOOKUP(($B81*10+I$78),$A$21:$O$65,15,FALSE))</f>
        <v>0.25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0.31272072637441833</v>
      </c>
      <c r="Q81" s="304">
        <f t="shared" si="16"/>
        <v>0.22012728901470491</v>
      </c>
      <c r="R81" s="304">
        <f t="shared" si="13"/>
        <v>0.1578129085717071</v>
      </c>
      <c r="S81" s="316">
        <f t="shared" si="13"/>
        <v>0</v>
      </c>
      <c r="T81" s="304">
        <f t="shared" si="13"/>
        <v>0</v>
      </c>
      <c r="U81" s="304">
        <f t="shared" si="13"/>
        <v>0.14633214588815815</v>
      </c>
      <c r="V81" s="304">
        <f t="shared" si="13"/>
        <v>8.755115944655506E-2</v>
      </c>
      <c r="W81" s="304">
        <f t="shared" si="13"/>
        <v>6.7563705082247086E-2</v>
      </c>
      <c r="X81" s="304">
        <f t="shared" si="13"/>
        <v>5.1725609256344923E-3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0.16666666666666666</v>
      </c>
      <c r="D82" s="304">
        <f t="shared" si="17"/>
        <v>0.25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0.25</v>
      </c>
      <c r="H82" s="304">
        <f>IF(ISNA(VLOOKUP(($B82*10+H$78),$A$21:$O$65,15,FALSE)),0,VLOOKUP(($B82*10+H$78),$A$21:$O$65,15,FALSE))</f>
        <v>0.25</v>
      </c>
      <c r="I82" s="304">
        <f>IF(ISNA(VLOOKUP(($B82*10+I$78),$A$21:$O$65,15,FALSE)),0,VLOOKUP(($B82*10+I$78),$A$21:$O$65,15,FALSE))</f>
        <v>0.25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0.31272072637441833</v>
      </c>
      <c r="Q82" s="304">
        <f t="shared" si="16"/>
        <v>0.22012728901470491</v>
      </c>
      <c r="R82" s="304">
        <f t="shared" si="13"/>
        <v>0.1578129085717071</v>
      </c>
      <c r="S82" s="304">
        <f t="shared" si="13"/>
        <v>0</v>
      </c>
      <c r="T82" s="316">
        <f t="shared" si="13"/>
        <v>0</v>
      </c>
      <c r="U82" s="304">
        <f t="shared" si="13"/>
        <v>0.14633214588815815</v>
      </c>
      <c r="V82" s="304">
        <f t="shared" si="13"/>
        <v>8.755115944655506E-2</v>
      </c>
      <c r="W82" s="304">
        <f t="shared" si="13"/>
        <v>6.7563705082247086E-2</v>
      </c>
      <c r="X82" s="304">
        <f t="shared" si="13"/>
        <v>5.1725609256344923E-3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0.33333333333333331</v>
      </c>
      <c r="D83" s="304">
        <f t="shared" si="17"/>
        <v>0.25</v>
      </c>
      <c r="E83" s="304">
        <f t="shared" si="19"/>
        <v>4</v>
      </c>
      <c r="F83" s="304">
        <f t="shared" ref="F83:F88" si="20">IF(ISNA(VLOOKUP((10*F$78+$B83),$A$21:$O$65,15,FALSE)),0,1/VLOOKUP((10*F$78+$B83),$A$21:$O$65,15,FALSE))</f>
        <v>4</v>
      </c>
      <c r="G83" s="316">
        <v>1</v>
      </c>
      <c r="H83" s="304">
        <f>IF(ISNA(VLOOKUP(($B83*10+H$78),$A$21:$O$65,15,FALSE)),0,VLOOKUP(($B83*10+H$78),$A$21:$O$65,15,FALSE))</f>
        <v>0.5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3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0.39575337552792322</v>
      </c>
      <c r="Q83" s="304">
        <f t="shared" si="16"/>
        <v>2.5142515356705936E-2</v>
      </c>
      <c r="R83" s="304">
        <f t="shared" si="13"/>
        <v>0.3678468387811229</v>
      </c>
      <c r="S83" s="304">
        <f t="shared" si="13"/>
        <v>0.14633214588815824</v>
      </c>
      <c r="T83" s="304">
        <f t="shared" si="13"/>
        <v>0.14633214588815824</v>
      </c>
      <c r="U83" s="316">
        <f t="shared" si="13"/>
        <v>0</v>
      </c>
      <c r="V83" s="304">
        <f t="shared" si="13"/>
        <v>0.3678468387811229</v>
      </c>
      <c r="W83" s="304">
        <f t="shared" si="13"/>
        <v>1.5031656618180329E-2</v>
      </c>
      <c r="X83" s="304">
        <f t="shared" si="13"/>
        <v>2.7812998378769663E-2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0.16666666666666666</v>
      </c>
      <c r="D84" s="304">
        <f t="shared" si="17"/>
        <v>0.25</v>
      </c>
      <c r="E84" s="304">
        <f t="shared" si="19"/>
        <v>4</v>
      </c>
      <c r="F84" s="304">
        <f t="shared" si="20"/>
        <v>4</v>
      </c>
      <c r="G84" s="304">
        <f>IF(ISNA(VLOOKUP((10*G$78+$B84),$A$21:$O$65,15,FALSE)),0,1/VLOOKUP((10*G$78+$B84),$A$21:$O$65,15,FALSE))</f>
        <v>2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3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0.44992674295169555</v>
      </c>
      <c r="Q84" s="304">
        <f t="shared" si="16"/>
        <v>0.38592256613503911</v>
      </c>
      <c r="R84" s="304">
        <f t="shared" si="13"/>
        <v>0.48045301391820139</v>
      </c>
      <c r="S84" s="304">
        <f t="shared" si="13"/>
        <v>8.7551159446555102E-2</v>
      </c>
      <c r="T84" s="304">
        <f t="shared" si="13"/>
        <v>8.7551159446555102E-2</v>
      </c>
      <c r="U84" s="304">
        <f t="shared" si="13"/>
        <v>0.3678468387811229</v>
      </c>
      <c r="V84" s="316">
        <f t="shared" si="13"/>
        <v>0</v>
      </c>
      <c r="W84" s="304">
        <f t="shared" si="13"/>
        <v>1.2931402314086177E-3</v>
      </c>
      <c r="X84" s="304">
        <f t="shared" si="13"/>
        <v>6.4206402029654665E-3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0.33333333333333331</v>
      </c>
      <c r="D85" s="304">
        <f t="shared" si="17"/>
        <v>0.25</v>
      </c>
      <c r="E85" s="304">
        <f t="shared" si="19"/>
        <v>4</v>
      </c>
      <c r="F85" s="304">
        <f t="shared" si="20"/>
        <v>4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4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0.33689080469645616</v>
      </c>
      <c r="Q85" s="304">
        <f t="shared" si="16"/>
        <v>1.2931402314086027E-3</v>
      </c>
      <c r="R85" s="304">
        <f t="shared" si="13"/>
        <v>0.53159765850400842</v>
      </c>
      <c r="S85" s="304">
        <f t="shared" si="13"/>
        <v>6.7563705082247058E-2</v>
      </c>
      <c r="T85" s="304">
        <f t="shared" si="13"/>
        <v>6.7563705082247058E-2</v>
      </c>
      <c r="U85" s="304">
        <f t="shared" si="13"/>
        <v>1.5031656618180329E-2</v>
      </c>
      <c r="V85" s="304">
        <f t="shared" si="13"/>
        <v>1.2931402314086146E-3</v>
      </c>
      <c r="W85" s="316">
        <f t="shared" si="13"/>
        <v>0</v>
      </c>
      <c r="X85" s="304">
        <f t="shared" si="13"/>
        <v>0.11012489427368044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0.16666666666666666</v>
      </c>
      <c r="D86" s="304">
        <f t="shared" si="17"/>
        <v>0.25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0.33333333333333331</v>
      </c>
      <c r="H86" s="304">
        <f>IF(ISNA(VLOOKUP((10*H$78+$B86),$A$21:$O$65,15,FALSE)),0,1/VLOOKUP((10*H$78+$B86),$A$21:$O$65,15,FALSE))</f>
        <v>0.33333333333333331</v>
      </c>
      <c r="I86" s="304">
        <f>IF(ISNA(VLOOKUP((10*I$78+$B86),$A$21:$O$65,15,FALSE)),0,1/VLOOKUP((10*I$78+$B86),$A$21:$O$65,15,FALSE))</f>
        <v>0.25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0.2444703351149084</v>
      </c>
      <c r="Q86" s="304">
        <f t="shared" si="16"/>
        <v>0.15781290857170685</v>
      </c>
      <c r="R86" s="304">
        <f t="shared" si="13"/>
        <v>0.10584364997997786</v>
      </c>
      <c r="S86" s="304">
        <f t="shared" si="13"/>
        <v>5.1725609256344906E-3</v>
      </c>
      <c r="T86" s="304">
        <f t="shared" si="13"/>
        <v>5.1725609256344906E-3</v>
      </c>
      <c r="U86" s="304">
        <f t="shared" si="13"/>
        <v>2.7812998378769736E-2</v>
      </c>
      <c r="V86" s="304">
        <f t="shared" si="13"/>
        <v>6.4206402029654596E-3</v>
      </c>
      <c r="W86" s="304">
        <f t="shared" si="13"/>
        <v>0.11012489427368044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2.5833333333333335</v>
      </c>
      <c r="D89" s="131">
        <f t="shared" ref="D89:L89" si="21">SUM(D79:D88)</f>
        <v>6.5</v>
      </c>
      <c r="E89" s="131">
        <f t="shared" si="21"/>
        <v>25</v>
      </c>
      <c r="F89" s="131">
        <f t="shared" si="21"/>
        <v>25</v>
      </c>
      <c r="G89" s="131">
        <f t="shared" si="21"/>
        <v>11.833333333333334</v>
      </c>
      <c r="H89" s="131">
        <f t="shared" si="21"/>
        <v>13.333333333333334</v>
      </c>
      <c r="I89" s="131">
        <f t="shared" si="21"/>
        <v>10.75</v>
      </c>
      <c r="J89" s="131">
        <f t="shared" si="21"/>
        <v>23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1.3862943611198906</v>
      </c>
      <c r="E91" s="131">
        <f t="shared" si="22"/>
        <v>1.791759469228055</v>
      </c>
      <c r="F91" s="131">
        <f t="shared" si="22"/>
        <v>1.791759469228055</v>
      </c>
      <c r="G91" s="131">
        <f t="shared" si="22"/>
        <v>1.0986122886681098</v>
      </c>
      <c r="H91" s="131">
        <f t="shared" si="22"/>
        <v>1.791759469228055</v>
      </c>
      <c r="I91" s="131">
        <f t="shared" si="22"/>
        <v>1.0986122886681098</v>
      </c>
      <c r="J91" s="131">
        <f t="shared" si="22"/>
        <v>1.791759469228055</v>
      </c>
      <c r="K91" s="131">
        <f t="shared" si="22"/>
        <v>0</v>
      </c>
      <c r="L91" s="131">
        <f t="shared" si="22"/>
        <v>0</v>
      </c>
      <c r="M91" s="131">
        <f>EXP(SUM(C91:L91)/K$1)</f>
        <v>3.8336586254776344</v>
      </c>
      <c r="N91" s="386">
        <f t="shared" ref="N91:N100" si="23">IF(B91&lt;=K$1,M91/M$101,)</f>
        <v>0.3499987555337763</v>
      </c>
      <c r="O91" s="386">
        <f>N91*COSH(P79)</f>
        <v>0.39692476276947153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-1.3862943611198906</v>
      </c>
      <c r="D92" s="131">
        <f t="shared" si="24"/>
        <v>0</v>
      </c>
      <c r="E92" s="131">
        <f t="shared" si="24"/>
        <v>1.3862943611198906</v>
      </c>
      <c r="F92" s="131">
        <f t="shared" si="24"/>
        <v>1.3862943611198906</v>
      </c>
      <c r="G92" s="131">
        <f t="shared" si="24"/>
        <v>1.3862943611198906</v>
      </c>
      <c r="H92" s="131">
        <f t="shared" si="24"/>
        <v>1.3862943611198906</v>
      </c>
      <c r="I92" s="131">
        <f t="shared" si="24"/>
        <v>1.3862943611198906</v>
      </c>
      <c r="J92" s="131">
        <f t="shared" si="24"/>
        <v>1.3862943611198906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2.3784142300054421</v>
      </c>
      <c r="N92" s="386">
        <f t="shared" si="23"/>
        <v>0.21714036171961343</v>
      </c>
      <c r="O92" s="386">
        <f t="shared" ref="O92:O100" si="26">N92*COSH(P80)</f>
        <v>0.25918344680332878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-1.791759469228055</v>
      </c>
      <c r="D93" s="131">
        <f t="shared" si="27"/>
        <v>-1.3862943611198906</v>
      </c>
      <c r="E93" s="131">
        <f t="shared" si="27"/>
        <v>0</v>
      </c>
      <c r="F93" s="131">
        <f t="shared" si="27"/>
        <v>0</v>
      </c>
      <c r="G93" s="131">
        <f t="shared" si="27"/>
        <v>-1.3862943611198906</v>
      </c>
      <c r="H93" s="131">
        <f t="shared" si="27"/>
        <v>-1.3862943611198906</v>
      </c>
      <c r="I93" s="131">
        <f t="shared" si="27"/>
        <v>-1.3862943611198906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0.39966958360822019</v>
      </c>
      <c r="N93" s="386">
        <f t="shared" si="23"/>
        <v>3.6488344569321568E-2</v>
      </c>
      <c r="O93" s="386">
        <f t="shared" si="26"/>
        <v>3.8287107418470037E-2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-1.791759469228055</v>
      </c>
      <c r="D94" s="131">
        <f t="shared" si="28"/>
        <v>-1.3862943611198906</v>
      </c>
      <c r="E94" s="131">
        <f t="shared" si="28"/>
        <v>0</v>
      </c>
      <c r="F94" s="131">
        <f t="shared" si="28"/>
        <v>0</v>
      </c>
      <c r="G94" s="131">
        <f t="shared" si="28"/>
        <v>-1.3862943611198906</v>
      </c>
      <c r="H94" s="131">
        <f t="shared" si="28"/>
        <v>-1.3862943611198906</v>
      </c>
      <c r="I94" s="131">
        <f t="shared" si="28"/>
        <v>-1.3862943611198906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0.39966958360822019</v>
      </c>
      <c r="N94" s="386">
        <f t="shared" si="23"/>
        <v>3.6488344569321568E-2</v>
      </c>
      <c r="O94" s="386">
        <f t="shared" si="26"/>
        <v>3.8287107418470037E-2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-1.0986122886681098</v>
      </c>
      <c r="D95" s="131">
        <f t="shared" si="29"/>
        <v>-1.3862943611198906</v>
      </c>
      <c r="E95" s="131">
        <f t="shared" si="29"/>
        <v>1.3862943611198906</v>
      </c>
      <c r="F95" s="131">
        <f t="shared" si="29"/>
        <v>1.3862943611198906</v>
      </c>
      <c r="G95" s="131">
        <f t="shared" si="29"/>
        <v>0</v>
      </c>
      <c r="H95" s="131">
        <f t="shared" si="29"/>
        <v>-0.69314718055994529</v>
      </c>
      <c r="I95" s="131">
        <f t="shared" si="29"/>
        <v>0</v>
      </c>
      <c r="J95" s="131">
        <f t="shared" si="29"/>
        <v>1.0986122886681098</v>
      </c>
      <c r="K95" s="131">
        <f t="shared" si="29"/>
        <v>0</v>
      </c>
      <c r="L95" s="131">
        <f t="shared" si="29"/>
        <v>0</v>
      </c>
      <c r="M95" s="131">
        <f t="shared" si="25"/>
        <v>1.0905077326652577</v>
      </c>
      <c r="N95" s="386">
        <f t="shared" si="23"/>
        <v>9.9559294819905164E-2</v>
      </c>
      <c r="O95" s="386">
        <f t="shared" si="26"/>
        <v>0.10745811060521107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-1.791759469228055</v>
      </c>
      <c r="D96" s="131">
        <f t="shared" si="30"/>
        <v>-1.3862943611198906</v>
      </c>
      <c r="E96" s="131">
        <f t="shared" si="30"/>
        <v>1.3862943611198906</v>
      </c>
      <c r="F96" s="131">
        <f t="shared" si="30"/>
        <v>1.3862943611198906</v>
      </c>
      <c r="G96" s="131">
        <f t="shared" si="30"/>
        <v>0.69314718055994529</v>
      </c>
      <c r="H96" s="131">
        <f t="shared" si="30"/>
        <v>0</v>
      </c>
      <c r="I96" s="131">
        <f t="shared" si="30"/>
        <v>0</v>
      </c>
      <c r="J96" s="131">
        <f t="shared" si="30"/>
        <v>1.0986122886681098</v>
      </c>
      <c r="K96" s="131">
        <f t="shared" si="30"/>
        <v>0</v>
      </c>
      <c r="L96" s="131">
        <f t="shared" si="30"/>
        <v>0</v>
      </c>
      <c r="M96" s="131">
        <f t="shared" si="25"/>
        <v>1.189207115002721</v>
      </c>
      <c r="N96" s="375">
        <f t="shared" si="23"/>
        <v>0.10857018085980671</v>
      </c>
      <c r="O96" s="375">
        <f t="shared" si="26"/>
        <v>0.11974596989226427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-1.0986122886681098</v>
      </c>
      <c r="D97" s="131">
        <f t="shared" si="31"/>
        <v>-1.3862943611198906</v>
      </c>
      <c r="E97" s="131">
        <f t="shared" si="31"/>
        <v>1.3862943611198906</v>
      </c>
      <c r="F97" s="131">
        <f t="shared" si="31"/>
        <v>1.3862943611198906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1.3862943611198906</v>
      </c>
      <c r="K97" s="131">
        <f t="shared" si="31"/>
        <v>0</v>
      </c>
      <c r="L97" s="131">
        <f t="shared" si="31"/>
        <v>0</v>
      </c>
      <c r="M97" s="131">
        <f t="shared" si="25"/>
        <v>1.2327495168537626</v>
      </c>
      <c r="N97" s="375">
        <f t="shared" si="23"/>
        <v>0.11254543999204554</v>
      </c>
      <c r="O97" s="375">
        <f t="shared" si="26"/>
        <v>0.11899276970403484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-1.791759469228055</v>
      </c>
      <c r="D98" s="131">
        <f t="shared" si="32"/>
        <v>-1.3862943611198906</v>
      </c>
      <c r="E98" s="131">
        <f t="shared" si="32"/>
        <v>0</v>
      </c>
      <c r="F98" s="131">
        <f t="shared" si="32"/>
        <v>0</v>
      </c>
      <c r="G98" s="131">
        <f t="shared" si="32"/>
        <v>-1.0986122886681098</v>
      </c>
      <c r="H98" s="131">
        <f t="shared" si="32"/>
        <v>-1.0986122886681098</v>
      </c>
      <c r="I98" s="131">
        <f t="shared" si="32"/>
        <v>-1.3862943611198906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0.42947291720982855</v>
      </c>
      <c r="N98" s="375">
        <f t="shared" si="23"/>
        <v>3.9209277936209784E-2</v>
      </c>
      <c r="O98" s="375">
        <f t="shared" si="26"/>
        <v>4.0386810979124207E-2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10.953349304431086</v>
      </c>
      <c r="N101" s="156">
        <f>MMULT(C89:L89,N91:N100)</f>
        <v>8.8773906373861031</v>
      </c>
      <c r="O101" s="371">
        <f>SUM(O91:O100)</f>
        <v>1.1192660855903749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2.4816129576055994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0</v>
      </c>
      <c r="G102" s="157">
        <f t="shared" ca="1" si="35"/>
        <v>1.171826819943151</v>
      </c>
      <c r="H102" s="157">
        <f t="shared" ca="1" si="35"/>
        <v>1.8612097182041996</v>
      </c>
      <c r="I102" s="157">
        <f t="shared" ca="1" si="35"/>
        <v>1.0366146496280775</v>
      </c>
      <c r="J102" s="157">
        <f t="shared" ca="1" si="35"/>
        <v>1.48773782616449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1.4877378261644902</v>
      </c>
      <c r="F103" s="157">
        <f t="shared" ca="1" si="35"/>
        <v>1.4877378261644902</v>
      </c>
      <c r="G103" s="157">
        <f t="shared" ca="1" si="35"/>
        <v>1.8340080864093424</v>
      </c>
      <c r="H103" s="157">
        <f t="shared" ca="1" si="35"/>
        <v>2</v>
      </c>
      <c r="I103" s="157">
        <f t="shared" ca="1" si="35"/>
        <v>2.073229299256155</v>
      </c>
      <c r="J103" s="157">
        <f t="shared" ca="1" si="35"/>
        <v>1.3844960500986696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1.4659944964586611</v>
      </c>
      <c r="H104" s="157">
        <f t="shared" ca="1" si="35"/>
        <v>1.3443228805683884</v>
      </c>
      <c r="I104" s="157">
        <f t="shared" ca="1" si="35"/>
        <v>1.2968395546510096</v>
      </c>
      <c r="J104" s="157">
        <f t="shared" ca="1" si="35"/>
        <v>1.074569931823542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1.4659944964586611</v>
      </c>
      <c r="H105" s="157">
        <f t="shared" ca="1" si="35"/>
        <v>1.3443228805683884</v>
      </c>
      <c r="I105" s="157">
        <f t="shared" ca="1" si="35"/>
        <v>1.2968395546510096</v>
      </c>
      <c r="J105" s="157">
        <f t="shared" ca="1" si="35"/>
        <v>1.074569931823542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1.8340080864093424</v>
      </c>
      <c r="I106" s="157">
        <f t="shared" ca="1" si="35"/>
        <v>1.1304362912135053</v>
      </c>
      <c r="J106" s="157">
        <f t="shared" ca="1" si="35"/>
        <v>1.1814852045849535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1.0366146496280775</v>
      </c>
      <c r="J107" s="157">
        <f t="shared" ca="1" si="35"/>
        <v>1.0834267095909005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1.393544791827408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0.62040323940139985</v>
      </c>
      <c r="E113" s="157">
        <f t="shared" ref="E113:L121" ca="1" si="36">IF(AND($B91&lt;=$K$1,E$78&lt;=$K$1), OFFSET($N$90,E$78,0)/OFFSET($N$90,$B91,0),0)</f>
        <v>0.10425278373825617</v>
      </c>
      <c r="F113" s="157">
        <f t="shared" ca="1" si="36"/>
        <v>0.10425278373825617</v>
      </c>
      <c r="G113" s="157">
        <f t="shared" ca="1" si="36"/>
        <v>0.28445613947417964</v>
      </c>
      <c r="H113" s="157">
        <f t="shared" ca="1" si="36"/>
        <v>0.31020161970069993</v>
      </c>
      <c r="I113" s="157">
        <f t="shared" ca="1" si="36"/>
        <v>0.32155954332010317</v>
      </c>
      <c r="J113" s="157">
        <f t="shared" ca="1" si="36"/>
        <v>0.11202690671403238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0.16804036007104856</v>
      </c>
      <c r="F114" s="157">
        <f t="shared" ca="1" si="36"/>
        <v>0.16804036007104856</v>
      </c>
      <c r="G114" s="157">
        <f t="shared" ca="1" si="36"/>
        <v>0.45850202160233561</v>
      </c>
      <c r="H114" s="157">
        <f t="shared" ca="1" si="36"/>
        <v>0.5</v>
      </c>
      <c r="I114" s="157">
        <f t="shared" ca="1" si="36"/>
        <v>0.51830732481403874</v>
      </c>
      <c r="J114" s="157">
        <f t="shared" ca="1" si="36"/>
        <v>0.18057111826515007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2.728523203642732</v>
      </c>
      <c r="H115" s="157">
        <f t="shared" ca="1" si="36"/>
        <v>2.9754756523289809</v>
      </c>
      <c r="I115" s="157">
        <f t="shared" ca="1" si="36"/>
        <v>3.0844216508158815</v>
      </c>
      <c r="J115" s="157">
        <f t="shared" ca="1" si="36"/>
        <v>1.074569931823542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2.728523203642732</v>
      </c>
      <c r="H116" s="157">
        <f t="shared" ca="1" si="36"/>
        <v>2.9754756523289809</v>
      </c>
      <c r="I116" s="157">
        <f t="shared" ca="1" si="36"/>
        <v>3.0844216508158815</v>
      </c>
      <c r="J116" s="157">
        <f t="shared" ca="1" si="36"/>
        <v>1.074569931823542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1.0905077326652577</v>
      </c>
      <c r="I117" s="157">
        <f t="shared" ca="1" si="36"/>
        <v>1.1304362912135053</v>
      </c>
      <c r="J117" s="157">
        <f t="shared" ca="1" si="36"/>
        <v>0.39382840152831783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1.0366146496280775</v>
      </c>
      <c r="J118" s="157">
        <f t="shared" ca="1" si="36"/>
        <v>0.36114223653030014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0.348386197956852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A2</v>
      </c>
      <c r="E124" s="157" t="str">
        <f t="shared" ref="E124:L132" ca="1" si="37">IF(AND($B124&lt;=$K$1,E$123&lt;=$K$1),IF(E113&gt;1,"B"&amp;TEXT(MIN(9,ROUND(E113,0)),"@"),"A"&amp;TEXT(MIN(9,ROUND(1/E113,0)),"@")),"")</f>
        <v>A9</v>
      </c>
      <c r="F124" s="157" t="str">
        <f t="shared" ca="1" si="37"/>
        <v>A9</v>
      </c>
      <c r="G124" s="157" t="str">
        <f t="shared" ca="1" si="37"/>
        <v>A4</v>
      </c>
      <c r="H124" s="157" t="str">
        <f t="shared" ca="1" si="37"/>
        <v>A3</v>
      </c>
      <c r="I124" s="157" t="str">
        <f t="shared" ca="1" si="37"/>
        <v>A3</v>
      </c>
      <c r="J124" s="157" t="str">
        <f t="shared" ca="1" si="37"/>
        <v>A9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A6</v>
      </c>
      <c r="F125" s="157" t="str">
        <f t="shared" ca="1" si="37"/>
        <v>A6</v>
      </c>
      <c r="G125" s="157" t="str">
        <f t="shared" ca="1" si="37"/>
        <v>A2</v>
      </c>
      <c r="H125" s="157" t="str">
        <f t="shared" ca="1" si="37"/>
        <v>A2</v>
      </c>
      <c r="I125" s="157" t="str">
        <f t="shared" ca="1" si="37"/>
        <v>A2</v>
      </c>
      <c r="J125" s="157" t="str">
        <f t="shared" ca="1" si="37"/>
        <v>A6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B3</v>
      </c>
      <c r="H126" s="157" t="str">
        <f t="shared" ca="1" si="37"/>
        <v>B3</v>
      </c>
      <c r="I126" s="157" t="str">
        <f t="shared" ca="1" si="37"/>
        <v>B3</v>
      </c>
      <c r="J126" s="157" t="str">
        <f t="shared" ca="1" si="37"/>
        <v>B1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B3</v>
      </c>
      <c r="H127" s="157" t="str">
        <f t="shared" ca="1" si="37"/>
        <v>B3</v>
      </c>
      <c r="I127" s="157" t="str">
        <f t="shared" ca="1" si="37"/>
        <v>B3</v>
      </c>
      <c r="J127" s="157" t="str">
        <f t="shared" ca="1" si="37"/>
        <v>B1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B1</v>
      </c>
      <c r="I128" s="157" t="str">
        <f t="shared" ca="1" si="37"/>
        <v>B1</v>
      </c>
      <c r="J128" s="157" t="str">
        <f t="shared" ca="1" si="37"/>
        <v>A3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B1</v>
      </c>
      <c r="J129" s="157" t="str">
        <f t="shared" ca="1" si="37"/>
        <v>A3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A3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>LoRA</v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Secuirty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4</v>
      </c>
      <c r="D9" s="99">
        <f t="shared" ref="D9:K9" ca="1" si="0">IF((D$8&gt;$N$5)+($A9&gt;$N$5),0,EXP(Z9))</f>
        <v>6</v>
      </c>
      <c r="E9" s="99">
        <f t="shared" ca="1" si="0"/>
        <v>6</v>
      </c>
      <c r="F9" s="99">
        <f t="shared" ca="1" si="0"/>
        <v>3.0000000000000004</v>
      </c>
      <c r="G9" s="99">
        <f t="shared" ca="1" si="0"/>
        <v>6</v>
      </c>
      <c r="H9" s="99">
        <f t="shared" ca="1" si="0"/>
        <v>3.0000000000000004</v>
      </c>
      <c r="I9" s="99">
        <f t="shared" ca="1" si="0"/>
        <v>6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4</v>
      </c>
      <c r="O9" s="28">
        <v>6</v>
      </c>
      <c r="P9" s="28">
        <v>6</v>
      </c>
      <c r="Q9" s="28">
        <v>3</v>
      </c>
      <c r="R9" s="28">
        <v>6</v>
      </c>
      <c r="S9" s="28">
        <v>3</v>
      </c>
      <c r="T9" s="28">
        <v>6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1.3862943611198906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1.791759469228055</v>
      </c>
      <c r="AA9" s="99">
        <f t="shared" ca="1" si="1"/>
        <v>1.791759469228055</v>
      </c>
      <c r="AB9" s="99">
        <f t="shared" ca="1" si="1"/>
        <v>1.0986122886681098</v>
      </c>
      <c r="AC9" s="99">
        <f t="shared" ca="1" si="1"/>
        <v>1.791759469228055</v>
      </c>
      <c r="AD9" s="99">
        <f t="shared" ca="1" si="1"/>
        <v>1.0986122886681098</v>
      </c>
      <c r="AE9" s="99">
        <f t="shared" ca="1" si="1"/>
        <v>1.791759469228055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1.3862943611198906</v>
      </c>
      <c r="AK9" s="285">
        <f t="shared" ref="AK9:AR9" si="2">IF(O9=0,"",LN(O9))</f>
        <v>1.791759469228055</v>
      </c>
      <c r="AL9" s="285">
        <f t="shared" si="2"/>
        <v>1.791759469228055</v>
      </c>
      <c r="AM9" s="285">
        <f t="shared" si="2"/>
        <v>1.0986122886681098</v>
      </c>
      <c r="AN9" s="285">
        <f t="shared" si="2"/>
        <v>1.791759469228055</v>
      </c>
      <c r="AO9" s="285">
        <f t="shared" si="2"/>
        <v>1.0986122886681098</v>
      </c>
      <c r="AP9" s="285">
        <f t="shared" si="2"/>
        <v>1.791759469228055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0.25</v>
      </c>
      <c r="C10" s="79"/>
      <c r="D10" s="99">
        <f t="shared" ref="D10:K10" ca="1" si="4">IF((D$8&gt;$N$5)+($A10&gt;$N$5),0,EXP(Z10))</f>
        <v>4</v>
      </c>
      <c r="E10" s="99">
        <f t="shared" ca="1" si="4"/>
        <v>4</v>
      </c>
      <c r="F10" s="99">
        <f t="shared" ca="1" si="4"/>
        <v>4</v>
      </c>
      <c r="G10" s="99">
        <f t="shared" ca="1" si="4"/>
        <v>4</v>
      </c>
      <c r="H10" s="99">
        <f t="shared" ca="1" si="4"/>
        <v>4</v>
      </c>
      <c r="I10" s="99">
        <f t="shared" ca="1" si="4"/>
        <v>4</v>
      </c>
      <c r="J10" s="99">
        <f t="shared" si="4"/>
        <v>0</v>
      </c>
      <c r="K10" s="99">
        <f t="shared" si="4"/>
        <v>0</v>
      </c>
      <c r="L10" s="16">
        <v>2</v>
      </c>
      <c r="M10" s="28">
        <v>0.25</v>
      </c>
      <c r="N10" s="27">
        <v>1</v>
      </c>
      <c r="O10" s="28">
        <v>4</v>
      </c>
      <c r="P10" s="28">
        <v>4</v>
      </c>
      <c r="Q10" s="28">
        <v>4</v>
      </c>
      <c r="R10" s="28">
        <v>4</v>
      </c>
      <c r="S10" s="28">
        <v>4</v>
      </c>
      <c r="T10" s="28">
        <v>4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1.3862943611198906</v>
      </c>
      <c r="AA10" s="99">
        <f t="shared" ca="1" si="5"/>
        <v>1.3862943611198906</v>
      </c>
      <c r="AB10" s="99">
        <f t="shared" ca="1" si="5"/>
        <v>1.3862943611198906</v>
      </c>
      <c r="AC10" s="99">
        <f t="shared" ca="1" si="5"/>
        <v>1.3862943611198906</v>
      </c>
      <c r="AD10" s="99">
        <f t="shared" ca="1" si="5"/>
        <v>1.3862943611198906</v>
      </c>
      <c r="AE10" s="99">
        <f t="shared" ca="1" si="5"/>
        <v>1.3862943611198906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1.3862943611198906</v>
      </c>
      <c r="AL10" s="285">
        <f t="shared" ref="AL10" si="7">IF(P10=0,"",LN(P10))</f>
        <v>1.3862943611198906</v>
      </c>
      <c r="AM10" s="285">
        <f t="shared" ref="AM10" si="8">IF(Q10=0,"",LN(Q10))</f>
        <v>1.3862943611198906</v>
      </c>
      <c r="AN10" s="285">
        <f t="shared" ref="AN10" si="9">IF(R10=0,"",LN(R10))</f>
        <v>1.3862943611198906</v>
      </c>
      <c r="AO10" s="285">
        <f t="shared" ref="AO10" si="10">IF(S10=0,"",LN(S10))</f>
        <v>1.3862943611198906</v>
      </c>
      <c r="AP10" s="285">
        <f t="shared" ref="AP10" si="11">IF(T10=0,"",LN(T10))</f>
        <v>1.3862943611198906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0.16666666666666666</v>
      </c>
      <c r="C11" s="99">
        <f t="shared" ref="C11:C18" ca="1" si="14">IF(($A11&gt;$N$5)+(C$8&gt;$N$5),0,1/INDEX(m_p0,C$8,$A11))</f>
        <v>0.25</v>
      </c>
      <c r="D11" s="79"/>
      <c r="E11" s="99">
        <f t="shared" ref="E11:K11" ca="1" si="15">IF((E$8&gt;$N$5)+($A11&gt;$N$5),0,EXP(AA11))</f>
        <v>1</v>
      </c>
      <c r="F11" s="99">
        <f t="shared" ca="1" si="15"/>
        <v>0.25</v>
      </c>
      <c r="G11" s="99">
        <f t="shared" ca="1" si="15"/>
        <v>0.25</v>
      </c>
      <c r="H11" s="99">
        <f t="shared" ca="1" si="15"/>
        <v>0.25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0.16666666666666666</v>
      </c>
      <c r="N11" s="28">
        <v>0.25</v>
      </c>
      <c r="O11" s="27">
        <v>1</v>
      </c>
      <c r="P11" s="28">
        <v>1</v>
      </c>
      <c r="Q11" s="28">
        <v>0.25</v>
      </c>
      <c r="R11" s="28">
        <v>0.25</v>
      </c>
      <c r="S11" s="28">
        <v>0.25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-1.3862943611198906</v>
      </c>
      <c r="AC11" s="99">
        <f t="shared" ca="1" si="16"/>
        <v>-1.3862943611198906</v>
      </c>
      <c r="AD11" s="99">
        <f t="shared" ca="1" si="16"/>
        <v>-1.3862943611198906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-1.3862943611198906</v>
      </c>
      <c r="AN11" s="285">
        <f t="shared" ref="AN11" si="19">IF(R11=0,"",LN(R11))</f>
        <v>-1.3862943611198906</v>
      </c>
      <c r="AO11" s="285">
        <f t="shared" ref="AO11" si="20">IF(S11=0,"",LN(S11))</f>
        <v>-1.3862943611198906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0.16666666666666666</v>
      </c>
      <c r="C12" s="99">
        <f t="shared" ca="1" si="14"/>
        <v>0.25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0.25</v>
      </c>
      <c r="G12" s="99">
        <f t="shared" ca="1" si="25"/>
        <v>0.25</v>
      </c>
      <c r="H12" s="99">
        <f t="shared" ca="1" si="25"/>
        <v>0.25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0.16666666666666666</v>
      </c>
      <c r="N12" s="28">
        <v>0.25</v>
      </c>
      <c r="O12" s="28">
        <v>1</v>
      </c>
      <c r="P12" s="27">
        <v>1</v>
      </c>
      <c r="Q12" s="28">
        <v>0.25</v>
      </c>
      <c r="R12" s="28">
        <v>0.25</v>
      </c>
      <c r="S12" s="28">
        <v>0.25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-1.3862943611198906</v>
      </c>
      <c r="AC12" s="99">
        <f t="shared" ca="1" si="26"/>
        <v>-1.3862943611198906</v>
      </c>
      <c r="AD12" s="99">
        <f t="shared" ca="1" si="26"/>
        <v>-1.3862943611198906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-1.3862943611198906</v>
      </c>
      <c r="AN12" s="285">
        <f t="shared" ref="AN12" si="28">IF(R12=0,"",LN(R12))</f>
        <v>-1.3862943611198906</v>
      </c>
      <c r="AO12" s="285">
        <f t="shared" ref="AO12" si="29">IF(S12=0,"",LN(S12))</f>
        <v>-1.3862943611198906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0.33333333333333326</v>
      </c>
      <c r="C13" s="99">
        <f t="shared" ca="1" si="14"/>
        <v>0.25</v>
      </c>
      <c r="D13" s="99">
        <f t="shared" ca="1" si="24"/>
        <v>4</v>
      </c>
      <c r="E13" s="99">
        <f t="shared" ref="E13:E18" ca="1" si="33">IF(($A13&gt;$N$5)+(E$8&gt;$N$5),0,1/INDEX(m_p0,E$8,$A13))</f>
        <v>4</v>
      </c>
      <c r="F13" s="79"/>
      <c r="G13" s="99">
        <f ca="1">IF((G$8&gt;$N$5)+($A13&gt;$N$5),0,EXP(AC13))</f>
        <v>0.5</v>
      </c>
      <c r="H13" s="99">
        <f ca="1">IF((H$8&gt;$N$5)+($A13&gt;$N$5),0,EXP(AD13))</f>
        <v>1</v>
      </c>
      <c r="I13" s="99">
        <f ca="1">IF((I$8&gt;$N$5)+($A13&gt;$N$5),0,EXP(AE13))</f>
        <v>3.0000000000000004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0.33333333333333331</v>
      </c>
      <c r="N13" s="28">
        <v>0.25</v>
      </c>
      <c r="O13" s="28">
        <v>4</v>
      </c>
      <c r="P13" s="28">
        <v>4</v>
      </c>
      <c r="Q13" s="27">
        <v>1</v>
      </c>
      <c r="R13" s="28">
        <v>0.5</v>
      </c>
      <c r="S13" s="28">
        <v>1</v>
      </c>
      <c r="T13" s="28">
        <v>3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-0.69314718055994529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1.0986122886681098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-0.69314718055994529</v>
      </c>
      <c r="AO13" s="285">
        <f t="shared" ref="AO13" si="35">IF(S13=0,"",LN(S13))</f>
        <v>0</v>
      </c>
      <c r="AP13" s="285">
        <f t="shared" ref="AP13" si="36">IF(T13=0,"",LN(T13))</f>
        <v>1.0986122886681098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0.16666666666666666</v>
      </c>
      <c r="C14" s="99">
        <f t="shared" ca="1" si="14"/>
        <v>0.25</v>
      </c>
      <c r="D14" s="99">
        <f t="shared" ca="1" si="24"/>
        <v>4</v>
      </c>
      <c r="E14" s="99">
        <f t="shared" ca="1" si="33"/>
        <v>4</v>
      </c>
      <c r="F14" s="99">
        <f ca="1">IF(($A14&gt;$N$5)+(F$8&gt;$N$5),0,1/INDEX(m_p0,F$8,$A14))</f>
        <v>2</v>
      </c>
      <c r="G14" s="79"/>
      <c r="H14" s="99">
        <f ca="1">IF((H$8&gt;$N$5)+($A14&gt;$N$5),0,EXP(AD14))</f>
        <v>1</v>
      </c>
      <c r="I14" s="99">
        <f ca="1">IF((I$8&gt;$N$5)+($A14&gt;$N$5),0,EXP(AE14))</f>
        <v>3.0000000000000004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0.16666666666666666</v>
      </c>
      <c r="N14" s="28">
        <v>0.25</v>
      </c>
      <c r="O14" s="28">
        <v>4</v>
      </c>
      <c r="P14" s="28">
        <v>4</v>
      </c>
      <c r="Q14" s="28">
        <v>2</v>
      </c>
      <c r="R14" s="27">
        <v>1</v>
      </c>
      <c r="S14" s="28">
        <v>1</v>
      </c>
      <c r="T14" s="28">
        <v>3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1.0986122886681098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1.0986122886681098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0.33333333333333326</v>
      </c>
      <c r="C15" s="99">
        <f t="shared" ca="1" si="14"/>
        <v>0.25</v>
      </c>
      <c r="D15" s="99">
        <f t="shared" ca="1" si="24"/>
        <v>4</v>
      </c>
      <c r="E15" s="99">
        <f t="shared" ca="1" si="33"/>
        <v>4</v>
      </c>
      <c r="F15" s="99">
        <f ca="1">IF(($A15&gt;$N$5)+(F$8&gt;$N$5),0,1/INDEX(m_p0,F$8,$A15))</f>
        <v>1</v>
      </c>
      <c r="G15" s="99">
        <f ca="1">IF(($A15&gt;$N$5)+(G$8&gt;$N$5),0,1/INDEX(m_p0,G$8,$A15))</f>
        <v>1</v>
      </c>
      <c r="H15" s="79"/>
      <c r="I15" s="99">
        <f ca="1">IF((I$8&gt;$N$5)+($A15&gt;$N$5),0,EXP(AE15))</f>
        <v>4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0.33333333333333331</v>
      </c>
      <c r="N15" s="28">
        <v>0.25</v>
      </c>
      <c r="O15" s="28">
        <v>4</v>
      </c>
      <c r="P15" s="28">
        <v>4</v>
      </c>
      <c r="Q15" s="28">
        <v>1</v>
      </c>
      <c r="R15" s="28">
        <v>1</v>
      </c>
      <c r="S15" s="27">
        <v>1</v>
      </c>
      <c r="T15" s="28">
        <v>4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1.3862943611198906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1.3862943611198906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0.16666666666666666</v>
      </c>
      <c r="C16" s="99">
        <f t="shared" ca="1" si="14"/>
        <v>0.25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0.33333333333333326</v>
      </c>
      <c r="G16" s="99">
        <f ca="1">IF(($A16&gt;$N$5)+(G$8&gt;$N$5),0,1/INDEX(m_p0,G$8,$A16))</f>
        <v>0.33333333333333326</v>
      </c>
      <c r="H16" s="99">
        <f ca="1">IF(($A16&gt;$N$5)+(H$8&gt;$N$5),0,1/INDEX(m_p0,H$8,$A16))</f>
        <v>0.25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0.16666666666666666</v>
      </c>
      <c r="N16" s="28">
        <v>0.25</v>
      </c>
      <c r="O16" s="28">
        <v>1</v>
      </c>
      <c r="P16" s="28">
        <v>1</v>
      </c>
      <c r="Q16" s="28">
        <v>0.33333333333333331</v>
      </c>
      <c r="R16" s="28">
        <v>0.33333333333333331</v>
      </c>
      <c r="S16" s="28">
        <v>0.25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4</v>
      </c>
      <c r="D5" s="46">
        <f ca="1">IF(ISNA(Summary!E38),0,Summary!E38)</f>
        <v>6</v>
      </c>
      <c r="E5" s="46">
        <f ca="1">IF(ISNA(Summary!F38),0,Summary!F38)</f>
        <v>6</v>
      </c>
      <c r="F5" s="46">
        <f ca="1">IF(ISNA(Summary!G38),0,Summary!G38)</f>
        <v>3.0000000000000004</v>
      </c>
      <c r="G5" s="46">
        <f ca="1">IF(ISNA(Summary!H38),0,Summary!H38)</f>
        <v>6</v>
      </c>
      <c r="H5" s="46">
        <f ca="1">IF(ISNA(Summary!I38),0,Summary!I38)</f>
        <v>3.0000000000000004</v>
      </c>
      <c r="I5" s="46">
        <f ca="1">IF(ISNA(Summary!J38),0,Summary!J38)</f>
        <v>6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3.5</v>
      </c>
      <c r="N5" s="46">
        <f t="array" aca="1" ref="N5:N14" ca="1">MMULT($B5:$K14,M5:M14)</f>
        <v>39.35</v>
      </c>
      <c r="O5" s="46">
        <f t="array" aca="1" ref="O5:O14" ca="1">MMULT($B5:$K14,N16:N25)</f>
        <v>8.8179796696315105</v>
      </c>
      <c r="P5" s="46">
        <f t="array" aca="1" ref="P5:P14" ca="1">MMULT($B5:$K14,O16:O25)</f>
        <v>8.4645520371771337</v>
      </c>
      <c r="Q5" s="46">
        <f t="array" aca="1" ref="Q5:Q14" ca="1">MMULT($B5:$K14,P16:P25)</f>
        <v>8.6200900715583604</v>
      </c>
      <c r="R5" s="46">
        <f t="array" aca="1" ref="R5:R14" ca="1">MMULT($B5:$K14,Q16:Q25)</f>
        <v>8.6421909534338504</v>
      </c>
      <c r="S5" s="46">
        <f t="array" aca="1" ref="S5:S14" ca="1">MMULT($B5:$K14,R16:R25)</f>
        <v>8.6312040421752982</v>
      </c>
      <c r="T5" s="46">
        <f t="array" aca="1" ref="T5:T14" ca="1">MMULT($B5:$K14,S16:S25)</f>
        <v>8.6297462019164755</v>
      </c>
      <c r="U5" s="46">
        <f t="array" aca="1" ref="U5:U14" ca="1">MMULT($B5:$K14,T16:T25)</f>
        <v>8.6305068132949909</v>
      </c>
      <c r="V5" s="46">
        <f t="array" aca="1" ref="V5:V14" ca="1">MMULT($B5:$K14,U16:U25)</f>
        <v>8.6306028498360554</v>
      </c>
      <c r="W5" s="46">
        <f t="array" aca="1" ref="W5:W14" ca="1">MMULT($B5:$K14,V16:V25)</f>
        <v>8.6305501359012577</v>
      </c>
      <c r="X5" s="46">
        <f t="array" aca="1" ref="X5:X14" ca="1">MMULT($B5:$K14,W16:W25)</f>
        <v>8.630543823394488</v>
      </c>
      <c r="Y5" s="46">
        <f t="array" aca="1" ref="Y5:Y14" ca="1">MMULT($B5:$K14,X16:X25)</f>
        <v>8.630547474515911</v>
      </c>
      <c r="Z5" s="46">
        <f t="array" aca="1" ref="Z5:Z14" ca="1">MMULT($B5:$K14,Y16:Y25)</f>
        <v>8.6305478884568014</v>
      </c>
      <c r="AA5" s="46">
        <f t="array" aca="1" ref="AA5:AA14" ca="1">MMULT($B5:$K14,Z16:Z25)</f>
        <v>8.6305476356905562</v>
      </c>
      <c r="AB5" s="46">
        <f t="array" aca="1" ref="AB5:AB14" ca="1">MMULT($B5:$K14,AA16:AA25)</f>
        <v>8.6305476086170181</v>
      </c>
      <c r="AC5" s="46">
        <f t="array" aca="1" ref="AC5:AC14" ca="1">MMULT($B5:$K14,AB16:AB25)</f>
        <v>8.6305476261075853</v>
      </c>
      <c r="AD5" s="46">
        <f t="array" aca="1" ref="AD5:AD14" ca="1">MMULT($B5:$K14,AC16:AC25)</f>
        <v>8.6305476278732502</v>
      </c>
      <c r="AE5" s="46">
        <f t="array" aca="1" ref="AE5:AE14" ca="1">MMULT($B5:$K14,AD16:AD25)</f>
        <v>8.6305476266635299</v>
      </c>
      <c r="AF5" s="46">
        <f t="array" aca="1" ref="AF5:AF14" ca="1">MMULT($B5:$K14,AE16:AE25)</f>
        <v>8.6305476265487435</v>
      </c>
      <c r="AG5" s="46">
        <f t="array" aca="1" ref="AG5:AG14" ca="1">MMULT($B5:$K14,AF16:AF25)</f>
        <v>8.6305476266323726</v>
      </c>
    </row>
    <row r="6" spans="1:33" x14ac:dyDescent="0.3">
      <c r="A6" s="44">
        <v>2</v>
      </c>
      <c r="B6" s="46">
        <f ca="1">IF(ISNA(Summary!C39),0,Summary!C39)</f>
        <v>0.25</v>
      </c>
      <c r="C6" s="45">
        <v>1</v>
      </c>
      <c r="D6" s="46">
        <f ca="1">IF(ISNA(Summary!E39),0,Summary!E39)</f>
        <v>4</v>
      </c>
      <c r="E6" s="46">
        <f ca="1">IF(ISNA(Summary!F39),0,Summary!F39)</f>
        <v>4</v>
      </c>
      <c r="F6" s="46">
        <f ca="1">IF(ISNA(Summary!G39),0,Summary!G39)</f>
        <v>4</v>
      </c>
      <c r="G6" s="46">
        <f ca="1">IF(ISNA(Summary!H39),0,Summary!H39)</f>
        <v>4</v>
      </c>
      <c r="H6" s="46">
        <f ca="1">IF(ISNA(Summary!I39),0,Summary!I39)</f>
        <v>4</v>
      </c>
      <c r="I6" s="46">
        <f ca="1">IF(ISNA(Summary!J39),0,Summary!J39)</f>
        <v>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2.5249999999999999</v>
      </c>
      <c r="N6" s="46">
        <f ca="1"/>
        <v>26.5</v>
      </c>
      <c r="O6" s="46">
        <f ca="1"/>
        <v>5.4344557390936039</v>
      </c>
      <c r="P6" s="46">
        <f ca="1"/>
        <v>5.2651082131520912</v>
      </c>
      <c r="Q6" s="46">
        <f ca="1"/>
        <v>5.3936899665793012</v>
      </c>
      <c r="R6" s="46">
        <f ca="1"/>
        <v>5.4038920128046453</v>
      </c>
      <c r="S6" s="46">
        <f ca="1"/>
        <v>5.3948543901533466</v>
      </c>
      <c r="T6" s="46">
        <f ca="1"/>
        <v>5.394202638190766</v>
      </c>
      <c r="U6" s="46">
        <f ca="1"/>
        <v>5.3948254553490482</v>
      </c>
      <c r="V6" s="46">
        <f ca="1"/>
        <v>5.394866897040691</v>
      </c>
      <c r="W6" s="46">
        <f ca="1"/>
        <v>5.3948239296336746</v>
      </c>
      <c r="X6" s="46">
        <f ca="1"/>
        <v>5.3948213125018993</v>
      </c>
      <c r="Y6" s="46">
        <f ca="1"/>
        <v>5.3948242751933391</v>
      </c>
      <c r="Z6" s="46">
        <f ca="1"/>
        <v>5.3948244391553724</v>
      </c>
      <c r="AA6" s="46">
        <f ca="1"/>
        <v>5.3948242349573752</v>
      </c>
      <c r="AB6" s="46">
        <f ca="1"/>
        <v>5.394824224783445</v>
      </c>
      <c r="AC6" s="46">
        <f ca="1"/>
        <v>5.3948242388514505</v>
      </c>
      <c r="AD6" s="46">
        <f ca="1"/>
        <v>5.3948242394753647</v>
      </c>
      <c r="AE6" s="46">
        <f ca="1"/>
        <v>5.3948242385065717</v>
      </c>
      <c r="AF6" s="46">
        <f ca="1"/>
        <v>5.3948242384688712</v>
      </c>
      <c r="AG6" s="46">
        <f ca="1"/>
        <v>5.39482423853556</v>
      </c>
    </row>
    <row r="7" spans="1:33" x14ac:dyDescent="0.3">
      <c r="A7" s="44">
        <v>3</v>
      </c>
      <c r="B7" s="46">
        <f ca="1">IF(ISNA(Summary!C40),0,Summary!C40)</f>
        <v>0.16666666666666666</v>
      </c>
      <c r="C7" s="46">
        <f ca="1">IF(ISNA(Summary!D40),0,Summary!D40)</f>
        <v>0.25</v>
      </c>
      <c r="D7" s="45">
        <v>1</v>
      </c>
      <c r="E7" s="46">
        <f ca="1">IF(ISNA(Summary!F40),0,Summary!F40)</f>
        <v>1</v>
      </c>
      <c r="F7" s="46">
        <f ca="1">IF(ISNA(Summary!G40),0,Summary!G40)</f>
        <v>0.25</v>
      </c>
      <c r="G7" s="46">
        <f ca="1">IF(ISNA(Summary!H40),0,Summary!H40)</f>
        <v>0.25</v>
      </c>
      <c r="H7" s="46">
        <f ca="1">IF(ISNA(Summary!I40),0,Summary!I40)</f>
        <v>0.25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0.41666666666666663</v>
      </c>
      <c r="N7" s="46">
        <f ca="1"/>
        <v>3.6083333333333325</v>
      </c>
      <c r="O7" s="46">
        <f ca="1"/>
        <v>0.82797278695467991</v>
      </c>
      <c r="P7" s="46">
        <f ca="1"/>
        <v>0.81088240650679855</v>
      </c>
      <c r="Q7" s="46">
        <f ca="1"/>
        <v>0.82424995537207857</v>
      </c>
      <c r="R7" s="46">
        <f ca="1"/>
        <v>0.82522753406568883</v>
      </c>
      <c r="S7" s="46">
        <f ca="1"/>
        <v>0.8242897944478712</v>
      </c>
      <c r="T7" s="46">
        <f ca="1"/>
        <v>0.8242277204709354</v>
      </c>
      <c r="U7" s="46">
        <f ca="1"/>
        <v>0.82429231509657497</v>
      </c>
      <c r="V7" s="46">
        <f ca="1"/>
        <v>0.8242962341065474</v>
      </c>
      <c r="W7" s="46">
        <f ca="1"/>
        <v>0.82429177981088697</v>
      </c>
      <c r="X7" s="46">
        <f ca="1"/>
        <v>0.824291534383081</v>
      </c>
      <c r="Y7" s="46">
        <f ca="1"/>
        <v>0.82429184137921607</v>
      </c>
      <c r="Z7" s="46">
        <f ca="1"/>
        <v>0.82429185660106596</v>
      </c>
      <c r="AA7" s="46">
        <f ca="1"/>
        <v>0.82429183545126983</v>
      </c>
      <c r="AB7" s="46">
        <f ca="1"/>
        <v>0.82429183451833032</v>
      </c>
      <c r="AC7" s="46">
        <f ca="1"/>
        <v>0.82429183597478484</v>
      </c>
      <c r="AD7" s="46">
        <f ca="1"/>
        <v>0.824291836031118</v>
      </c>
      <c r="AE7" s="46">
        <f ca="1"/>
        <v>0.82429183593086286</v>
      </c>
      <c r="AF7" s="46">
        <f ca="1"/>
        <v>0.82429183592752642</v>
      </c>
      <c r="AG7" s="46">
        <f ca="1"/>
        <v>0.82429183593442457</v>
      </c>
    </row>
    <row r="8" spans="1:33" x14ac:dyDescent="0.3">
      <c r="A8" s="48">
        <v>4</v>
      </c>
      <c r="B8" s="46">
        <f ca="1">IF(ISNA(Summary!C41),0,Summary!C41)</f>
        <v>0.16666666666666666</v>
      </c>
      <c r="C8" s="46">
        <f ca="1">IF(ISNA(Summary!D41),0,Summary!D41)</f>
        <v>0.25</v>
      </c>
      <c r="D8" s="46">
        <f ca="1">IF(ISNA(Summary!E41),0,Summary!E41)</f>
        <v>1</v>
      </c>
      <c r="E8" s="45">
        <v>1</v>
      </c>
      <c r="F8" s="46">
        <f ca="1">IF(ISNA(Summary!G41),0,Summary!G41)</f>
        <v>0.25</v>
      </c>
      <c r="G8" s="46">
        <f ca="1">IF(ISNA(Summary!H41),0,Summary!H41)</f>
        <v>0.25</v>
      </c>
      <c r="H8" s="46">
        <f ca="1">IF(ISNA(Summary!I41),0,Summary!I41)</f>
        <v>0.25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0.41666666666666663</v>
      </c>
      <c r="N8" s="46">
        <f ca="1"/>
        <v>3.6083333333333325</v>
      </c>
      <c r="O8" s="46">
        <f ca="1"/>
        <v>0.82797278695467991</v>
      </c>
      <c r="P8" s="46">
        <f ca="1"/>
        <v>0.81088240650679855</v>
      </c>
      <c r="Q8" s="46">
        <f ca="1"/>
        <v>0.82424995537207857</v>
      </c>
      <c r="R8" s="46">
        <f ca="1"/>
        <v>0.82522753406568883</v>
      </c>
      <c r="S8" s="46">
        <f ca="1"/>
        <v>0.8242897944478712</v>
      </c>
      <c r="T8" s="46">
        <f ca="1"/>
        <v>0.8242277204709354</v>
      </c>
      <c r="U8" s="46">
        <f ca="1"/>
        <v>0.82429231509657497</v>
      </c>
      <c r="V8" s="46">
        <f ca="1"/>
        <v>0.8242962341065474</v>
      </c>
      <c r="W8" s="46">
        <f ca="1"/>
        <v>0.82429177981088697</v>
      </c>
      <c r="X8" s="46">
        <f ca="1"/>
        <v>0.824291534383081</v>
      </c>
      <c r="Y8" s="46">
        <f ca="1"/>
        <v>0.82429184137921607</v>
      </c>
      <c r="Z8" s="46">
        <f ca="1"/>
        <v>0.82429185660106596</v>
      </c>
      <c r="AA8" s="46">
        <f ca="1"/>
        <v>0.82429183545126983</v>
      </c>
      <c r="AB8" s="46">
        <f ca="1"/>
        <v>0.82429183451833032</v>
      </c>
      <c r="AC8" s="46">
        <f ca="1"/>
        <v>0.82429183597478484</v>
      </c>
      <c r="AD8" s="46">
        <f ca="1"/>
        <v>0.824291836031118</v>
      </c>
      <c r="AE8" s="46">
        <f ca="1"/>
        <v>0.82429183593086286</v>
      </c>
      <c r="AF8" s="46">
        <f ca="1"/>
        <v>0.82429183592752642</v>
      </c>
      <c r="AG8" s="46">
        <f ca="1"/>
        <v>0.82429183593442457</v>
      </c>
    </row>
    <row r="9" spans="1:33" x14ac:dyDescent="0.3">
      <c r="A9" s="48">
        <v>5</v>
      </c>
      <c r="B9" s="46">
        <f ca="1">IF(ISNA(Summary!C42),0,Summary!C42)</f>
        <v>0.33333333333333326</v>
      </c>
      <c r="C9" s="46">
        <f ca="1">IF(ISNA(Summary!D42),0,Summary!D42)</f>
        <v>0.25</v>
      </c>
      <c r="D9" s="46">
        <f ca="1">IF(ISNA(Summary!E42),0,Summary!E42)</f>
        <v>4</v>
      </c>
      <c r="E9" s="46">
        <f ca="1">IF(ISNA(Summary!F42),0,Summary!F42)</f>
        <v>4</v>
      </c>
      <c r="F9" s="45">
        <v>1</v>
      </c>
      <c r="G9" s="46">
        <f ca="1">IF(ISNA(Summary!H42),0,Summary!H42)</f>
        <v>0.5</v>
      </c>
      <c r="H9" s="46">
        <f ca="1">IF(ISNA(Summary!I42),0,Summary!I42)</f>
        <v>1</v>
      </c>
      <c r="I9" s="46">
        <f ca="1">IF(ISNA(Summary!J42),0,Summary!J42)</f>
        <v>3.0000000000000004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1.4083333333333332</v>
      </c>
      <c r="N9" s="46">
        <f ca="1"/>
        <v>10.168749999999999</v>
      </c>
      <c r="O9" s="46">
        <f ca="1"/>
        <v>2.2260429902583647</v>
      </c>
      <c r="P9" s="46">
        <f ca="1"/>
        <v>2.2089127250021012</v>
      </c>
      <c r="Q9" s="46">
        <f ca="1"/>
        <v>2.2523042784876859</v>
      </c>
      <c r="R9" s="46">
        <f ca="1"/>
        <v>2.2529163956037288</v>
      </c>
      <c r="S9" s="46">
        <f ca="1"/>
        <v>2.2498876226657445</v>
      </c>
      <c r="T9" s="46">
        <f ca="1"/>
        <v>2.2498617943015016</v>
      </c>
      <c r="U9" s="46">
        <f ca="1"/>
        <v>2.2500695189047435</v>
      </c>
      <c r="V9" s="46">
        <f ca="1"/>
        <v>2.2500701942597439</v>
      </c>
      <c r="W9" s="46">
        <f ca="1"/>
        <v>2.250055933142681</v>
      </c>
      <c r="X9" s="46">
        <f ca="1"/>
        <v>2.2500559621469813</v>
      </c>
      <c r="Y9" s="46">
        <f ca="1"/>
        <v>2.2500569407380389</v>
      </c>
      <c r="Z9" s="46">
        <f ca="1"/>
        <v>2.2500569335769978</v>
      </c>
      <c r="AA9" s="46">
        <f ca="1"/>
        <v>2.2500568664534129</v>
      </c>
      <c r="AB9" s="46">
        <f ca="1"/>
        <v>2.2500568672995334</v>
      </c>
      <c r="AC9" s="46">
        <f ca="1"/>
        <v>2.2500568719018013</v>
      </c>
      <c r="AD9" s="46">
        <f ca="1"/>
        <v>2.2500568718194152</v>
      </c>
      <c r="AE9" s="46">
        <f ca="1"/>
        <v>2.2500568715039937</v>
      </c>
      <c r="AF9" s="46">
        <f ca="1"/>
        <v>2.2500568715113149</v>
      </c>
      <c r="AG9" s="46">
        <f ca="1"/>
        <v>2.2500568715329239</v>
      </c>
    </row>
    <row r="10" spans="1:33" x14ac:dyDescent="0.3">
      <c r="A10" s="48">
        <v>6</v>
      </c>
      <c r="B10" s="46">
        <f ca="1">IF(ISNA(Summary!C43),0,Summary!C43)</f>
        <v>0.16666666666666666</v>
      </c>
      <c r="C10" s="46">
        <f ca="1">IF(ISNA(Summary!D43),0,Summary!D43)</f>
        <v>0.25</v>
      </c>
      <c r="D10" s="46">
        <f ca="1">IF(ISNA(Summary!E43),0,Summary!E43)</f>
        <v>4</v>
      </c>
      <c r="E10" s="46">
        <f ca="1">IF(ISNA(Summary!F43),0,Summary!F43)</f>
        <v>4</v>
      </c>
      <c r="F10" s="46">
        <f ca="1">IF(ISNA(Summary!G43),0,Summary!G43)</f>
        <v>2</v>
      </c>
      <c r="G10" s="45">
        <v>1</v>
      </c>
      <c r="H10" s="46">
        <f ca="1">IF(ISNA(Summary!I43),0,Summary!I43)</f>
        <v>1</v>
      </c>
      <c r="I10" s="46">
        <f ca="1">IF(ISNA(Summary!J43),0,Summary!J43)</f>
        <v>3.0000000000000004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1.5416666666666667</v>
      </c>
      <c r="N10" s="46">
        <f ca="1"/>
        <v>11.764583333333333</v>
      </c>
      <c r="O10" s="46">
        <f ca="1"/>
        <v>2.4672808132147392</v>
      </c>
      <c r="P10" s="46">
        <f ca="1"/>
        <v>2.4345902830313291</v>
      </c>
      <c r="Q10" s="46">
        <f ca="1"/>
        <v>2.4904089277122243</v>
      </c>
      <c r="R10" s="46">
        <f ca="1"/>
        <v>2.4919889629021093</v>
      </c>
      <c r="S10" s="46">
        <f ca="1"/>
        <v>2.4880848262731474</v>
      </c>
      <c r="T10" s="46">
        <f ca="1"/>
        <v>2.4879972871863485</v>
      </c>
      <c r="U10" s="46">
        <f ca="1"/>
        <v>2.4882653309421161</v>
      </c>
      <c r="V10" s="46">
        <f ca="1"/>
        <v>2.4882699230396468</v>
      </c>
      <c r="W10" s="46">
        <f ca="1"/>
        <v>2.4882515010817863</v>
      </c>
      <c r="X10" s="46">
        <f ca="1"/>
        <v>2.4882512832635175</v>
      </c>
      <c r="Y10" s="46">
        <f ca="1"/>
        <v>2.4882525487182141</v>
      </c>
      <c r="Z10" s="46">
        <f ca="1"/>
        <v>2.4882525569811165</v>
      </c>
      <c r="AA10" s="46">
        <f ca="1"/>
        <v>2.4882524700883759</v>
      </c>
      <c r="AB10" s="46">
        <f ca="1"/>
        <v>2.4882524699803925</v>
      </c>
      <c r="AC10" s="46">
        <f ca="1"/>
        <v>2.4882524759444724</v>
      </c>
      <c r="AD10" s="46">
        <f ca="1"/>
        <v>2.4882524759203717</v>
      </c>
      <c r="AE10" s="46">
        <f ca="1"/>
        <v>2.4882524755111803</v>
      </c>
      <c r="AF10" s="46">
        <f ca="1"/>
        <v>2.4882524755149964</v>
      </c>
      <c r="AG10" s="46">
        <f ca="1"/>
        <v>2.4882524755430597</v>
      </c>
    </row>
    <row r="11" spans="1:33" x14ac:dyDescent="0.3">
      <c r="A11" s="48">
        <v>7</v>
      </c>
      <c r="B11" s="46">
        <f ca="1">IF(ISNA(Summary!C44),0,Summary!C44)</f>
        <v>0.33333333333333326</v>
      </c>
      <c r="C11" s="46">
        <f ca="1">IF(ISNA(Summary!D44),0,Summary!D44)</f>
        <v>0.25</v>
      </c>
      <c r="D11" s="46">
        <f ca="1">IF(ISNA(Summary!E44),0,Summary!E44)</f>
        <v>4</v>
      </c>
      <c r="E11" s="46">
        <f ca="1">IF(ISNA(Summary!F44),0,Summary!F44)</f>
        <v>4</v>
      </c>
      <c r="F11" s="46">
        <f ca="1">IF(ISNA(Summary!G44),0,Summary!G44)</f>
        <v>1</v>
      </c>
      <c r="G11" s="46">
        <f ca="1">IF(ISNA(Summary!H44),0,Summary!H44)</f>
        <v>1</v>
      </c>
      <c r="H11" s="45">
        <v>1</v>
      </c>
      <c r="I11" s="46">
        <f ca="1">IF(ISNA(Summary!J44),0,Summary!J44)</f>
        <v>4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1.5583333333333331</v>
      </c>
      <c r="N11" s="46">
        <f ca="1"/>
        <v>11.372916666666665</v>
      </c>
      <c r="O11" s="46">
        <f ca="1"/>
        <v>2.4734752223634047</v>
      </c>
      <c r="P11" s="46">
        <f ca="1"/>
        <v>2.4479768323386604</v>
      </c>
      <c r="Q11" s="46">
        <f ca="1"/>
        <v>2.4971525908429411</v>
      </c>
      <c r="R11" s="46">
        <f ca="1"/>
        <v>2.4982931363605925</v>
      </c>
      <c r="S11" s="46">
        <f ca="1"/>
        <v>2.4948569184714935</v>
      </c>
      <c r="T11" s="46">
        <f ca="1"/>
        <v>2.4947969736915536</v>
      </c>
      <c r="U11" s="46">
        <f ca="1"/>
        <v>2.4950328030694799</v>
      </c>
      <c r="V11" s="46">
        <f ca="1"/>
        <v>2.4950356715326283</v>
      </c>
      <c r="W11" s="46">
        <f ca="1"/>
        <v>2.4950194697865875</v>
      </c>
      <c r="X11" s="46">
        <f ca="1"/>
        <v>2.495019358530647</v>
      </c>
      <c r="Y11" s="46">
        <f ca="1"/>
        <v>2.4950204710486266</v>
      </c>
      <c r="Z11" s="46">
        <f ca="1"/>
        <v>2.4950204728061331</v>
      </c>
      <c r="AA11" s="46">
        <f ca="1"/>
        <v>2.4950203964439233</v>
      </c>
      <c r="AB11" s="46">
        <f ca="1"/>
        <v>2.4950203967267708</v>
      </c>
      <c r="AC11" s="46">
        <f ca="1"/>
        <v>2.4950204019660678</v>
      </c>
      <c r="AD11" s="46">
        <f ca="1"/>
        <v>2.4950204019189739</v>
      </c>
      <c r="AE11" s="46">
        <f ca="1"/>
        <v>2.4950204015596462</v>
      </c>
      <c r="AF11" s="46">
        <f ca="1"/>
        <v>2.4950204015647772</v>
      </c>
      <c r="AG11" s="46">
        <f ca="1"/>
        <v>2.4950204015894113</v>
      </c>
    </row>
    <row r="12" spans="1:33" x14ac:dyDescent="0.3">
      <c r="A12" s="48">
        <v>8</v>
      </c>
      <c r="B12" s="46">
        <f ca="1">IF(ISNA(Summary!C45),0,Summary!C45)</f>
        <v>0.16666666666666666</v>
      </c>
      <c r="C12" s="46">
        <f ca="1">IF(ISNA(Summary!D45),0,Summary!D45)</f>
        <v>0.25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0.33333333333333326</v>
      </c>
      <c r="G12" s="46">
        <f ca="1">IF(ISNA(Summary!H45),0,Summary!H45)</f>
        <v>0.33333333333333326</v>
      </c>
      <c r="H12" s="46">
        <f ca="1">IF(ISNA(Summary!I45),0,Summary!I45)</f>
        <v>0.25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0.43333333333333329</v>
      </c>
      <c r="N12" s="46">
        <f ca="1"/>
        <v>3.8541666666666656</v>
      </c>
      <c r="O12" s="46">
        <f ca="1"/>
        <v>0.87442203162501742</v>
      </c>
      <c r="P12" s="46">
        <f ca="1"/>
        <v>0.85523613963039002</v>
      </c>
      <c r="Q12" s="46">
        <f ca="1"/>
        <v>0.86996514293347882</v>
      </c>
      <c r="R12" s="46">
        <f ca="1"/>
        <v>0.8710769506304521</v>
      </c>
      <c r="S12" s="46">
        <f ca="1"/>
        <v>0.870043097285779</v>
      </c>
      <c r="T12" s="46">
        <f ca="1"/>
        <v>0.86997232753644804</v>
      </c>
      <c r="U12" s="46">
        <f ca="1"/>
        <v>0.87004355515463205</v>
      </c>
      <c r="V12" s="46">
        <f ca="1"/>
        <v>0.87004803594499436</v>
      </c>
      <c r="W12" s="46">
        <f ca="1"/>
        <v>0.87004312340898982</v>
      </c>
      <c r="X12" s="46">
        <f ca="1"/>
        <v>0.87004284184719138</v>
      </c>
      <c r="Y12" s="46">
        <f ca="1"/>
        <v>0.87004318048338847</v>
      </c>
      <c r="Z12" s="46">
        <f ca="1"/>
        <v>0.87004319801796737</v>
      </c>
      <c r="AA12" s="46">
        <f ca="1"/>
        <v>0.87004317468447101</v>
      </c>
      <c r="AB12" s="46">
        <f ca="1"/>
        <v>0.87004317360434524</v>
      </c>
      <c r="AC12" s="46">
        <f ca="1"/>
        <v>0.87004317521144614</v>
      </c>
      <c r="AD12" s="46">
        <f ca="1"/>
        <v>0.87004317527708497</v>
      </c>
      <c r="AE12" s="46">
        <f ca="1"/>
        <v>0.87004317516644147</v>
      </c>
      <c r="AF12" s="46">
        <f ca="1"/>
        <v>0.8700431751625215</v>
      </c>
      <c r="AG12" s="46">
        <f ca="1"/>
        <v>0.87004317517013574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2.5412960609911056E-3</v>
      </c>
      <c r="P13" s="46">
        <f ca="1"/>
        <v>2.88194819698116E-4</v>
      </c>
      <c r="Q13" s="46">
        <f ca="1"/>
        <v>3.4047261855362976E-5</v>
      </c>
      <c r="R13" s="46">
        <f ca="1"/>
        <v>3.9497570875390905E-6</v>
      </c>
      <c r="S13" s="46">
        <f ca="1"/>
        <v>4.5703191572846599E-7</v>
      </c>
      <c r="T13" s="46">
        <f ca="1"/>
        <v>5.2951119391366111E-8</v>
      </c>
      <c r="U13" s="46">
        <f ca="1"/>
        <v>6.1358837389223382E-9</v>
      </c>
      <c r="V13" s="46">
        <f ca="1"/>
        <v>7.1095288743300985E-10</v>
      </c>
      <c r="W13" s="46">
        <f ca="1"/>
        <v>8.2375808480923779E-11</v>
      </c>
      <c r="X13" s="46">
        <f ca="1"/>
        <v>9.5446764324162712E-12</v>
      </c>
      <c r="Y13" s="46">
        <f ca="1"/>
        <v>1.1059183091735053E-12</v>
      </c>
      <c r="Z13" s="46">
        <f ca="1"/>
        <v>1.2813999487738598E-13</v>
      </c>
      <c r="AA13" s="46">
        <f ca="1"/>
        <v>1.4847260745609308E-14</v>
      </c>
      <c r="AB13" s="46">
        <f ca="1"/>
        <v>1.7203150219819549E-15</v>
      </c>
      <c r="AC13" s="46">
        <f ca="1"/>
        <v>1.9932860578445066E-16</v>
      </c>
      <c r="AD13" s="46">
        <f ca="1"/>
        <v>2.3095707760360132E-17</v>
      </c>
      <c r="AE13" s="46">
        <f ca="1"/>
        <v>2.6760419797429939E-18</v>
      </c>
      <c r="AF13" s="46">
        <f ca="1"/>
        <v>3.1006630117833215E-19</v>
      </c>
      <c r="AG13" s="46">
        <f ca="1"/>
        <v>3.5926607973812212E-20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2.5412960609911056E-3</v>
      </c>
      <c r="P14" s="46">
        <f ca="1"/>
        <v>2.88194819698116E-4</v>
      </c>
      <c r="Q14" s="46">
        <f ca="1"/>
        <v>3.4047261855362976E-5</v>
      </c>
      <c r="R14" s="46">
        <f ca="1"/>
        <v>3.9497570875390905E-6</v>
      </c>
      <c r="S14" s="46">
        <f ca="1"/>
        <v>4.5703191572846599E-7</v>
      </c>
      <c r="T14" s="46">
        <f ca="1"/>
        <v>5.2951119391366111E-8</v>
      </c>
      <c r="U14" s="46">
        <f ca="1"/>
        <v>6.1358837389223382E-9</v>
      </c>
      <c r="V14" s="46">
        <f ca="1"/>
        <v>7.1095288743300985E-10</v>
      </c>
      <c r="W14" s="46">
        <f ca="1"/>
        <v>8.2375808480923779E-11</v>
      </c>
      <c r="X14" s="46">
        <f ca="1"/>
        <v>9.5446764324162712E-12</v>
      </c>
      <c r="Y14" s="46">
        <f ca="1"/>
        <v>1.1059183091735053E-12</v>
      </c>
      <c r="Z14" s="46">
        <f ca="1"/>
        <v>1.2813999487738598E-13</v>
      </c>
      <c r="AA14" s="46">
        <f ca="1"/>
        <v>1.4847260745609308E-14</v>
      </c>
      <c r="AB14" s="46">
        <f ca="1"/>
        <v>1.7203150219819549E-15</v>
      </c>
      <c r="AC14" s="46">
        <f ca="1"/>
        <v>1.9932860578445066E-16</v>
      </c>
      <c r="AD14" s="46">
        <f ca="1"/>
        <v>2.3095707760360132E-17</v>
      </c>
      <c r="AE14" s="46">
        <f ca="1"/>
        <v>2.6760419797429939E-18</v>
      </c>
      <c r="AF14" s="46">
        <f ca="1"/>
        <v>3.1006630117833215E-19</v>
      </c>
      <c r="AG14" s="46">
        <f ca="1"/>
        <v>3.5926607973812212E-20</v>
      </c>
    </row>
    <row r="15" spans="1:33" x14ac:dyDescent="0.3">
      <c r="A15" s="41" t="s">
        <v>46</v>
      </c>
      <c r="B15" s="44">
        <f t="shared" ref="B15:G15" ca="1" si="3">IF($M$1&gt;=B4,SUM(B5:B14),0)</f>
        <v>2.5833333333333335</v>
      </c>
      <c r="C15" s="44">
        <f t="shared" ca="1" si="3"/>
        <v>6.5</v>
      </c>
      <c r="D15" s="44">
        <f t="shared" ca="1" si="3"/>
        <v>25</v>
      </c>
      <c r="E15" s="44">
        <f t="shared" ca="1" si="3"/>
        <v>25</v>
      </c>
      <c r="F15" s="44">
        <f t="shared" ca="1" si="3"/>
        <v>11.833333333333334</v>
      </c>
      <c r="G15" s="44">
        <f t="shared" ca="1" si="3"/>
        <v>13.333333333333334</v>
      </c>
      <c r="H15" s="44">
        <f t="shared" ref="H15:I15" ca="1" si="4">IF($M$1&gt;=H4,SUM(H5:H14),0)</f>
        <v>10.75</v>
      </c>
      <c r="I15" s="44">
        <f t="shared" ca="1" si="4"/>
        <v>23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0.72142857142857142</v>
      </c>
      <c r="N17" s="46">
        <f t="shared" ca="1" si="8"/>
        <v>0.6734434561626429</v>
      </c>
      <c r="O17" s="46">
        <f t="shared" ca="1" si="8"/>
        <v>0.61629261380693356</v>
      </c>
      <c r="P17" s="46">
        <f t="shared" ca="1" si="8"/>
        <v>0.6220185297493861</v>
      </c>
      <c r="Q17" s="46">
        <f t="shared" ca="1" si="8"/>
        <v>0.6257115554251067</v>
      </c>
      <c r="R17" s="46">
        <f t="shared" ca="1" si="8"/>
        <v>0.62529190131554391</v>
      </c>
      <c r="S17" s="46">
        <f t="shared" ca="1" si="8"/>
        <v>0.6250407664784734</v>
      </c>
      <c r="T17" s="46">
        <f t="shared" ca="1" si="8"/>
        <v>0.62507083197798252</v>
      </c>
      <c r="U17" s="46">
        <f t="shared" ca="1" si="8"/>
        <v>0.62508790874697073</v>
      </c>
      <c r="V17" s="46">
        <f t="shared" ca="1" si="8"/>
        <v>0.62508575483150297</v>
      </c>
      <c r="W17" s="46">
        <f t="shared" ca="1" si="8"/>
        <v>0.6250845942244575</v>
      </c>
      <c r="X17" s="46">
        <f t="shared" ca="1" si="8"/>
        <v>0.6250847481798727</v>
      </c>
      <c r="Y17" s="46">
        <f t="shared" ca="1" si="8"/>
        <v>0.62508482701972923</v>
      </c>
      <c r="Z17" s="46">
        <f t="shared" ref="Z17:AG17" ca="1" si="9">Z6/MAX(Z$5:Z$14)</f>
        <v>0.62508481603709665</v>
      </c>
      <c r="AA17" s="46">
        <f t="shared" ca="1" si="9"/>
        <v>0.62508481068428967</v>
      </c>
      <c r="AB17" s="46">
        <f t="shared" ca="1" si="9"/>
        <v>0.62508481146631734</v>
      </c>
      <c r="AC17" s="46">
        <f t="shared" ca="1" si="9"/>
        <v>0.62508481182955244</v>
      </c>
      <c r="AD17" s="46">
        <f t="shared" ca="1" si="9"/>
        <v>0.62508481177396202</v>
      </c>
      <c r="AE17" s="46">
        <f t="shared" ca="1" si="9"/>
        <v>0.62508481174932673</v>
      </c>
      <c r="AF17" s="46">
        <f t="shared" ca="1" si="9"/>
        <v>0.62508481175327213</v>
      </c>
      <c r="AG17" s="46">
        <f t="shared" ca="1" si="9"/>
        <v>0.62508481175494224</v>
      </c>
    </row>
    <row r="18" spans="2:33" x14ac:dyDescent="0.3">
      <c r="L18" s="51"/>
      <c r="M18" s="46">
        <f t="shared" ref="M18:Y18" ca="1" si="10">M7/MAX(M$5:M$14)</f>
        <v>0.11904761904761904</v>
      </c>
      <c r="N18" s="46">
        <f t="shared" ca="1" si="10"/>
        <v>9.1698432867429028E-2</v>
      </c>
      <c r="O18" s="46">
        <f t="shared" ca="1" si="10"/>
        <v>9.3895973678206443E-2</v>
      </c>
      <c r="P18" s="46">
        <f t="shared" ca="1" si="10"/>
        <v>9.579743888930263E-2</v>
      </c>
      <c r="Q18" s="46">
        <f t="shared" ca="1" si="10"/>
        <v>9.5619645331973743E-2</v>
      </c>
      <c r="R18" s="46">
        <f t="shared" ca="1" si="10"/>
        <v>9.5488231920841382E-2</v>
      </c>
      <c r="S18" s="46">
        <f t="shared" ca="1" si="10"/>
        <v>9.5501136390714697E-2</v>
      </c>
      <c r="T18" s="46">
        <f t="shared" ca="1" si="10"/>
        <v>9.5510076563768781E-2</v>
      </c>
      <c r="U18" s="46">
        <f t="shared" ca="1" si="10"/>
        <v>9.5509143660808163E-2</v>
      </c>
      <c r="V18" s="46">
        <f t="shared" ca="1" si="10"/>
        <v>9.5508534971251224E-2</v>
      </c>
      <c r="W18" s="46">
        <f t="shared" ca="1" si="10"/>
        <v>9.550860221320169E-2</v>
      </c>
      <c r="X18" s="46">
        <f t="shared" ca="1" si="10"/>
        <v>9.5508643632479476E-2</v>
      </c>
      <c r="Y18" s="46">
        <f t="shared" ca="1" si="10"/>
        <v>9.5508638798774553E-2</v>
      </c>
      <c r="Z18" s="46">
        <f t="shared" ref="Z18:AG18" ca="1" si="11">Z7/MAX(Z$5:Z$14)</f>
        <v>9.550863598167865E-2</v>
      </c>
      <c r="AA18" s="46">
        <f t="shared" ca="1" si="11"/>
        <v>9.5508636328303601E-2</v>
      </c>
      <c r="AB18" s="46">
        <f t="shared" ca="1" si="11"/>
        <v>9.550863651981141E-2</v>
      </c>
      <c r="AC18" s="46">
        <f t="shared" ca="1" si="11"/>
        <v>9.5508636495010457E-2</v>
      </c>
      <c r="AD18" s="46">
        <f t="shared" ca="1" si="11"/>
        <v>9.5508636481998185E-2</v>
      </c>
      <c r="AE18" s="46">
        <f t="shared" ca="1" si="11"/>
        <v>9.550863648376906E-2</v>
      </c>
      <c r="AF18" s="46">
        <f t="shared" ca="1" si="11"/>
        <v>9.5508636484652742E-2</v>
      </c>
      <c r="AG18" s="46">
        <f t="shared" ca="1" si="11"/>
        <v>9.5508636484526538E-2</v>
      </c>
    </row>
    <row r="19" spans="2:33" x14ac:dyDescent="0.3">
      <c r="L19" s="51"/>
      <c r="M19" s="46">
        <f t="shared" ref="M19:Y19" ca="1" si="12">M8/MAX(M$5:M$14)</f>
        <v>0.11904761904761904</v>
      </c>
      <c r="N19" s="46">
        <f t="shared" ca="1" si="12"/>
        <v>9.1698432867429028E-2</v>
      </c>
      <c r="O19" s="46">
        <f t="shared" ca="1" si="12"/>
        <v>9.3895973678206443E-2</v>
      </c>
      <c r="P19" s="46">
        <f t="shared" ca="1" si="12"/>
        <v>9.579743888930263E-2</v>
      </c>
      <c r="Q19" s="46">
        <f t="shared" ca="1" si="12"/>
        <v>9.5619645331973743E-2</v>
      </c>
      <c r="R19" s="46">
        <f t="shared" ca="1" si="12"/>
        <v>9.5488231920841382E-2</v>
      </c>
      <c r="S19" s="46">
        <f t="shared" ca="1" si="12"/>
        <v>9.5501136390714697E-2</v>
      </c>
      <c r="T19" s="46">
        <f t="shared" ca="1" si="12"/>
        <v>9.5510076563768781E-2</v>
      </c>
      <c r="U19" s="46">
        <f t="shared" ca="1" si="12"/>
        <v>9.5509143660808163E-2</v>
      </c>
      <c r="V19" s="46">
        <f t="shared" ca="1" si="12"/>
        <v>9.5508534971251224E-2</v>
      </c>
      <c r="W19" s="46">
        <f t="shared" ca="1" si="12"/>
        <v>9.550860221320169E-2</v>
      </c>
      <c r="X19" s="46">
        <f t="shared" ca="1" si="12"/>
        <v>9.5508643632479476E-2</v>
      </c>
      <c r="Y19" s="46">
        <f t="shared" ca="1" si="12"/>
        <v>9.5508638798774553E-2</v>
      </c>
      <c r="Z19" s="46">
        <f t="shared" ref="Z19:AG19" ca="1" si="13">Z8/MAX(Z$5:Z$14)</f>
        <v>9.550863598167865E-2</v>
      </c>
      <c r="AA19" s="46">
        <f t="shared" ca="1" si="13"/>
        <v>9.5508636328303601E-2</v>
      </c>
      <c r="AB19" s="46">
        <f t="shared" ca="1" si="13"/>
        <v>9.550863651981141E-2</v>
      </c>
      <c r="AC19" s="46">
        <f t="shared" ca="1" si="13"/>
        <v>9.5508636495010457E-2</v>
      </c>
      <c r="AD19" s="46">
        <f t="shared" ca="1" si="13"/>
        <v>9.5508636481998185E-2</v>
      </c>
      <c r="AE19" s="46">
        <f t="shared" ca="1" si="13"/>
        <v>9.550863648376906E-2</v>
      </c>
      <c r="AF19" s="46">
        <f t="shared" ca="1" si="13"/>
        <v>9.5508636484652742E-2</v>
      </c>
      <c r="AG19" s="46">
        <f t="shared" ca="1" si="13"/>
        <v>9.5508636484526538E-2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0.40238095238095234</v>
      </c>
      <c r="N20" s="46">
        <f t="shared" ca="1" si="14"/>
        <v>0.25841804320203299</v>
      </c>
      <c r="O20" s="46">
        <f t="shared" ca="1" si="14"/>
        <v>0.25244365190869028</v>
      </c>
      <c r="P20" s="46">
        <f t="shared" ca="1" si="14"/>
        <v>0.26096038104560554</v>
      </c>
      <c r="Q20" s="46">
        <f t="shared" ca="1" si="14"/>
        <v>0.26128546915293532</v>
      </c>
      <c r="R20" s="46">
        <f t="shared" ca="1" si="14"/>
        <v>0.26068810649324575</v>
      </c>
      <c r="S20" s="46">
        <f t="shared" ca="1" si="14"/>
        <v>0.26066903431687516</v>
      </c>
      <c r="T20" s="46">
        <f t="shared" ca="1" si="14"/>
        <v>0.26071007671139357</v>
      </c>
      <c r="U20" s="46">
        <f t="shared" ca="1" si="14"/>
        <v>0.26071116883177603</v>
      </c>
      <c r="V20" s="46">
        <f t="shared" ca="1" si="14"/>
        <v>0.26070834603430809</v>
      </c>
      <c r="W20" s="46">
        <f t="shared" ca="1" si="14"/>
        <v>0.26070828599707979</v>
      </c>
      <c r="X20" s="46">
        <f t="shared" ca="1" si="14"/>
        <v>0.26070848004361441</v>
      </c>
      <c r="Y20" s="46">
        <f t="shared" ca="1" si="14"/>
        <v>0.260708483138753</v>
      </c>
      <c r="Z20" s="46">
        <f t="shared" ref="Z20:AG20" ca="1" si="15">Z9/MAX(Z$5:Z$14)</f>
        <v>0.26070846980484375</v>
      </c>
      <c r="AA20" s="46">
        <f t="shared" ca="1" si="15"/>
        <v>0.26070846966287314</v>
      </c>
      <c r="AB20" s="46">
        <f t="shared" ca="1" si="15"/>
        <v>0.26070847057873869</v>
      </c>
      <c r="AC20" s="46">
        <f t="shared" ca="1" si="15"/>
        <v>0.26070847058364321</v>
      </c>
      <c r="AD20" s="46">
        <f t="shared" ca="1" si="15"/>
        <v>0.26070847052076079</v>
      </c>
      <c r="AE20" s="46">
        <f t="shared" ca="1" si="15"/>
        <v>0.26070847052075646</v>
      </c>
      <c r="AF20" s="46">
        <f t="shared" ca="1" si="15"/>
        <v>0.26070847052507218</v>
      </c>
      <c r="AG20" s="46">
        <f t="shared" ca="1" si="15"/>
        <v>0.26070847052504975</v>
      </c>
    </row>
    <row r="21" spans="2:33" x14ac:dyDescent="0.3">
      <c r="M21" s="46">
        <f t="shared" ref="M21:Y21" ca="1" si="16">M10/MAX(M$5:M$14)</f>
        <v>0.44047619047619052</v>
      </c>
      <c r="N21" s="46">
        <f t="shared" ca="1" si="16"/>
        <v>0.29897289284201606</v>
      </c>
      <c r="O21" s="46">
        <f t="shared" ca="1" si="16"/>
        <v>0.27980114557440833</v>
      </c>
      <c r="P21" s="46">
        <f t="shared" ca="1" si="16"/>
        <v>0.28762186969119835</v>
      </c>
      <c r="Q21" s="46">
        <f t="shared" ca="1" si="16"/>
        <v>0.28890752962422378</v>
      </c>
      <c r="R21" s="46">
        <f t="shared" ca="1" si="16"/>
        <v>0.28835152756164839</v>
      </c>
      <c r="S21" s="46">
        <f t="shared" ca="1" si="16"/>
        <v>0.28826625046927778</v>
      </c>
      <c r="T21" s="46">
        <f t="shared" ca="1" si="16"/>
        <v>0.28830480398529212</v>
      </c>
      <c r="U21" s="46">
        <f t="shared" ca="1" si="16"/>
        <v>0.28831045322958687</v>
      </c>
      <c r="V21" s="46">
        <f t="shared" ca="1" si="16"/>
        <v>0.28830777714292732</v>
      </c>
      <c r="W21" s="46">
        <f t="shared" ca="1" si="16"/>
        <v>0.28830740357224599</v>
      </c>
      <c r="X21" s="46">
        <f t="shared" ca="1" si="16"/>
        <v>0.28830758920645405</v>
      </c>
      <c r="Y21" s="46">
        <f t="shared" ca="1" si="16"/>
        <v>0.28830761386406495</v>
      </c>
      <c r="Z21" s="46">
        <f t="shared" ref="Z21:AG21" ca="1" si="17">Z10/MAX(Z$5:Z$14)</f>
        <v>0.28830760099357172</v>
      </c>
      <c r="AA21" s="46">
        <f t="shared" ca="1" si="17"/>
        <v>0.28830759936930506</v>
      </c>
      <c r="AB21" s="46">
        <f t="shared" ca="1" si="17"/>
        <v>0.28830760026119789</v>
      </c>
      <c r="AC21" s="46">
        <f t="shared" ca="1" si="17"/>
        <v>0.2883076003679601</v>
      </c>
      <c r="AD21" s="46">
        <f t="shared" ca="1" si="17"/>
        <v>0.28830760030618474</v>
      </c>
      <c r="AE21" s="46">
        <f t="shared" ca="1" si="17"/>
        <v>0.28830760029918401</v>
      </c>
      <c r="AF21" s="46">
        <f t="shared" ca="1" si="17"/>
        <v>0.2883076003034607</v>
      </c>
      <c r="AG21" s="46">
        <f t="shared" ca="1" si="17"/>
        <v>0.28830760030391867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0.44523809523809516</v>
      </c>
      <c r="N22" s="46">
        <f t="shared" ca="1" si="18"/>
        <v>0.28901948326980087</v>
      </c>
      <c r="O22" s="46">
        <f t="shared" ca="1" si="18"/>
        <v>0.28050362044742244</v>
      </c>
      <c r="P22" s="46">
        <f t="shared" ca="1" si="18"/>
        <v>0.28920335318241397</v>
      </c>
      <c r="Q22" s="46">
        <f t="shared" ca="1" si="18"/>
        <v>0.289689848959026</v>
      </c>
      <c r="R22" s="46">
        <f t="shared" ca="1" si="18"/>
        <v>0.28908099228794887</v>
      </c>
      <c r="S22" s="46">
        <f t="shared" ca="1" si="18"/>
        <v>0.28905085620507726</v>
      </c>
      <c r="T22" s="46">
        <f t="shared" ca="1" si="18"/>
        <v>0.28909273984645278</v>
      </c>
      <c r="U22" s="46">
        <f t="shared" ca="1" si="18"/>
        <v>0.28909458703235946</v>
      </c>
      <c r="V22" s="46">
        <f t="shared" ca="1" si="18"/>
        <v>0.28909170250836225</v>
      </c>
      <c r="W22" s="46">
        <f t="shared" ca="1" si="18"/>
        <v>0.28909159097608805</v>
      </c>
      <c r="X22" s="46">
        <f t="shared" ca="1" si="18"/>
        <v>0.28909178953097864</v>
      </c>
      <c r="Y22" s="46">
        <f t="shared" ca="1" si="18"/>
        <v>0.28909179613644065</v>
      </c>
      <c r="Z22" s="46">
        <f t="shared" ref="Z22:AG22" ca="1" si="19">Z11/MAX(Z$5:Z$14)</f>
        <v>0.28909178247457235</v>
      </c>
      <c r="AA22" s="46">
        <f t="shared" ca="1" si="19"/>
        <v>0.28909178209341857</v>
      </c>
      <c r="AB22" s="46">
        <f t="shared" ca="1" si="19"/>
        <v>0.28909178303305594</v>
      </c>
      <c r="AC22" s="46">
        <f t="shared" ca="1" si="19"/>
        <v>0.28909178305425015</v>
      </c>
      <c r="AD22" s="46">
        <f t="shared" ca="1" si="19"/>
        <v>0.28909178298965021</v>
      </c>
      <c r="AE22" s="46">
        <f t="shared" ca="1" si="19"/>
        <v>0.28909178298853699</v>
      </c>
      <c r="AF22" s="46">
        <f t="shared" ca="1" si="19"/>
        <v>0.28909178299297644</v>
      </c>
      <c r="AG22" s="46">
        <f t="shared" ca="1" si="19"/>
        <v>0.28909178299302946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0.1238095238095238</v>
      </c>
      <c r="N23" s="46">
        <f t="shared" ca="1" si="20"/>
        <v>9.7945785684032158E-2</v>
      </c>
      <c r="O23" s="46">
        <f t="shared" ca="1" si="20"/>
        <v>9.9163534549355351E-2</v>
      </c>
      <c r="P23" s="46">
        <f t="shared" ca="1" si="20"/>
        <v>0.10103737750965555</v>
      </c>
      <c r="Q23" s="46">
        <f t="shared" ca="1" si="20"/>
        <v>0.10092297594475187</v>
      </c>
      <c r="R23" s="46">
        <f t="shared" ca="1" si="20"/>
        <v>0.10079353202492503</v>
      </c>
      <c r="S23" s="46">
        <f t="shared" ca="1" si="20"/>
        <v>0.10080205415541357</v>
      </c>
      <c r="T23" s="46">
        <f t="shared" ca="1" si="20"/>
        <v>0.10081088217209058</v>
      </c>
      <c r="U23" s="46">
        <f t="shared" ca="1" si="20"/>
        <v>0.10081025065809121</v>
      </c>
      <c r="V23" s="46">
        <f t="shared" ca="1" si="20"/>
        <v>0.10080964807244276</v>
      </c>
      <c r="W23" s="46">
        <f t="shared" ca="1" si="20"/>
        <v>0.10080969459754309</v>
      </c>
      <c r="X23" s="46">
        <f t="shared" ca="1" si="20"/>
        <v>0.10080973570736056</v>
      </c>
      <c r="Y23" s="46">
        <f t="shared" ca="1" si="20"/>
        <v>0.10080973229710313</v>
      </c>
      <c r="Z23" s="46">
        <f t="shared" ref="Z23:AG23" ca="1" si="21">Z12/MAX(Z$5:Z$14)</f>
        <v>0.10080972949372474</v>
      </c>
      <c r="AA23" s="46">
        <f t="shared" ca="1" si="21"/>
        <v>0.10080972974258501</v>
      </c>
      <c r="AB23" s="46">
        <f t="shared" ca="1" si="21"/>
        <v>0.10080972993366794</v>
      </c>
      <c r="AC23" s="46">
        <f t="shared" ca="1" si="21"/>
        <v>0.10080972991557888</v>
      </c>
      <c r="AD23" s="46">
        <f t="shared" ca="1" si="21"/>
        <v>0.10080972990256032</v>
      </c>
      <c r="AE23" s="46">
        <f t="shared" ca="1" si="21"/>
        <v>0.10080972990387055</v>
      </c>
      <c r="AF23" s="46">
        <f t="shared" ca="1" si="21"/>
        <v>0.10080972990475713</v>
      </c>
      <c r="AG23" s="46">
        <f t="shared" ca="1" si="21"/>
        <v>0.10080972990466253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2.8571428571428574E-2</v>
      </c>
      <c r="N24" s="46">
        <f t="shared" ca="1" si="22"/>
        <v>2.5412960609911056E-3</v>
      </c>
      <c r="O24" s="46">
        <f t="shared" ca="1" si="22"/>
        <v>2.88194819698116E-4</v>
      </c>
      <c r="P24" s="46">
        <f t="shared" ca="1" si="22"/>
        <v>3.4047261855362976E-5</v>
      </c>
      <c r="Q24" s="46">
        <f t="shared" ca="1" si="22"/>
        <v>3.9497570875390905E-6</v>
      </c>
      <c r="R24" s="46">
        <f t="shared" ca="1" si="22"/>
        <v>4.5703191572846599E-7</v>
      </c>
      <c r="S24" s="46">
        <f t="shared" ca="1" si="22"/>
        <v>5.2951119391366111E-8</v>
      </c>
      <c r="T24" s="46">
        <f t="shared" ca="1" si="22"/>
        <v>6.1358837389223382E-9</v>
      </c>
      <c r="U24" s="46">
        <f t="shared" ca="1" si="22"/>
        <v>7.1095288743300985E-10</v>
      </c>
      <c r="V24" s="46">
        <f t="shared" ca="1" si="22"/>
        <v>8.2375808480923779E-11</v>
      </c>
      <c r="W24" s="46">
        <f t="shared" ca="1" si="22"/>
        <v>9.5446764324162712E-12</v>
      </c>
      <c r="X24" s="46">
        <f t="shared" ca="1" si="22"/>
        <v>1.1059183091735053E-12</v>
      </c>
      <c r="Y24" s="46">
        <f t="shared" ca="1" si="22"/>
        <v>1.2813999487738598E-13</v>
      </c>
      <c r="Z24" s="46">
        <f t="shared" ref="Z24:AG24" ca="1" si="23">Z13/MAX(Z$5:Z$14)</f>
        <v>1.4847260745609308E-14</v>
      </c>
      <c r="AA24" s="46">
        <f t="shared" ca="1" si="23"/>
        <v>1.7203150219819549E-15</v>
      </c>
      <c r="AB24" s="46">
        <f t="shared" ca="1" si="23"/>
        <v>1.9932860578445066E-16</v>
      </c>
      <c r="AC24" s="46">
        <f t="shared" ca="1" si="23"/>
        <v>2.3095707760360132E-17</v>
      </c>
      <c r="AD24" s="46">
        <f t="shared" ca="1" si="23"/>
        <v>2.6760419797429939E-18</v>
      </c>
      <c r="AE24" s="46">
        <f t="shared" ca="1" si="23"/>
        <v>3.1006630117833215E-19</v>
      </c>
      <c r="AF24" s="46">
        <f t="shared" ca="1" si="23"/>
        <v>3.5926607973812212E-20</v>
      </c>
      <c r="AG24" s="46">
        <f t="shared" ca="1" si="23"/>
        <v>4.1627263446121235E-21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2.8571428571428574E-2</v>
      </c>
      <c r="N25" s="46">
        <f t="shared" ca="1" si="24"/>
        <v>2.5412960609911056E-3</v>
      </c>
      <c r="O25" s="46">
        <f t="shared" ca="1" si="24"/>
        <v>2.88194819698116E-4</v>
      </c>
      <c r="P25" s="46">
        <f t="shared" ca="1" si="24"/>
        <v>3.4047261855362976E-5</v>
      </c>
      <c r="Q25" s="46">
        <f t="shared" ca="1" si="24"/>
        <v>3.9497570875390905E-6</v>
      </c>
      <c r="R25" s="46">
        <f t="shared" ca="1" si="24"/>
        <v>4.5703191572846599E-7</v>
      </c>
      <c r="S25" s="46">
        <f t="shared" ca="1" si="24"/>
        <v>5.2951119391366111E-8</v>
      </c>
      <c r="T25" s="46">
        <f t="shared" ca="1" si="24"/>
        <v>6.1358837389223382E-9</v>
      </c>
      <c r="U25" s="46">
        <f t="shared" ca="1" si="24"/>
        <v>7.1095288743300985E-10</v>
      </c>
      <c r="V25" s="46">
        <f t="shared" ca="1" si="24"/>
        <v>8.2375808480923779E-11</v>
      </c>
      <c r="W25" s="46">
        <f t="shared" ca="1" si="24"/>
        <v>9.5446764324162712E-12</v>
      </c>
      <c r="X25" s="46">
        <f t="shared" ca="1" si="24"/>
        <v>1.1059183091735053E-12</v>
      </c>
      <c r="Y25" s="46">
        <f t="shared" ca="1" si="24"/>
        <v>1.2813999487738598E-13</v>
      </c>
      <c r="Z25" s="46">
        <f t="shared" ref="Z25:AG25" ca="1" si="25">Z14/MAX(Z$5:Z$14)</f>
        <v>1.4847260745609308E-14</v>
      </c>
      <c r="AA25" s="46">
        <f t="shared" ca="1" si="25"/>
        <v>1.7203150219819549E-15</v>
      </c>
      <c r="AB25" s="46">
        <f t="shared" ca="1" si="25"/>
        <v>1.9932860578445066E-16</v>
      </c>
      <c r="AC25" s="46">
        <f t="shared" ca="1" si="25"/>
        <v>2.3095707760360132E-17</v>
      </c>
      <c r="AD25" s="46">
        <f t="shared" ca="1" si="25"/>
        <v>2.6760419797429939E-18</v>
      </c>
      <c r="AE25" s="46">
        <f t="shared" ca="1" si="25"/>
        <v>3.1006630117833215E-19</v>
      </c>
      <c r="AF25" s="46">
        <f t="shared" ca="1" si="25"/>
        <v>3.5926607973812212E-20</v>
      </c>
      <c r="AG25" s="46">
        <f t="shared" ca="1" si="25"/>
        <v>4.1627263446121235E-21</v>
      </c>
    </row>
    <row r="26" spans="2:33" x14ac:dyDescent="0.3">
      <c r="M26" s="66">
        <f t="shared" ref="M26:Y26" ca="1" si="26">SUM(M16:M25)</f>
        <v>3.4285714285714284</v>
      </c>
      <c r="N26" s="66">
        <f t="shared" ca="1" si="26"/>
        <v>2.8062791190173653</v>
      </c>
      <c r="O26" s="66">
        <f t="shared" ca="1" si="26"/>
        <v>2.7165729032826187</v>
      </c>
      <c r="P26" s="66">
        <f t="shared" ca="1" si="26"/>
        <v>2.7525044834805747</v>
      </c>
      <c r="Q26" s="66">
        <f t="shared" ca="1" si="26"/>
        <v>2.7577645692841659</v>
      </c>
      <c r="R26" s="66">
        <f t="shared" ca="1" si="26"/>
        <v>2.7551834375888262</v>
      </c>
      <c r="S26" s="66">
        <f t="shared" ca="1" si="26"/>
        <v>2.7548313403087858</v>
      </c>
      <c r="T26" s="66">
        <f t="shared" ca="1" si="26"/>
        <v>2.755009500092517</v>
      </c>
      <c r="U26" s="66">
        <f t="shared" ca="1" si="26"/>
        <v>2.7550326572423072</v>
      </c>
      <c r="V26" s="66">
        <f t="shared" ca="1" si="26"/>
        <v>2.7550202986967975</v>
      </c>
      <c r="W26" s="66">
        <f t="shared" ca="1" si="26"/>
        <v>2.7550187738129073</v>
      </c>
      <c r="X26" s="66">
        <f t="shared" ca="1" si="26"/>
        <v>2.7550196299354512</v>
      </c>
      <c r="Y26" s="66">
        <f t="shared" ca="1" si="26"/>
        <v>2.7550197300538972</v>
      </c>
      <c r="Z26" s="66">
        <f t="shared" ref="Z26:AG26" ca="1" si="27">SUM(Z16:Z25)</f>
        <v>2.7550196707671959</v>
      </c>
      <c r="AA26" s="66">
        <f t="shared" ca="1" si="27"/>
        <v>2.7550196642090818</v>
      </c>
      <c r="AB26" s="66">
        <f t="shared" ca="1" si="27"/>
        <v>2.7550196683126007</v>
      </c>
      <c r="AC26" s="66">
        <f t="shared" ca="1" si="27"/>
        <v>2.7550196687410056</v>
      </c>
      <c r="AD26" s="66">
        <f t="shared" ca="1" si="27"/>
        <v>2.7550196684571144</v>
      </c>
      <c r="AE26" s="66">
        <f t="shared" ca="1" si="27"/>
        <v>2.7550196684292123</v>
      </c>
      <c r="AF26" s="66">
        <f t="shared" ca="1" si="27"/>
        <v>2.7550196684488437</v>
      </c>
      <c r="AG26" s="66">
        <f t="shared" ca="1" si="27"/>
        <v>2.7550196684506556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0.38709677419354838</v>
      </c>
      <c r="C28" s="46">
        <f ca="1"/>
        <v>0.61538461538461542</v>
      </c>
      <c r="D28" s="46">
        <f ca="1"/>
        <v>0.24</v>
      </c>
      <c r="E28" s="46">
        <f ca="1"/>
        <v>0.24</v>
      </c>
      <c r="F28" s="46">
        <f ca="1"/>
        <v>0.25352112676056343</v>
      </c>
      <c r="G28" s="46">
        <f ca="1"/>
        <v>0.44999999999999996</v>
      </c>
      <c r="H28" s="46">
        <f ca="1"/>
        <v>0.27906976744186052</v>
      </c>
      <c r="I28" s="46">
        <f ca="1"/>
        <v>0.2608695652173913</v>
      </c>
      <c r="J28" s="46">
        <v>0</v>
      </c>
      <c r="K28" s="46">
        <v>0</v>
      </c>
      <c r="M28" s="54">
        <f ca="1">M16/M$26</f>
        <v>0.29166666666666669</v>
      </c>
      <c r="N28" s="54">
        <f ca="1">N16/N$26</f>
        <v>0.3563437411564947</v>
      </c>
      <c r="O28" s="54">
        <f t="shared" ref="O28:X28" ca="1" si="28">O16/O$26</f>
        <v>0.36811086453510317</v>
      </c>
      <c r="P28" s="54">
        <f t="shared" ca="1" si="28"/>
        <v>0.3633054935974121</v>
      </c>
      <c r="Q28" s="54">
        <f t="shared" ca="1" si="28"/>
        <v>0.36261253449186576</v>
      </c>
      <c r="R28" s="54">
        <f t="shared" ca="1" si="28"/>
        <v>0.36295223989700698</v>
      </c>
      <c r="S28" s="54">
        <f t="shared" ca="1" si="28"/>
        <v>0.36299862912402875</v>
      </c>
      <c r="T28" s="54">
        <f t="shared" ca="1" si="28"/>
        <v>0.36297515488292098</v>
      </c>
      <c r="U28" s="54">
        <f t="shared" ca="1" si="28"/>
        <v>0.36297210393177898</v>
      </c>
      <c r="V28" s="54">
        <f t="shared" ca="1" si="28"/>
        <v>0.36297373216198381</v>
      </c>
      <c r="W28" s="54">
        <f t="shared" ca="1" si="28"/>
        <v>0.36297393306544118</v>
      </c>
      <c r="X28" s="54">
        <f t="shared" ca="1" si="28"/>
        <v>0.3629738202712659</v>
      </c>
      <c r="Y28" s="332">
        <f t="shared" ref="Y28:AG28" ca="1" si="29">Y16/Y$26</f>
        <v>0.36297380708066174</v>
      </c>
      <c r="Z28" s="332">
        <f t="shared" ca="1" si="29"/>
        <v>0.36297381489168384</v>
      </c>
      <c r="AA28" s="332">
        <f t="shared" ca="1" si="29"/>
        <v>0.36297381575571536</v>
      </c>
      <c r="AB28" s="332">
        <f t="shared" ca="1" si="29"/>
        <v>0.36297381521507677</v>
      </c>
      <c r="AC28" s="332">
        <f t="shared" ca="1" si="29"/>
        <v>0.36297381515863442</v>
      </c>
      <c r="AD28" s="332">
        <f t="shared" ca="1" si="29"/>
        <v>0.36297381519603705</v>
      </c>
      <c r="AE28" s="332">
        <f t="shared" ca="1" si="29"/>
        <v>0.36297381519971317</v>
      </c>
      <c r="AF28" s="332">
        <f t="shared" ca="1" si="29"/>
        <v>0.36297381519712674</v>
      </c>
      <c r="AG28" s="101">
        <f t="shared" ca="1" si="29"/>
        <v>0.36297381519688804</v>
      </c>
    </row>
    <row r="29" spans="2:33" x14ac:dyDescent="0.3">
      <c r="B29" s="46">
        <f ca="1"/>
        <v>9.6774193548387094E-2</v>
      </c>
      <c r="C29" s="45">
        <f ca="1"/>
        <v>0.15384615384615385</v>
      </c>
      <c r="D29" s="46">
        <f ca="1"/>
        <v>0.16</v>
      </c>
      <c r="E29" s="46">
        <f ca="1"/>
        <v>0.16</v>
      </c>
      <c r="F29" s="46">
        <f ca="1"/>
        <v>0.3380281690140845</v>
      </c>
      <c r="G29" s="46">
        <f ca="1"/>
        <v>0.3</v>
      </c>
      <c r="H29" s="46">
        <f ca="1"/>
        <v>0.37209302325581395</v>
      </c>
      <c r="I29" s="46">
        <f ca="1"/>
        <v>0.17391304347826086</v>
      </c>
      <c r="J29" s="46">
        <v>0</v>
      </c>
      <c r="K29" s="46">
        <v>0</v>
      </c>
      <c r="M29" s="54">
        <f t="shared" ref="M29" ca="1" si="30">M17/M$26</f>
        <v>0.21041666666666667</v>
      </c>
      <c r="N29" s="54">
        <f t="shared" ref="N29:X37" ca="1" si="31">N17/N$26</f>
        <v>0.239977360626356</v>
      </c>
      <c r="O29" s="54">
        <f t="shared" ca="1" si="31"/>
        <v>0.22686400687506877</v>
      </c>
      <c r="P29" s="54">
        <f t="shared" ca="1" si="31"/>
        <v>0.22598274897733728</v>
      </c>
      <c r="Q29" s="54">
        <f t="shared" ca="1" si="31"/>
        <v>0.2268908529735455</v>
      </c>
      <c r="R29" s="54">
        <f t="shared" ca="1" si="31"/>
        <v>0.2269510961719349</v>
      </c>
      <c r="S29" s="54">
        <f t="shared" ca="1" si="31"/>
        <v>0.22688894137831803</v>
      </c>
      <c r="T29" s="54">
        <f t="shared" ca="1" si="31"/>
        <v>0.22688518205000446</v>
      </c>
      <c r="U29" s="54">
        <f t="shared" ca="1" si="31"/>
        <v>0.22688947338020385</v>
      </c>
      <c r="V29" s="54">
        <f t="shared" ca="1" si="31"/>
        <v>0.22688970935248143</v>
      </c>
      <c r="W29" s="54">
        <f t="shared" ca="1" si="31"/>
        <v>0.22688941366426668</v>
      </c>
      <c r="X29" s="54">
        <f t="shared" ca="1" si="31"/>
        <v>0.22688939904015062</v>
      </c>
      <c r="Y29" s="332">
        <f t="shared" ref="Y29:AG29" ca="1" si="32">Y17/Y$26</f>
        <v>0.22688941941170798</v>
      </c>
      <c r="Z29" s="332">
        <f t="shared" ca="1" si="32"/>
        <v>0.22688942030785139</v>
      </c>
      <c r="AA29" s="332">
        <f t="shared" ca="1" si="32"/>
        <v>0.22688941890501557</v>
      </c>
      <c r="AB29" s="332">
        <f t="shared" ca="1" si="32"/>
        <v>0.22688941885092617</v>
      </c>
      <c r="AC29" s="332">
        <f t="shared" ca="1" si="32"/>
        <v>0.22688941894748976</v>
      </c>
      <c r="AD29" s="332">
        <f t="shared" ca="1" si="32"/>
        <v>0.2268894189506917</v>
      </c>
      <c r="AE29" s="332">
        <f t="shared" ca="1" si="32"/>
        <v>0.22688941894404763</v>
      </c>
      <c r="AF29" s="332">
        <f t="shared" ca="1" si="32"/>
        <v>0.22688941894386297</v>
      </c>
      <c r="AG29" s="102">
        <f t="shared" ca="1" si="32"/>
        <v>0.22688941894431994</v>
      </c>
    </row>
    <row r="30" spans="2:33" x14ac:dyDescent="0.3">
      <c r="B30" s="46">
        <f ca="1"/>
        <v>6.4516129032258063E-2</v>
      </c>
      <c r="C30" s="46">
        <f ca="1"/>
        <v>3.8461538461538464E-2</v>
      </c>
      <c r="D30" s="45">
        <f ca="1"/>
        <v>0.04</v>
      </c>
      <c r="E30" s="46">
        <f ca="1"/>
        <v>0.04</v>
      </c>
      <c r="F30" s="46">
        <f ca="1"/>
        <v>2.1126760563380281E-2</v>
      </c>
      <c r="G30" s="46">
        <f ca="1"/>
        <v>1.8749999999999999E-2</v>
      </c>
      <c r="H30" s="46">
        <f ca="1"/>
        <v>2.3255813953488372E-2</v>
      </c>
      <c r="I30" s="46">
        <f ca="1"/>
        <v>4.3478260869565216E-2</v>
      </c>
      <c r="J30" s="46">
        <v>0</v>
      </c>
      <c r="K30" s="46">
        <v>0</v>
      </c>
      <c r="M30" s="54">
        <f t="shared" ref="M30" ca="1" si="33">M18/M$26</f>
        <v>3.4722222222222224E-2</v>
      </c>
      <c r="N30" s="54">
        <f t="shared" ca="1" si="31"/>
        <v>3.2676162626167335E-2</v>
      </c>
      <c r="O30" s="54">
        <f t="shared" ca="1" si="31"/>
        <v>3.4564128047049864E-2</v>
      </c>
      <c r="P30" s="54">
        <f t="shared" ca="1" si="31"/>
        <v>3.4803735821046011E-2</v>
      </c>
      <c r="Q30" s="54">
        <f t="shared" ca="1" si="31"/>
        <v>3.4672881941040304E-2</v>
      </c>
      <c r="R30" s="54">
        <f t="shared" ca="1" si="31"/>
        <v>3.4657667659474263E-2</v>
      </c>
      <c r="S30" s="54">
        <f t="shared" ca="1" si="31"/>
        <v>3.4666781589616329E-2</v>
      </c>
      <c r="T30" s="54">
        <f t="shared" ca="1" si="31"/>
        <v>3.4667784833613616E-2</v>
      </c>
      <c r="U30" s="54">
        <f t="shared" ca="1" si="31"/>
        <v>3.4667154819286075E-2</v>
      </c>
      <c r="V30" s="54">
        <f t="shared" ca="1" si="31"/>
        <v>3.4667089391838407E-2</v>
      </c>
      <c r="W30" s="54">
        <f t="shared" ca="1" si="31"/>
        <v>3.4667132986908517E-2</v>
      </c>
      <c r="X30" s="54">
        <f t="shared" ca="1" si="31"/>
        <v>3.466713724820799E-2</v>
      </c>
      <c r="Y30" s="332">
        <f t="shared" ref="Y30:AG30" ca="1" si="34">Y18/Y$26</f>
        <v>3.4667134233882999E-2</v>
      </c>
      <c r="Z30" s="332">
        <f t="shared" ca="1" si="34"/>
        <v>3.4667133957371046E-2</v>
      </c>
      <c r="AA30" s="332">
        <f t="shared" ca="1" si="34"/>
        <v>3.4667134165709289E-2</v>
      </c>
      <c r="AB30" s="332">
        <f t="shared" ca="1" si="34"/>
        <v>3.4667134183585961E-2</v>
      </c>
      <c r="AC30" s="332">
        <f t="shared" ca="1" si="34"/>
        <v>3.4667134169193134E-2</v>
      </c>
      <c r="AD30" s="332">
        <f t="shared" ca="1" si="34"/>
        <v>3.4667134168042298E-2</v>
      </c>
      <c r="AE30" s="332">
        <f t="shared" ca="1" si="34"/>
        <v>3.4667134169036176E-2</v>
      </c>
      <c r="AF30" s="332">
        <f t="shared" ca="1" si="34"/>
        <v>3.4667134169109902E-2</v>
      </c>
      <c r="AG30" s="102">
        <f t="shared" ca="1" si="34"/>
        <v>3.466713416904129E-2</v>
      </c>
    </row>
    <row r="31" spans="2:33" x14ac:dyDescent="0.3">
      <c r="B31" s="46">
        <f ca="1"/>
        <v>6.4516129032258063E-2</v>
      </c>
      <c r="C31" s="46">
        <f ca="1"/>
        <v>3.8461538461538464E-2</v>
      </c>
      <c r="D31" s="46">
        <f ca="1"/>
        <v>0.04</v>
      </c>
      <c r="E31" s="45">
        <f ca="1"/>
        <v>0.04</v>
      </c>
      <c r="F31" s="46">
        <f ca="1"/>
        <v>2.1126760563380281E-2</v>
      </c>
      <c r="G31" s="46">
        <f ca="1"/>
        <v>1.8749999999999999E-2</v>
      </c>
      <c r="H31" s="46">
        <f ca="1"/>
        <v>2.3255813953488372E-2</v>
      </c>
      <c r="I31" s="46">
        <f ca="1"/>
        <v>4.3478260869565216E-2</v>
      </c>
      <c r="J31" s="46">
        <v>0</v>
      </c>
      <c r="K31" s="46">
        <v>0</v>
      </c>
      <c r="M31" s="54">
        <f t="shared" ref="M31" ca="1" si="35">M19/M$26</f>
        <v>3.4722222222222224E-2</v>
      </c>
      <c r="N31" s="54">
        <f t="shared" ca="1" si="31"/>
        <v>3.2676162626167335E-2</v>
      </c>
      <c r="O31" s="54">
        <f t="shared" ca="1" si="31"/>
        <v>3.4564128047049864E-2</v>
      </c>
      <c r="P31" s="54">
        <f t="shared" ca="1" si="31"/>
        <v>3.4803735821046011E-2</v>
      </c>
      <c r="Q31" s="54">
        <f t="shared" ca="1" si="31"/>
        <v>3.4672881941040304E-2</v>
      </c>
      <c r="R31" s="54">
        <f t="shared" ca="1" si="31"/>
        <v>3.4657667659474263E-2</v>
      </c>
      <c r="S31" s="54">
        <f t="shared" ca="1" si="31"/>
        <v>3.4666781589616329E-2</v>
      </c>
      <c r="T31" s="54">
        <f t="shared" ca="1" si="31"/>
        <v>3.4667784833613616E-2</v>
      </c>
      <c r="U31" s="54">
        <f t="shared" ca="1" si="31"/>
        <v>3.4667154819286075E-2</v>
      </c>
      <c r="V31" s="54">
        <f t="shared" ca="1" si="31"/>
        <v>3.4667089391838407E-2</v>
      </c>
      <c r="W31" s="54">
        <f t="shared" ca="1" si="31"/>
        <v>3.4667132986908517E-2</v>
      </c>
      <c r="X31" s="54">
        <f t="shared" ca="1" si="31"/>
        <v>3.466713724820799E-2</v>
      </c>
      <c r="Y31" s="332">
        <f t="shared" ref="Y31:AG31" ca="1" si="36">Y19/Y$26</f>
        <v>3.4667134233882999E-2</v>
      </c>
      <c r="Z31" s="332">
        <f t="shared" ca="1" si="36"/>
        <v>3.4667133957371046E-2</v>
      </c>
      <c r="AA31" s="332">
        <f t="shared" ca="1" si="36"/>
        <v>3.4667134165709289E-2</v>
      </c>
      <c r="AB31" s="332">
        <f t="shared" ca="1" si="36"/>
        <v>3.4667134183585961E-2</v>
      </c>
      <c r="AC31" s="332">
        <f t="shared" ca="1" si="36"/>
        <v>3.4667134169193134E-2</v>
      </c>
      <c r="AD31" s="332">
        <f t="shared" ca="1" si="36"/>
        <v>3.4667134168042298E-2</v>
      </c>
      <c r="AE31" s="332">
        <f t="shared" ca="1" si="36"/>
        <v>3.4667134169036176E-2</v>
      </c>
      <c r="AF31" s="332">
        <f t="shared" ca="1" si="36"/>
        <v>3.4667134169109902E-2</v>
      </c>
      <c r="AG31" s="102">
        <f t="shared" ca="1" si="36"/>
        <v>3.466713416904129E-2</v>
      </c>
    </row>
    <row r="32" spans="2:33" x14ac:dyDescent="0.3">
      <c r="B32" s="46">
        <f ca="1"/>
        <v>0.1290322580645161</v>
      </c>
      <c r="C32" s="46">
        <f ca="1"/>
        <v>3.8461538461538464E-2</v>
      </c>
      <c r="D32" s="46">
        <f ca="1"/>
        <v>0.16</v>
      </c>
      <c r="E32" s="46">
        <f ca="1"/>
        <v>0.16</v>
      </c>
      <c r="F32" s="45">
        <f ca="1"/>
        <v>8.4507042253521125E-2</v>
      </c>
      <c r="G32" s="46">
        <f ca="1"/>
        <v>3.7499999999999999E-2</v>
      </c>
      <c r="H32" s="46">
        <f ca="1"/>
        <v>9.3023255813953487E-2</v>
      </c>
      <c r="I32" s="46">
        <f ca="1"/>
        <v>0.13043478260869568</v>
      </c>
      <c r="J32" s="46">
        <v>0</v>
      </c>
      <c r="K32" s="46">
        <v>0</v>
      </c>
      <c r="M32" s="54">
        <f t="shared" ref="M32" ca="1" si="37">M20/M$26</f>
        <v>0.11736111111111111</v>
      </c>
      <c r="N32" s="54">
        <f t="shared" ca="1" si="31"/>
        <v>9.2085652296953105E-2</v>
      </c>
      <c r="O32" s="54">
        <f t="shared" ca="1" si="31"/>
        <v>9.2927250950506635E-2</v>
      </c>
      <c r="P32" s="54">
        <f t="shared" ca="1" si="31"/>
        <v>9.4808340045142464E-2</v>
      </c>
      <c r="Q32" s="54">
        <f t="shared" ca="1" si="31"/>
        <v>9.4745386195442094E-2</v>
      </c>
      <c r="R32" s="54">
        <f t="shared" ca="1" si="31"/>
        <v>9.461733216623304E-2</v>
      </c>
      <c r="S32" s="54">
        <f t="shared" ca="1" si="31"/>
        <v>9.4622502112110096E-2</v>
      </c>
      <c r="T32" s="54">
        <f t="shared" ca="1" si="31"/>
        <v>9.4631280473856286E-2</v>
      </c>
      <c r="U32" s="54">
        <f t="shared" ca="1" si="31"/>
        <v>9.4630881469382991E-2</v>
      </c>
      <c r="V32" s="54">
        <f t="shared" ca="1" si="31"/>
        <v>9.4630281365850735E-2</v>
      </c>
      <c r="W32" s="54">
        <f t="shared" ca="1" si="31"/>
        <v>9.4630311951109936E-2</v>
      </c>
      <c r="X32" s="54">
        <f t="shared" ca="1" si="31"/>
        <v>9.4630352978545815E-2</v>
      </c>
      <c r="Y32" s="332">
        <f t="shared" ref="Y32:AG32" ca="1" si="38">Y20/Y$26</f>
        <v>9.4630350663097676E-2</v>
      </c>
      <c r="Z32" s="332">
        <f t="shared" ca="1" si="38"/>
        <v>9.4630347859637504E-2</v>
      </c>
      <c r="AA32" s="332">
        <f t="shared" ca="1" si="38"/>
        <v>9.4630348033366216E-2</v>
      </c>
      <c r="AB32" s="332">
        <f t="shared" ca="1" si="38"/>
        <v>9.4630348224852376E-2</v>
      </c>
      <c r="AC32" s="332">
        <f t="shared" ca="1" si="38"/>
        <v>9.4630348211917598E-2</v>
      </c>
      <c r="AD32" s="332">
        <f t="shared" ca="1" si="38"/>
        <v>9.4630348198844111E-2</v>
      </c>
      <c r="AE32" s="332">
        <f t="shared" ca="1" si="38"/>
        <v>9.4630348199800929E-2</v>
      </c>
      <c r="AF32" s="332">
        <f t="shared" ca="1" si="38"/>
        <v>9.4630348200693118E-2</v>
      </c>
      <c r="AG32" s="102">
        <f t="shared" ca="1" si="38"/>
        <v>9.4630348200622744E-2</v>
      </c>
    </row>
    <row r="33" spans="1:33" x14ac:dyDescent="0.3">
      <c r="B33" s="46">
        <f ca="1"/>
        <v>6.4516129032258063E-2</v>
      </c>
      <c r="C33" s="46">
        <f ca="1"/>
        <v>3.8461538461538464E-2</v>
      </c>
      <c r="D33" s="46">
        <f ca="1"/>
        <v>0.16</v>
      </c>
      <c r="E33" s="46">
        <f ca="1"/>
        <v>0.16</v>
      </c>
      <c r="F33" s="46">
        <f ca="1"/>
        <v>0.16901408450704225</v>
      </c>
      <c r="G33" s="45">
        <f ca="1"/>
        <v>7.4999999999999997E-2</v>
      </c>
      <c r="H33" s="46">
        <f ca="1"/>
        <v>9.3023255813953487E-2</v>
      </c>
      <c r="I33" s="46">
        <f ca="1"/>
        <v>0.13043478260869568</v>
      </c>
      <c r="J33" s="46">
        <v>0</v>
      </c>
      <c r="K33" s="46">
        <v>0</v>
      </c>
      <c r="M33" s="54">
        <f t="shared" ref="M33" ca="1" si="39">M21/M$26</f>
        <v>0.12847222222222224</v>
      </c>
      <c r="N33" s="54">
        <f t="shared" ca="1" si="31"/>
        <v>0.1065371191397038</v>
      </c>
      <c r="O33" s="54">
        <f t="shared" ca="1" si="31"/>
        <v>0.10299784159530771</v>
      </c>
      <c r="P33" s="54">
        <f t="shared" ca="1" si="31"/>
        <v>0.10449460533757135</v>
      </c>
      <c r="Q33" s="54">
        <f t="shared" ca="1" si="31"/>
        <v>0.10476149155082358</v>
      </c>
      <c r="R33" s="54">
        <f t="shared" ca="1" si="31"/>
        <v>0.10465783280622383</v>
      </c>
      <c r="S33" s="54">
        <f t="shared" ca="1" si="31"/>
        <v>0.10464025374307175</v>
      </c>
      <c r="T33" s="54">
        <f t="shared" ca="1" si="31"/>
        <v>0.10464748088005157</v>
      </c>
      <c r="U33" s="54">
        <f t="shared" ca="1" si="31"/>
        <v>0.10464865179426791</v>
      </c>
      <c r="V33" s="54">
        <f t="shared" ca="1" si="31"/>
        <v>0.10464814988089381</v>
      </c>
      <c r="W33" s="54">
        <f t="shared" ca="1" si="31"/>
        <v>0.10464807220650355</v>
      </c>
      <c r="X33" s="54">
        <f t="shared" ca="1" si="31"/>
        <v>0.10464810706746541</v>
      </c>
      <c r="Y33" s="332">
        <f t="shared" ref="Y33:AG33" ca="1" si="40">Y21/Y$26</f>
        <v>0.10464811221458102</v>
      </c>
      <c r="Z33" s="332">
        <f t="shared" ca="1" si="40"/>
        <v>0.10464810979490616</v>
      </c>
      <c r="AA33" s="332">
        <f t="shared" ca="1" si="40"/>
        <v>0.10464810945444672</v>
      </c>
      <c r="AB33" s="332">
        <f t="shared" ca="1" si="40"/>
        <v>0.10464810962231026</v>
      </c>
      <c r="AC33" s="332">
        <f t="shared" ca="1" si="40"/>
        <v>0.10464810964478939</v>
      </c>
      <c r="AD33" s="332">
        <f t="shared" ca="1" si="40"/>
        <v>0.10464810963315002</v>
      </c>
      <c r="AE33" s="332">
        <f t="shared" ca="1" si="40"/>
        <v>0.10464810963166879</v>
      </c>
      <c r="AF33" s="332">
        <f t="shared" ca="1" si="40"/>
        <v>0.10464810963247542</v>
      </c>
      <c r="AG33" s="102">
        <f t="shared" ca="1" si="40"/>
        <v>0.10464810963257283</v>
      </c>
    </row>
    <row r="34" spans="1:33" x14ac:dyDescent="0.3">
      <c r="B34" s="46">
        <f ca="1"/>
        <v>0.1290322580645161</v>
      </c>
      <c r="C34" s="46">
        <f ca="1"/>
        <v>3.8461538461538464E-2</v>
      </c>
      <c r="D34" s="46">
        <f ca="1"/>
        <v>0.16</v>
      </c>
      <c r="E34" s="46">
        <f ca="1"/>
        <v>0.16</v>
      </c>
      <c r="F34" s="46">
        <f ca="1"/>
        <v>8.4507042253521125E-2</v>
      </c>
      <c r="G34" s="46">
        <f ca="1"/>
        <v>7.4999999999999997E-2</v>
      </c>
      <c r="H34" s="45">
        <f ca="1"/>
        <v>9.3023255813953487E-2</v>
      </c>
      <c r="I34" s="46">
        <f ca="1"/>
        <v>0.17391304347826086</v>
      </c>
      <c r="J34" s="46">
        <v>0</v>
      </c>
      <c r="K34" s="46">
        <v>0</v>
      </c>
      <c r="M34" s="54">
        <f t="shared" ref="M34" ca="1" si="41">M22/M$26</f>
        <v>0.12986111111111109</v>
      </c>
      <c r="N34" s="54">
        <f t="shared" ca="1" si="31"/>
        <v>0.10299028393547777</v>
      </c>
      <c r="O34" s="54">
        <f t="shared" ca="1" si="31"/>
        <v>0.10325643022812712</v>
      </c>
      <c r="P34" s="54">
        <f t="shared" ca="1" si="31"/>
        <v>0.1050691669779636</v>
      </c>
      <c r="Q34" s="54">
        <f t="shared" ca="1" si="31"/>
        <v>0.10504517034759821</v>
      </c>
      <c r="R34" s="54">
        <f t="shared" ca="1" si="31"/>
        <v>0.10492259366256045</v>
      </c>
      <c r="S34" s="54">
        <f t="shared" ca="1" si="31"/>
        <v>0.1049250645495698</v>
      </c>
      <c r="T34" s="54">
        <f t="shared" ca="1" si="31"/>
        <v>0.10493348202129417</v>
      </c>
      <c r="U34" s="54">
        <f t="shared" ca="1" si="31"/>
        <v>0.10493327049042431</v>
      </c>
      <c r="V34" s="54">
        <f t="shared" ca="1" si="31"/>
        <v>0.10493269419652218</v>
      </c>
      <c r="W34" s="54">
        <f t="shared" ca="1" si="31"/>
        <v>0.10493271179273649</v>
      </c>
      <c r="X34" s="54">
        <f t="shared" ca="1" si="31"/>
        <v>0.10493275125511607</v>
      </c>
      <c r="Y34" s="332">
        <f t="shared" ref="Y34:AG34" ca="1" si="42">Y22/Y$26</f>
        <v>0.10493274983943039</v>
      </c>
      <c r="Z34" s="332">
        <f t="shared" ca="1" si="42"/>
        <v>0.10493274713863236</v>
      </c>
      <c r="AA34" s="332">
        <f t="shared" ca="1" si="42"/>
        <v>0.10493274725006792</v>
      </c>
      <c r="AB34" s="332">
        <f t="shared" ca="1" si="42"/>
        <v>0.10493274743483751</v>
      </c>
      <c r="AC34" s="332">
        <f t="shared" ca="1" si="42"/>
        <v>0.10493274742621343</v>
      </c>
      <c r="AD34" s="332">
        <f t="shared" ca="1" si="42"/>
        <v>0.10493274741357815</v>
      </c>
      <c r="AE34" s="332">
        <f t="shared" ca="1" si="42"/>
        <v>0.10493274741423682</v>
      </c>
      <c r="AF34" s="332">
        <f t="shared" ca="1" si="42"/>
        <v>0.1049327474151005</v>
      </c>
      <c r="AG34" s="102">
        <f t="shared" ca="1" si="42"/>
        <v>0.10493274741505074</v>
      </c>
    </row>
    <row r="35" spans="1:33" x14ac:dyDescent="0.3">
      <c r="B35" s="46">
        <f ca="1"/>
        <v>6.4516129032258063E-2</v>
      </c>
      <c r="C35" s="46">
        <f ca="1"/>
        <v>3.8461538461538464E-2</v>
      </c>
      <c r="D35" s="46">
        <f ca="1"/>
        <v>0.04</v>
      </c>
      <c r="E35" s="46">
        <f ca="1"/>
        <v>0.04</v>
      </c>
      <c r="F35" s="46">
        <f ca="1"/>
        <v>2.8169014084507036E-2</v>
      </c>
      <c r="G35" s="46">
        <f ca="1"/>
        <v>2.4999999999999994E-2</v>
      </c>
      <c r="H35" s="46">
        <f ca="1"/>
        <v>2.3255813953488372E-2</v>
      </c>
      <c r="I35" s="45">
        <f ca="1"/>
        <v>4.3478260869565216E-2</v>
      </c>
      <c r="J35" s="46">
        <v>0</v>
      </c>
      <c r="K35" s="46">
        <v>0</v>
      </c>
      <c r="M35" s="54">
        <f t="shared" ref="M35" ca="1" si="43">M23/M$26</f>
        <v>3.6111111111111108E-2</v>
      </c>
      <c r="N35" s="54">
        <f t="shared" ca="1" si="31"/>
        <v>3.4902367701160258E-2</v>
      </c>
      <c r="O35" s="54">
        <f t="shared" ca="1" si="31"/>
        <v>3.6503174433319768E-2</v>
      </c>
      <c r="P35" s="54">
        <f t="shared" ca="1" si="31"/>
        <v>3.6707434307933474E-2</v>
      </c>
      <c r="Q35" s="54">
        <f t="shared" ca="1" si="31"/>
        <v>3.6595936095788081E-2</v>
      </c>
      <c r="R35" s="54">
        <f t="shared" ca="1" si="31"/>
        <v>3.6583238215577241E-2</v>
      </c>
      <c r="S35" s="54">
        <f t="shared" ca="1" si="31"/>
        <v>3.6591007471301236E-2</v>
      </c>
      <c r="T35" s="54">
        <f t="shared" ca="1" si="31"/>
        <v>3.6591845570298473E-2</v>
      </c>
      <c r="U35" s="54">
        <f t="shared" ca="1" si="31"/>
        <v>3.6591308779257377E-2</v>
      </c>
      <c r="V35" s="54">
        <f t="shared" ca="1" si="31"/>
        <v>3.6591254198790689E-2</v>
      </c>
      <c r="W35" s="54">
        <f t="shared" ca="1" si="31"/>
        <v>3.6591291339196169E-2</v>
      </c>
      <c r="X35" s="54">
        <f t="shared" ca="1" si="31"/>
        <v>3.6591294890237311E-2</v>
      </c>
      <c r="Y35" s="332">
        <f t="shared" ref="Y35:AG35" ca="1" si="44">Y23/Y$26</f>
        <v>3.6591292322661867E-2</v>
      </c>
      <c r="Z35" s="332">
        <f t="shared" ca="1" si="44"/>
        <v>3.6591292092535969E-2</v>
      </c>
      <c r="AA35" s="332">
        <f t="shared" ca="1" si="44"/>
        <v>3.659129226996851E-2</v>
      </c>
      <c r="AB35" s="332">
        <f t="shared" ca="1" si="44"/>
        <v>3.6591292284824981E-2</v>
      </c>
      <c r="AC35" s="332">
        <f t="shared" ca="1" si="44"/>
        <v>3.6591292272569187E-2</v>
      </c>
      <c r="AD35" s="332">
        <f t="shared" ca="1" si="44"/>
        <v>3.659129227161434E-2</v>
      </c>
      <c r="AE35" s="332">
        <f t="shared" ca="1" si="44"/>
        <v>3.659129227246051E-2</v>
      </c>
      <c r="AF35" s="332">
        <f t="shared" ca="1" si="44"/>
        <v>3.6591292272521579E-2</v>
      </c>
      <c r="AG35" s="102">
        <f t="shared" ca="1" si="44"/>
        <v>3.6591292272463175E-2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8.333333333333335E-3</v>
      </c>
      <c r="N36" s="54">
        <f t="shared" ca="1" si="31"/>
        <v>9.0557494575983408E-4</v>
      </c>
      <c r="O36" s="54">
        <f t="shared" ca="1" si="31"/>
        <v>1.0608764423361166E-4</v>
      </c>
      <c r="P36" s="54">
        <f t="shared" ca="1" si="31"/>
        <v>1.2369557274002987E-5</v>
      </c>
      <c r="Q36" s="54">
        <f t="shared" ca="1" si="31"/>
        <v>1.4322314281397597E-6</v>
      </c>
      <c r="R36" s="54">
        <f t="shared" ca="1" si="31"/>
        <v>1.6588075751806686E-7</v>
      </c>
      <c r="S36" s="54">
        <f t="shared" ca="1" si="31"/>
        <v>1.9221183749648675E-8</v>
      </c>
      <c r="T36" s="54">
        <f t="shared" ca="1" si="31"/>
        <v>2.2271733504789319E-9</v>
      </c>
      <c r="U36" s="54">
        <f t="shared" ca="1" si="31"/>
        <v>2.5805606534793283E-10</v>
      </c>
      <c r="V36" s="54">
        <f t="shared" ca="1" si="31"/>
        <v>2.99002546441817E-11</v>
      </c>
      <c r="W36" s="54">
        <f t="shared" ca="1" si="31"/>
        <v>3.4644687445111576E-12</v>
      </c>
      <c r="X36" s="54">
        <f t="shared" ca="1" si="31"/>
        <v>4.0141939358864619E-13</v>
      </c>
      <c r="Y36" s="332">
        <f t="shared" ref="Y36:AG36" ca="1" si="46">Y24/Y$26</f>
        <v>4.6511461779941278E-14</v>
      </c>
      <c r="Z36" s="332">
        <f t="shared" ca="1" si="46"/>
        <v>5.3891668735253568E-15</v>
      </c>
      <c r="AA36" s="332">
        <f t="shared" ca="1" si="46"/>
        <v>6.2442930783066742E-16</v>
      </c>
      <c r="AB36" s="332">
        <f t="shared" ca="1" si="46"/>
        <v>7.235106452308407E-17</v>
      </c>
      <c r="AC36" s="332">
        <f t="shared" ca="1" si="46"/>
        <v>8.3831371595667966E-18</v>
      </c>
      <c r="AD36" s="332">
        <f t="shared" ca="1" si="46"/>
        <v>9.7133316701207075E-19</v>
      </c>
      <c r="AE36" s="332">
        <f t="shared" ca="1" si="46"/>
        <v>1.1254594830356254E-19</v>
      </c>
      <c r="AF36" s="332">
        <f t="shared" ca="1" si="46"/>
        <v>1.3040417963346134E-20</v>
      </c>
      <c r="AG36" s="102">
        <f t="shared" ca="1" si="46"/>
        <v>1.5109606629244581E-21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8.333333333333335E-3</v>
      </c>
      <c r="N37" s="54">
        <f t="shared" ca="1" si="31"/>
        <v>9.0557494575983408E-4</v>
      </c>
      <c r="O37" s="54">
        <f t="shared" ca="1" si="31"/>
        <v>1.0608764423361166E-4</v>
      </c>
      <c r="P37" s="54">
        <f t="shared" ca="1" si="31"/>
        <v>1.2369557274002987E-5</v>
      </c>
      <c r="Q37" s="54">
        <f t="shared" ca="1" si="31"/>
        <v>1.4322314281397597E-6</v>
      </c>
      <c r="R37" s="54">
        <f t="shared" ca="1" si="31"/>
        <v>1.6588075751806686E-7</v>
      </c>
      <c r="S37" s="54">
        <f t="shared" ca="1" si="31"/>
        <v>1.9221183749648675E-8</v>
      </c>
      <c r="T37" s="54">
        <f t="shared" ca="1" si="31"/>
        <v>2.2271733504789319E-9</v>
      </c>
      <c r="U37" s="54">
        <f t="shared" ca="1" si="31"/>
        <v>2.5805606534793283E-10</v>
      </c>
      <c r="V37" s="54">
        <f t="shared" ca="1" si="31"/>
        <v>2.99002546441817E-11</v>
      </c>
      <c r="W37" s="54">
        <f t="shared" ca="1" si="31"/>
        <v>3.4644687445111576E-12</v>
      </c>
      <c r="X37" s="54">
        <f t="shared" ca="1" si="31"/>
        <v>4.0141939358864619E-13</v>
      </c>
      <c r="Y37" s="332">
        <f t="shared" ref="Y37:AG37" ca="1" si="48">Y25/Y$26</f>
        <v>4.6511461779941278E-14</v>
      </c>
      <c r="Z37" s="332">
        <f t="shared" ca="1" si="48"/>
        <v>5.3891668735253568E-15</v>
      </c>
      <c r="AA37" s="332">
        <f t="shared" ca="1" si="48"/>
        <v>6.2442930783066742E-16</v>
      </c>
      <c r="AB37" s="332">
        <f t="shared" ca="1" si="48"/>
        <v>7.235106452308407E-17</v>
      </c>
      <c r="AC37" s="332">
        <f t="shared" ca="1" si="48"/>
        <v>8.3831371595667966E-18</v>
      </c>
      <c r="AD37" s="332">
        <f t="shared" ca="1" si="48"/>
        <v>9.7133316701207075E-19</v>
      </c>
      <c r="AE37" s="332">
        <f t="shared" ca="1" si="48"/>
        <v>1.1254594830356254E-19</v>
      </c>
      <c r="AF37" s="332">
        <f t="shared" ca="1" si="48"/>
        <v>1.3040417963346134E-20</v>
      </c>
      <c r="AG37" s="102">
        <f t="shared" ca="1" si="48"/>
        <v>1.5109606629244581E-21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8.5342907901770264</v>
      </c>
      <c r="O38" s="41">
        <f t="shared" ca="1" si="49"/>
        <v>8.5762988415266097</v>
      </c>
      <c r="P38" s="41">
        <f t="shared" ca="1" si="49"/>
        <v>8.6365384803290244</v>
      </c>
      <c r="Q38" s="41">
        <f t="shared" ca="1" si="49"/>
        <v>8.6340994242475659</v>
      </c>
      <c r="R38" s="41">
        <f t="shared" ca="1" si="49"/>
        <v>8.6301006900394341</v>
      </c>
      <c r="S38" s="41">
        <f t="shared" ca="1" si="49"/>
        <v>8.6303042643256873</v>
      </c>
      <c r="T38" s="41">
        <f t="shared" ca="1" si="49"/>
        <v>8.63057935230702</v>
      </c>
      <c r="U38" s="41">
        <f t="shared" ca="1" si="49"/>
        <v>8.6305641340989769</v>
      </c>
      <c r="V38" s="41">
        <f t="shared" ca="1" si="49"/>
        <v>8.6305453588941248</v>
      </c>
      <c r="W38" s="41">
        <f t="shared" ca="1" si="49"/>
        <v>8.6305465053304946</v>
      </c>
      <c r="X38" s="41">
        <f t="shared" ca="1" si="49"/>
        <v>8.6305477881524375</v>
      </c>
      <c r="Y38" s="52">
        <f ca="1">SUM($B15*Y28,$C15*Y29,$D15*Y30,$E15*Y31,$F15*Y32,$G15*Y33,$H15*Y34,$I15*Y35,$J15*Y36,$K15*Y37)</f>
        <v>8.6305477027314623</v>
      </c>
      <c r="Z38" s="52">
        <f t="shared" ref="Z38:AG38" ca="1" si="50">SUM($B15*Z28,$C15*Z29,$D15*Z30,$E15*Z31,$F15*Z32,$G15*Z33,$H15*Z34,$I15*Z35,$J15*Z36,$K15*Z37)</f>
        <v>8.6305476151461882</v>
      </c>
      <c r="AA38" s="52">
        <f t="shared" ca="1" si="50"/>
        <v>8.6305476214719583</v>
      </c>
      <c r="AB38" s="52">
        <f t="shared" ca="1" si="50"/>
        <v>8.6305476274496336</v>
      </c>
      <c r="AC38" s="52">
        <f t="shared" ca="1" si="50"/>
        <v>8.6305476269839154</v>
      </c>
      <c r="AD38" s="52">
        <f t="shared" ca="1" si="50"/>
        <v>8.6305476265761243</v>
      </c>
      <c r="AE38" s="52">
        <f t="shared" ca="1" si="50"/>
        <v>8.6305476266102428</v>
      </c>
      <c r="AF38" s="52">
        <f t="shared" ca="1" si="50"/>
        <v>8.6305476266380499</v>
      </c>
      <c r="AG38" s="55">
        <f t="shared" ca="1" si="50"/>
        <v>8.6305476266355594</v>
      </c>
    </row>
    <row r="39" spans="1:33" ht="14.4" thickBot="1" x14ac:dyDescent="0.35">
      <c r="A39" s="62" t="s">
        <v>34</v>
      </c>
      <c r="B39" s="63">
        <f ca="1">M41</f>
        <v>6.5835676353582976E-9</v>
      </c>
      <c r="L39" s="40" t="s">
        <v>161</v>
      </c>
      <c r="M39" s="323">
        <f>Summary!H15</f>
        <v>1E-8</v>
      </c>
      <c r="N39" s="318">
        <f ca="1">SUM(N40:N49)</f>
        <v>7.0191744802514892E-3</v>
      </c>
      <c r="O39" s="318">
        <f ca="1">SUM(O40:O49)</f>
        <v>3.3470061583804002E-4</v>
      </c>
      <c r="P39" s="318">
        <f t="shared" ref="P39:Y39" ca="1" si="51">SUM(P40:P49)</f>
        <v>3.3107129764183401E-5</v>
      </c>
      <c r="Q39" s="318">
        <f t="shared" ca="1" si="51"/>
        <v>1.4275290435040637E-6</v>
      </c>
      <c r="R39" s="318">
        <f t="shared" ca="1" si="51"/>
        <v>1.6182441085489515E-7</v>
      </c>
      <c r="S39" s="318">
        <f t="shared" ca="1" si="51"/>
        <v>6.5835676353582976E-9</v>
      </c>
      <c r="T39" s="318">
        <f t="shared" ca="1" si="51"/>
        <v>7.6803350361557261E-10</v>
      </c>
      <c r="U39" s="318">
        <f t="shared" ca="1" si="51"/>
        <v>3.0380796214136578E-11</v>
      </c>
      <c r="V39" s="318">
        <f t="shared" ca="1" si="51"/>
        <v>3.6625130951337717E-12</v>
      </c>
      <c r="W39" s="318">
        <f t="shared" ca="1" si="51"/>
        <v>1.4025258665745284E-13</v>
      </c>
      <c r="X39" s="318">
        <f t="shared" ca="1" si="51"/>
        <v>1.7441134565108995E-14</v>
      </c>
      <c r="Y39" s="318">
        <f t="shared" ca="1" si="51"/>
        <v>6.4761540673341258E-16</v>
      </c>
      <c r="Z39" s="318">
        <f t="shared" ref="Z39:AG39" ca="1" si="52">SUM(Z40:Z49)</f>
        <v>8.3029540395094549E-17</v>
      </c>
      <c r="AA39" s="318">
        <f t="shared" ca="1" si="52"/>
        <v>2.9913029233012972E-18</v>
      </c>
      <c r="AB39" s="318">
        <f t="shared" ca="1" si="52"/>
        <v>3.9506053241175737E-19</v>
      </c>
      <c r="AC39" s="318">
        <f t="shared" ca="1" si="52"/>
        <v>1.3821771797712714E-20</v>
      </c>
      <c r="AD39" s="318">
        <f t="shared" ca="1" si="52"/>
        <v>1.8788115479342707E-21</v>
      </c>
      <c r="AE39" s="318">
        <f t="shared" ca="1" si="52"/>
        <v>6.3892527763353126E-23</v>
      </c>
      <c r="AF39" s="318">
        <f t="shared" ca="1" si="52"/>
        <v>8.930932324974089E-24</v>
      </c>
      <c r="AG39" s="318">
        <f t="shared" ca="1" si="52"/>
        <v>2.9554006021971143E-25</v>
      </c>
    </row>
    <row r="40" spans="1:33" outlineLevel="1" x14ac:dyDescent="0.3">
      <c r="B40" s="57">
        <f ca="1">AG38</f>
        <v>8.6305476266355594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6</v>
      </c>
      <c r="N40" s="41">
        <f ca="1">(N28-M28)^2</f>
        <v>4.1831239645627617E-3</v>
      </c>
      <c r="O40" s="41">
        <f ca="1">(O28-N28)^2</f>
        <v>1.3846519260739398E-4</v>
      </c>
      <c r="P40" s="41">
        <f t="shared" ref="P40:Y40" ca="1" si="53">(P28-O28)^2</f>
        <v>2.3091589848805924E-5</v>
      </c>
      <c r="Q40" s="41">
        <f t="shared" ca="1" si="53"/>
        <v>4.8019232195958697E-7</v>
      </c>
      <c r="R40" s="41">
        <f t="shared" ca="1" si="53"/>
        <v>1.1539976228216167E-7</v>
      </c>
      <c r="S40" s="41">
        <f t="shared" ca="1" si="53"/>
        <v>2.1519603836773424E-9</v>
      </c>
      <c r="T40" s="41">
        <f t="shared" ca="1" si="53"/>
        <v>5.5103999558563392E-10</v>
      </c>
      <c r="U40" s="41">
        <f t="shared" ca="1" si="53"/>
        <v>9.3083028708890027E-12</v>
      </c>
      <c r="V40" s="41">
        <f t="shared" ca="1" si="53"/>
        <v>2.6511335999237991E-12</v>
      </c>
      <c r="W40" s="41">
        <f t="shared" ca="1" si="53"/>
        <v>4.0362199183310738E-14</v>
      </c>
      <c r="X40" s="41">
        <f t="shared" ca="1" si="53"/>
        <v>1.2722525976565885E-14</v>
      </c>
      <c r="Y40" s="41">
        <f t="shared" ca="1" si="53"/>
        <v>1.7399203822432609E-16</v>
      </c>
      <c r="Z40" s="41">
        <f t="shared" ref="Z40:Z49" ca="1" si="54">(Z28-Y28)^2</f>
        <v>6.1012066354419647E-17</v>
      </c>
      <c r="AA40" s="41">
        <f t="shared" ref="AA40:AA49" ca="1" si="55">(AA28-Z28)^2</f>
        <v>7.4655045546352854E-19</v>
      </c>
      <c r="AB40" s="41">
        <f t="shared" ref="AB40:AB49" ca="1" si="56">(AB28-AA28)^2</f>
        <v>2.9229008440509531E-19</v>
      </c>
      <c r="AC40" s="41">
        <f t="shared" ref="AC40:AC49" ca="1" si="57">(AC28-AB28)^2</f>
        <v>3.185738963058375E-21</v>
      </c>
      <c r="AD40" s="41">
        <f t="shared" ref="AD40:AD49" ca="1" si="58">(AD28-AC28)^2</f>
        <v>1.3989572204054823E-21</v>
      </c>
      <c r="AE40" s="41">
        <f t="shared" ref="AE40:AE49" ca="1" si="59">(AE28-AD28)^2</f>
        <v>1.3513821257862378E-23</v>
      </c>
      <c r="AF40" s="41">
        <f t="shared" ref="AF40:AF49" ca="1" si="60">(AF28-AE28)^2</f>
        <v>6.6896256763334319E-24</v>
      </c>
      <c r="AG40" s="41">
        <f t="shared" ref="AG40:AG49" ca="1" si="61">(AG28-AF28)^2</f>
        <v>5.6976711474751985E-26</v>
      </c>
    </row>
    <row r="41" spans="1:33" outlineLevel="1" x14ac:dyDescent="0.3">
      <c r="B41" s="57"/>
      <c r="C41" s="57">
        <f ca="1">B40</f>
        <v>8.6305476266355594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6.5835676353582976E-9</v>
      </c>
      <c r="N41" s="41">
        <f t="shared" ref="N41" ca="1" si="62">(N29-M29)^2</f>
        <v>8.7383462737841309E-4</v>
      </c>
      <c r="O41" s="41">
        <f t="shared" ref="O41:Y49" ca="1" si="63">(O29-N29)^2</f>
        <v>1.7196004660639865E-4</v>
      </c>
      <c r="P41" s="41">
        <f t="shared" ca="1" si="63"/>
        <v>7.7661548231413704E-7</v>
      </c>
      <c r="Q41" s="41">
        <f t="shared" ca="1" si="63"/>
        <v>8.2465286792933971E-7</v>
      </c>
      <c r="R41" s="41">
        <f t="shared" ca="1" si="63"/>
        <v>3.6292429521850425E-9</v>
      </c>
      <c r="S41" s="41">
        <f t="shared" ca="1" si="63"/>
        <v>3.8632183695563708E-9</v>
      </c>
      <c r="T41" s="41">
        <f t="shared" ca="1" si="63"/>
        <v>1.4132549369155292E-11</v>
      </c>
      <c r="U41" s="41">
        <f t="shared" ca="1" si="63"/>
        <v>1.8415514880155529E-11</v>
      </c>
      <c r="V41" s="41">
        <f t="shared" ca="1" si="63"/>
        <v>5.5682915785867609E-14</v>
      </c>
      <c r="W41" s="41">
        <f t="shared" ca="1" si="63"/>
        <v>8.7431520339948062E-14</v>
      </c>
      <c r="X41" s="41">
        <f t="shared" ca="1" si="63"/>
        <v>2.1386477044907225E-16</v>
      </c>
      <c r="Y41" s="41">
        <f t="shared" ca="1" si="63"/>
        <v>4.1500034917720696E-16</v>
      </c>
      <c r="Z41" s="41">
        <f t="shared" ca="1" si="54"/>
        <v>8.0307301035258689E-19</v>
      </c>
      <c r="AA41" s="41">
        <f t="shared" ca="1" si="55"/>
        <v>1.9679483371187794E-18</v>
      </c>
      <c r="AB41" s="41">
        <f t="shared" ca="1" si="56"/>
        <v>2.9256631518927831E-21</v>
      </c>
      <c r="AC41" s="41">
        <f t="shared" ca="1" si="57"/>
        <v>9.3245270019599841E-21</v>
      </c>
      <c r="AD41" s="41">
        <f t="shared" ca="1" si="58"/>
        <v>1.0252411529301803E-23</v>
      </c>
      <c r="AE41" s="41">
        <f t="shared" ca="1" si="59"/>
        <v>4.4143721705595655E-23</v>
      </c>
      <c r="AF41" s="41">
        <f t="shared" ca="1" si="60"/>
        <v>3.4098519561526035E-26</v>
      </c>
      <c r="AG41" s="41">
        <f t="shared" ca="1" si="61"/>
        <v>2.0881956743628034E-25</v>
      </c>
    </row>
    <row r="42" spans="1:33" outlineLevel="1" x14ac:dyDescent="0.3">
      <c r="B42" s="57"/>
      <c r="C42" s="57"/>
      <c r="D42" s="57">
        <f ca="1">C41</f>
        <v>8.6305476266355594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4.1863598706082948E-6</v>
      </c>
      <c r="O42" s="41">
        <f t="shared" ca="1" si="63"/>
        <v>3.5644134304481435E-6</v>
      </c>
      <c r="P42" s="41">
        <f t="shared" ca="1" si="63"/>
        <v>5.7411885359389017E-8</v>
      </c>
      <c r="Q42" s="41">
        <f t="shared" ca="1" si="63"/>
        <v>1.7122737912548073E-8</v>
      </c>
      <c r="R42" s="41">
        <f t="shared" ca="1" si="63"/>
        <v>2.3147436357076956E-10</v>
      </c>
      <c r="S42" s="41">
        <f t="shared" ca="1" si="63"/>
        <v>8.3063722634452427E-11</v>
      </c>
      <c r="T42" s="41">
        <f t="shared" ca="1" si="63"/>
        <v>1.0064985180925451E-12</v>
      </c>
      <c r="U42" s="41">
        <f t="shared" ca="1" si="63"/>
        <v>3.9691805290645688E-13</v>
      </c>
      <c r="V42" s="41">
        <f t="shared" ca="1" si="63"/>
        <v>4.2807509083515685E-15</v>
      </c>
      <c r="W42" s="41">
        <f t="shared" ca="1" si="63"/>
        <v>1.9005301378457377E-15</v>
      </c>
      <c r="X42" s="41">
        <f t="shared" ca="1" si="63"/>
        <v>1.8158673198652732E-17</v>
      </c>
      <c r="Y42" s="41">
        <f t="shared" ca="1" si="63"/>
        <v>9.0861551513789648E-18</v>
      </c>
      <c r="Z42" s="41">
        <f t="shared" ca="1" si="54"/>
        <v>7.6458859722789696E-20</v>
      </c>
      <c r="AA42" s="41">
        <f t="shared" ca="1" si="55"/>
        <v>4.3404823284285752E-20</v>
      </c>
      <c r="AB42" s="41">
        <f t="shared" ca="1" si="56"/>
        <v>3.1957541483254736E-22</v>
      </c>
      <c r="AC42" s="41">
        <f t="shared" ca="1" si="57"/>
        <v>2.0715347503450824E-22</v>
      </c>
      <c r="AD42" s="41">
        <f t="shared" ca="1" si="58"/>
        <v>1.3244243519987241E-24</v>
      </c>
      <c r="AE42" s="41">
        <f t="shared" ca="1" si="59"/>
        <v>9.8779465273048534E-25</v>
      </c>
      <c r="AF42" s="41">
        <f t="shared" ca="1" si="60"/>
        <v>5.4354858782022574E-27</v>
      </c>
      <c r="AG42" s="41">
        <f t="shared" ca="1" si="61"/>
        <v>4.7075767557129643E-27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8.6305476266355594</v>
      </c>
      <c r="F43" s="57"/>
      <c r="G43" s="57"/>
      <c r="H43" s="57"/>
      <c r="I43" s="57"/>
      <c r="J43" s="57"/>
      <c r="K43" s="57"/>
      <c r="N43" s="41">
        <f t="shared" ref="N43" ca="1" si="65">(N31-M31)^2</f>
        <v>4.1863598706082948E-6</v>
      </c>
      <c r="O43" s="41">
        <f t="shared" ca="1" si="63"/>
        <v>3.5644134304481435E-6</v>
      </c>
      <c r="P43" s="41">
        <f t="shared" ca="1" si="63"/>
        <v>5.7411885359389017E-8</v>
      </c>
      <c r="Q43" s="41">
        <f t="shared" ca="1" si="63"/>
        <v>1.7122737912548073E-8</v>
      </c>
      <c r="R43" s="41">
        <f t="shared" ca="1" si="63"/>
        <v>2.3147436357076956E-10</v>
      </c>
      <c r="S43" s="41">
        <f t="shared" ca="1" si="63"/>
        <v>8.3063722634452427E-11</v>
      </c>
      <c r="T43" s="41">
        <f t="shared" ca="1" si="63"/>
        <v>1.0064985180925451E-12</v>
      </c>
      <c r="U43" s="41">
        <f t="shared" ca="1" si="63"/>
        <v>3.9691805290645688E-13</v>
      </c>
      <c r="V43" s="41">
        <f t="shared" ca="1" si="63"/>
        <v>4.2807509083515685E-15</v>
      </c>
      <c r="W43" s="41">
        <f t="shared" ca="1" si="63"/>
        <v>1.9005301378457377E-15</v>
      </c>
      <c r="X43" s="41">
        <f t="shared" ca="1" si="63"/>
        <v>1.8158673198652732E-17</v>
      </c>
      <c r="Y43" s="41">
        <f t="shared" ca="1" si="63"/>
        <v>9.0861551513789648E-18</v>
      </c>
      <c r="Z43" s="41">
        <f t="shared" ca="1" si="54"/>
        <v>7.6458859722789696E-20</v>
      </c>
      <c r="AA43" s="41">
        <f t="shared" ca="1" si="55"/>
        <v>4.3404823284285752E-20</v>
      </c>
      <c r="AB43" s="41">
        <f t="shared" ca="1" si="56"/>
        <v>3.1957541483254736E-22</v>
      </c>
      <c r="AC43" s="41">
        <f t="shared" ca="1" si="57"/>
        <v>2.0715347503450824E-22</v>
      </c>
      <c r="AD43" s="41">
        <f t="shared" ca="1" si="58"/>
        <v>1.3244243519987241E-24</v>
      </c>
      <c r="AE43" s="41">
        <f t="shared" ca="1" si="59"/>
        <v>9.8779465273048534E-25</v>
      </c>
      <c r="AF43" s="41">
        <f t="shared" ca="1" si="60"/>
        <v>5.4354858782022574E-27</v>
      </c>
      <c r="AG43" s="41">
        <f t="shared" ca="1" si="61"/>
        <v>4.7075767557129643E-27</v>
      </c>
    </row>
    <row r="44" spans="1:33" outlineLevel="1" x14ac:dyDescent="0.3">
      <c r="B44" s="57"/>
      <c r="C44" s="57"/>
      <c r="D44" s="57"/>
      <c r="E44" s="57"/>
      <c r="F44" s="57">
        <f ca="1">E43</f>
        <v>8.6305476266355594</v>
      </c>
      <c r="G44" s="57"/>
      <c r="H44" s="57"/>
      <c r="I44" s="57"/>
      <c r="J44" s="57"/>
      <c r="K44" s="57"/>
      <c r="N44" s="41">
        <f t="shared" ref="N44" ca="1" si="66">(N32-M32)^2</f>
        <v>6.3884881826619766E-4</v>
      </c>
      <c r="O44" s="41">
        <f t="shared" ca="1" si="63"/>
        <v>7.0828829366311409E-7</v>
      </c>
      <c r="P44" s="41">
        <f t="shared" ca="1" si="63"/>
        <v>3.5384961819578444E-6</v>
      </c>
      <c r="Q44" s="41">
        <f t="shared" ca="1" si="63"/>
        <v>3.9631871920967886E-9</v>
      </c>
      <c r="R44" s="41">
        <f t="shared" ca="1" si="63"/>
        <v>1.639783439667333E-8</v>
      </c>
      <c r="S44" s="41">
        <f t="shared" ca="1" si="63"/>
        <v>2.6728340371693995E-11</v>
      </c>
      <c r="T44" s="41">
        <f t="shared" ca="1" si="63"/>
        <v>7.7059634946963369E-11</v>
      </c>
      <c r="U44" s="41">
        <f t="shared" ca="1" si="63"/>
        <v>1.5920456970932769E-13</v>
      </c>
      <c r="V44" s="41">
        <f t="shared" ca="1" si="63"/>
        <v>3.6012424942563768E-13</v>
      </c>
      <c r="W44" s="41">
        <f t="shared" ca="1" si="63"/>
        <v>9.3545808034952057E-16</v>
      </c>
      <c r="X44" s="41">
        <f t="shared" ca="1" si="63"/>
        <v>1.6832504948212838E-15</v>
      </c>
      <c r="Y44" s="41">
        <f t="shared" ca="1" si="63"/>
        <v>5.3613000833742994E-18</v>
      </c>
      <c r="Z44" s="41">
        <f t="shared" ca="1" si="54"/>
        <v>7.8593889378985514E-18</v>
      </c>
      <c r="AA44" s="41">
        <f t="shared" ca="1" si="55"/>
        <v>3.0181665363399569E-20</v>
      </c>
      <c r="AB44" s="41">
        <f t="shared" ca="1" si="56"/>
        <v>3.666694957166748E-20</v>
      </c>
      <c r="AC44" s="41">
        <f t="shared" ca="1" si="57"/>
        <v>1.6730848833749767E-22</v>
      </c>
      <c r="AD44" s="41">
        <f t="shared" ca="1" si="58"/>
        <v>1.7091605547885055E-22</v>
      </c>
      <c r="AE44" s="41">
        <f t="shared" ca="1" si="59"/>
        <v>9.155006051293774E-25</v>
      </c>
      <c r="AF44" s="41">
        <f t="shared" ca="1" si="60"/>
        <v>7.9600139083077758E-25</v>
      </c>
      <c r="AG44" s="41">
        <f t="shared" ca="1" si="61"/>
        <v>4.952536748304549E-27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8.6305476266355594</v>
      </c>
      <c r="H45" s="57"/>
      <c r="I45" s="57"/>
      <c r="J45" s="57"/>
      <c r="K45" s="57"/>
      <c r="N45" s="41">
        <f t="shared" ref="N45" ca="1" si="67">(N33-M33)^2</f>
        <v>4.8114874724070972E-4</v>
      </c>
      <c r="O45" s="41">
        <f t="shared" ca="1" si="63"/>
        <v>1.2526485536266425E-5</v>
      </c>
      <c r="P45" s="41">
        <f t="shared" ca="1" si="63"/>
        <v>2.2403017001550492E-6</v>
      </c>
      <c r="Q45" s="41">
        <f t="shared" ca="1" si="63"/>
        <v>7.1228250824114407E-8</v>
      </c>
      <c r="R45" s="41">
        <f t="shared" ca="1" si="63"/>
        <v>1.0745135331996084E-8</v>
      </c>
      <c r="S45" s="41">
        <f t="shared" ca="1" si="63"/>
        <v>3.0902346130497372E-10</v>
      </c>
      <c r="T45" s="41">
        <f t="shared" ca="1" si="63"/>
        <v>5.2231508925208897E-11</v>
      </c>
      <c r="U45" s="41">
        <f t="shared" ca="1" si="63"/>
        <v>1.3710401020184635E-12</v>
      </c>
      <c r="V45" s="41">
        <f t="shared" ca="1" si="63"/>
        <v>2.519170350989914E-13</v>
      </c>
      <c r="W45" s="41">
        <f t="shared" ca="1" si="63"/>
        <v>6.0333109033436122E-15</v>
      </c>
      <c r="X45" s="41">
        <f t="shared" ca="1" si="63"/>
        <v>1.2152866623079363E-15</v>
      </c>
      <c r="Y45" s="41">
        <f t="shared" ca="1" si="63"/>
        <v>2.649279908961076E-17</v>
      </c>
      <c r="Z45" s="41">
        <f t="shared" ca="1" si="54"/>
        <v>5.8548264438541617E-18</v>
      </c>
      <c r="AA45" s="41">
        <f t="shared" ca="1" si="55"/>
        <v>1.1591262920879604E-19</v>
      </c>
      <c r="AB45" s="41">
        <f t="shared" ca="1" si="56"/>
        <v>2.8178168904220718E-20</v>
      </c>
      <c r="AC45" s="41">
        <f t="shared" ca="1" si="57"/>
        <v>5.0531127066651734E-22</v>
      </c>
      <c r="AD45" s="41">
        <f t="shared" ca="1" si="58"/>
        <v>1.3547493454052897E-22</v>
      </c>
      <c r="AE45" s="41">
        <f t="shared" ca="1" si="59"/>
        <v>2.1940476568234309E-24</v>
      </c>
      <c r="AF45" s="41">
        <f t="shared" ca="1" si="60"/>
        <v>6.5065605223375523E-25</v>
      </c>
      <c r="AG45" s="41">
        <f t="shared" ca="1" si="61"/>
        <v>9.4883559900891485E-27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8.6305476266355594</v>
      </c>
      <c r="I46" s="57"/>
      <c r="J46" s="57"/>
      <c r="K46" s="57"/>
      <c r="N46" s="41">
        <f t="shared" ref="N46" ca="1" si="68">(N34-M34)^2</f>
        <v>7.2204135310275448E-4</v>
      </c>
      <c r="O46" s="41">
        <f t="shared" ca="1" si="63"/>
        <v>7.0833849090997695E-8</v>
      </c>
      <c r="P46" s="41">
        <f t="shared" ca="1" si="63"/>
        <v>3.2860145242077248E-6</v>
      </c>
      <c r="Q46" s="41">
        <f t="shared" ca="1" si="63"/>
        <v>5.758382688934991E-10</v>
      </c>
      <c r="R46" s="41">
        <f t="shared" ca="1" si="63"/>
        <v>1.5025043714846674E-8</v>
      </c>
      <c r="S46" s="41">
        <f t="shared" ca="1" si="63"/>
        <v>6.1052826130203886E-12</v>
      </c>
      <c r="T46" s="41">
        <f t="shared" ca="1" si="63"/>
        <v>7.0853830230477186E-11</v>
      </c>
      <c r="U46" s="41">
        <f t="shared" ca="1" si="63"/>
        <v>4.4745308904540552E-14</v>
      </c>
      <c r="V46" s="41">
        <f t="shared" ca="1" si="63"/>
        <v>3.3211466162875243E-13</v>
      </c>
      <c r="W46" s="41">
        <f t="shared" ca="1" si="63"/>
        <v>3.0962675787038268E-16</v>
      </c>
      <c r="X46" s="41">
        <f t="shared" ca="1" si="63"/>
        <v>1.557279402612986E-15</v>
      </c>
      <c r="Y46" s="41">
        <f t="shared" ca="1" si="63"/>
        <v>2.0041659439775684E-18</v>
      </c>
      <c r="Z46" s="41">
        <f t="shared" ca="1" si="54"/>
        <v>7.294309997039631E-18</v>
      </c>
      <c r="AA46" s="41">
        <f t="shared" ca="1" si="55"/>
        <v>1.2417882968940712E-20</v>
      </c>
      <c r="AB46" s="41">
        <f t="shared" ca="1" si="56"/>
        <v>3.4139800841187785E-20</v>
      </c>
      <c r="AC46" s="41">
        <f t="shared" ca="1" si="57"/>
        <v>7.4374646793398419E-23</v>
      </c>
      <c r="AD46" s="41">
        <f t="shared" ca="1" si="58"/>
        <v>1.5965034388613814E-22</v>
      </c>
      <c r="AE46" s="41">
        <f t="shared" ca="1" si="59"/>
        <v>4.3384296109673027E-25</v>
      </c>
      <c r="AF46" s="41">
        <f t="shared" ca="1" si="60"/>
        <v>7.4595026642851575E-25</v>
      </c>
      <c r="AG46" s="41">
        <f t="shared" ca="1" si="61"/>
        <v>2.4766295823133443E-27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8.6305476266355594</v>
      </c>
      <c r="J47" s="57"/>
      <c r="K47" s="57"/>
      <c r="N47" s="41">
        <f t="shared" ref="N47" ca="1" si="69">(N35-M35)^2</f>
        <v>1.4610606310996069E-6</v>
      </c>
      <c r="O47" s="41">
        <f t="shared" ca="1" si="63"/>
        <v>2.5625821937272086E-6</v>
      </c>
      <c r="P47" s="41">
        <f t="shared" ca="1" si="63"/>
        <v>4.1722096377206958E-8</v>
      </c>
      <c r="Q47" s="41">
        <f t="shared" ca="1" si="63"/>
        <v>1.2431851311619079E-8</v>
      </c>
      <c r="R47" s="41">
        <f t="shared" ca="1" si="63"/>
        <v>1.6123616184886058E-10</v>
      </c>
      <c r="S47" s="41">
        <f t="shared" ca="1" si="63"/>
        <v>6.0361334504833465E-11</v>
      </c>
      <c r="T47" s="41">
        <f t="shared" ca="1" si="63"/>
        <v>7.0240992916970608E-13</v>
      </c>
      <c r="U47" s="41">
        <f t="shared" ca="1" si="63"/>
        <v>2.8814462180104288E-13</v>
      </c>
      <c r="V47" s="41">
        <f t="shared" ca="1" si="63"/>
        <v>2.97902734387298E-15</v>
      </c>
      <c r="W47" s="41">
        <f t="shared" ca="1" si="63"/>
        <v>1.3794097192374992E-15</v>
      </c>
      <c r="X47" s="41">
        <f t="shared" ca="1" si="63"/>
        <v>1.2609893189987028E-17</v>
      </c>
      <c r="Y47" s="41">
        <f t="shared" ca="1" si="63"/>
        <v>6.5924436602395161E-18</v>
      </c>
      <c r="Z47" s="41">
        <f t="shared" ca="1" si="54"/>
        <v>5.2957928702295875E-20</v>
      </c>
      <c r="AA47" s="41">
        <f t="shared" ca="1" si="55"/>
        <v>3.148230656387605E-20</v>
      </c>
      <c r="AB47" s="41">
        <f t="shared" ca="1" si="56"/>
        <v>2.2071470741864229E-22</v>
      </c>
      <c r="AC47" s="41">
        <f t="shared" ca="1" si="57"/>
        <v>1.5020447681973936E-22</v>
      </c>
      <c r="AD47" s="41">
        <f t="shared" ca="1" si="58"/>
        <v>9.1173338986165875E-25</v>
      </c>
      <c r="AE47" s="41">
        <f t="shared" ca="1" si="59"/>
        <v>7.1600427138310225E-25</v>
      </c>
      <c r="AF47" s="41">
        <f t="shared" ca="1" si="60"/>
        <v>3.7294478296574676E-27</v>
      </c>
      <c r="AG47" s="41">
        <f t="shared" ca="1" si="61"/>
        <v>3.4111054765458571E-27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8.6305476266355594</v>
      </c>
      <c r="K48" s="57"/>
      <c r="N48" s="41">
        <f t="shared" ref="N48" ca="1" si="70">(N36-M36)^2</f>
        <v>5.5171594664168491E-5</v>
      </c>
      <c r="O48" s="41">
        <f t="shared" ca="1" si="63"/>
        <v>6.3917994530168079E-7</v>
      </c>
      <c r="P48" s="41">
        <f t="shared" ca="1" si="63"/>
        <v>8.7830798233687744E-9</v>
      </c>
      <c r="Q48" s="41">
        <f t="shared" ca="1" si="63"/>
        <v>1.1962509665858775E-10</v>
      </c>
      <c r="R48" s="41">
        <f t="shared" ca="1" si="63"/>
        <v>1.6036440209840112E-12</v>
      </c>
      <c r="S48" s="41">
        <f t="shared" ca="1" si="63"/>
        <v>2.1509030577934095E-14</v>
      </c>
      <c r="T48" s="41">
        <f t="shared" ca="1" si="63"/>
        <v>2.8879638944708935E-16</v>
      </c>
      <c r="U48" s="41">
        <f t="shared" ca="1" si="63"/>
        <v>3.8774228826016764E-18</v>
      </c>
      <c r="V48" s="41">
        <f t="shared" ca="1" si="63"/>
        <v>5.205507395788591E-20</v>
      </c>
      <c r="W48" s="41">
        <f t="shared" ca="1" si="63"/>
        <v>6.9885077613321986E-22</v>
      </c>
      <c r="X48" s="41">
        <f t="shared" ca="1" si="63"/>
        <v>9.3822713261868188E-24</v>
      </c>
      <c r="Y48" s="41">
        <f t="shared" ca="1" si="63"/>
        <v>1.2595964006073236E-25</v>
      </c>
      <c r="Z48" s="41">
        <f t="shared" ca="1" si="54"/>
        <v>1.6910431383702405E-27</v>
      </c>
      <c r="AA48" s="41">
        <f t="shared" ca="1" si="55"/>
        <v>2.2702724069942158E-29</v>
      </c>
      <c r="AB48" s="41">
        <f t="shared" ca="1" si="56"/>
        <v>3.0479038673358718E-31</v>
      </c>
      <c r="AC48" s="41">
        <f t="shared" ca="1" si="57"/>
        <v>4.0918957311842222E-33</v>
      </c>
      <c r="AD48" s="41">
        <f t="shared" ca="1" si="58"/>
        <v>5.4934838424050159E-35</v>
      </c>
      <c r="AE48" s="41">
        <f t="shared" ca="1" si="59"/>
        <v>7.3751548701709505E-37</v>
      </c>
      <c r="AF48" s="41">
        <f t="shared" ca="1" si="60"/>
        <v>9.9013505682877282E-39</v>
      </c>
      <c r="AG48" s="41">
        <f t="shared" ca="1" si="61"/>
        <v>1.3292838564224666E-40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8.6305476266355594</v>
      </c>
      <c r="N49" s="41">
        <f t="shared" ref="N49" ca="1" si="71">(N37-M37)^2</f>
        <v>5.5171594664168491E-5</v>
      </c>
      <c r="O49" s="41">
        <f t="shared" ca="1" si="63"/>
        <v>6.3917994530168079E-7</v>
      </c>
      <c r="P49" s="41">
        <f t="shared" ca="1" si="63"/>
        <v>8.7830798233687744E-9</v>
      </c>
      <c r="Q49" s="41">
        <f t="shared" ca="1" si="63"/>
        <v>1.1962509665858775E-10</v>
      </c>
      <c r="R49" s="41">
        <f t="shared" ca="1" si="63"/>
        <v>1.6036440209840112E-12</v>
      </c>
      <c r="S49" s="41">
        <f t="shared" ca="1" si="63"/>
        <v>2.1509030577934095E-14</v>
      </c>
      <c r="T49" s="41">
        <f t="shared" ca="1" si="63"/>
        <v>2.8879638944708935E-16</v>
      </c>
      <c r="U49" s="41">
        <f t="shared" ca="1" si="63"/>
        <v>3.8774228826016764E-18</v>
      </c>
      <c r="V49" s="41">
        <f t="shared" ca="1" si="63"/>
        <v>5.205507395788591E-20</v>
      </c>
      <c r="W49" s="41">
        <f t="shared" ca="1" si="63"/>
        <v>6.9885077613321986E-22</v>
      </c>
      <c r="X49" s="41">
        <f t="shared" ca="1" si="63"/>
        <v>9.3822713261868188E-24</v>
      </c>
      <c r="Y49" s="41">
        <f t="shared" ca="1" si="63"/>
        <v>1.2595964006073236E-25</v>
      </c>
      <c r="Z49" s="41">
        <f t="shared" ca="1" si="54"/>
        <v>1.6910431383702405E-27</v>
      </c>
      <c r="AA49" s="41">
        <f t="shared" ca="1" si="55"/>
        <v>2.2702724069942158E-29</v>
      </c>
      <c r="AB49" s="41">
        <f t="shared" ca="1" si="56"/>
        <v>3.0479038673358718E-31</v>
      </c>
      <c r="AC49" s="41">
        <f t="shared" ca="1" si="57"/>
        <v>4.0918957311842222E-33</v>
      </c>
      <c r="AD49" s="41">
        <f t="shared" ca="1" si="58"/>
        <v>5.4934838424050159E-35</v>
      </c>
      <c r="AE49" s="41">
        <f t="shared" ca="1" si="59"/>
        <v>7.3751548701709505E-37</v>
      </c>
      <c r="AF49" s="41">
        <f t="shared" ca="1" si="60"/>
        <v>9.9013505682877282E-39</v>
      </c>
      <c r="AG49" s="41">
        <f t="shared" ca="1" si="61"/>
        <v>1.3292838564224666E-40</v>
      </c>
    </row>
    <row r="50" spans="1:33" outlineLevel="1" x14ac:dyDescent="0.3"/>
    <row r="51" spans="1:33" outlineLevel="1" x14ac:dyDescent="0.3">
      <c r="B51" s="57">
        <f t="array" ref="B51:K60" ca="1">B5:K14-B40:K49</f>
        <v>-7.6305476266355594</v>
      </c>
      <c r="C51" s="46">
        <f ca="1"/>
        <v>4</v>
      </c>
      <c r="D51" s="46">
        <f ca="1"/>
        <v>6</v>
      </c>
      <c r="E51" s="46">
        <f ca="1"/>
        <v>6</v>
      </c>
      <c r="F51" s="46">
        <f ca="1"/>
        <v>3.0000000000000004</v>
      </c>
      <c r="G51" s="46">
        <f ca="1"/>
        <v>6</v>
      </c>
      <c r="H51" s="46">
        <f ca="1"/>
        <v>3.0000000000000004</v>
      </c>
      <c r="I51" s="46">
        <f ca="1"/>
        <v>6</v>
      </c>
      <c r="J51" s="46">
        <v>0</v>
      </c>
      <c r="K51" s="46">
        <v>0</v>
      </c>
    </row>
    <row r="52" spans="1:33" outlineLevel="1" x14ac:dyDescent="0.3">
      <c r="B52" s="46">
        <f ca="1"/>
        <v>0.25</v>
      </c>
      <c r="C52" s="57">
        <f ca="1"/>
        <v>-7.6305476266355594</v>
      </c>
      <c r="D52" s="46">
        <f ca="1"/>
        <v>4</v>
      </c>
      <c r="E52" s="46">
        <f ca="1"/>
        <v>4</v>
      </c>
      <c r="F52" s="46">
        <f ca="1"/>
        <v>4</v>
      </c>
      <c r="G52" s="46">
        <f ca="1"/>
        <v>4</v>
      </c>
      <c r="H52" s="46">
        <f ca="1"/>
        <v>4</v>
      </c>
      <c r="I52" s="46">
        <f ca="1"/>
        <v>4</v>
      </c>
      <c r="J52" s="46">
        <v>0</v>
      </c>
      <c r="K52" s="46">
        <v>0</v>
      </c>
    </row>
    <row r="53" spans="1:33" outlineLevel="1" x14ac:dyDescent="0.3">
      <c r="B53" s="46">
        <f ca="1"/>
        <v>0.16666666666666666</v>
      </c>
      <c r="C53" s="46">
        <f ca="1"/>
        <v>0.25</v>
      </c>
      <c r="D53" s="57">
        <f ca="1"/>
        <v>-7.6305476266355594</v>
      </c>
      <c r="E53" s="46">
        <f ca="1"/>
        <v>1</v>
      </c>
      <c r="F53" s="46">
        <f ca="1"/>
        <v>0.25</v>
      </c>
      <c r="G53" s="46">
        <f ca="1"/>
        <v>0.25</v>
      </c>
      <c r="H53" s="46">
        <f ca="1"/>
        <v>0.25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0.16666666666666666</v>
      </c>
      <c r="C54" s="46">
        <f ca="1"/>
        <v>0.25</v>
      </c>
      <c r="D54" s="46">
        <f ca="1"/>
        <v>1</v>
      </c>
      <c r="E54" s="58">
        <f ca="1"/>
        <v>-7.6305476266355594</v>
      </c>
      <c r="F54" s="46">
        <f ca="1"/>
        <v>0.25</v>
      </c>
      <c r="G54" s="46">
        <f ca="1"/>
        <v>0.25</v>
      </c>
      <c r="H54" s="46">
        <f ca="1"/>
        <v>0.25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0.33333333333333326</v>
      </c>
      <c r="C55" s="46">
        <f ca="1"/>
        <v>0.25</v>
      </c>
      <c r="D55" s="46">
        <f ca="1"/>
        <v>4</v>
      </c>
      <c r="E55" s="46">
        <f ca="1"/>
        <v>4</v>
      </c>
      <c r="F55" s="58">
        <f ca="1"/>
        <v>-7.6305476266355594</v>
      </c>
      <c r="G55" s="46">
        <f ca="1"/>
        <v>0.5</v>
      </c>
      <c r="H55" s="46">
        <f ca="1"/>
        <v>1</v>
      </c>
      <c r="I55" s="46">
        <f ca="1"/>
        <v>3.0000000000000004</v>
      </c>
      <c r="J55" s="46">
        <v>0</v>
      </c>
      <c r="K55" s="46">
        <v>0</v>
      </c>
    </row>
    <row r="56" spans="1:33" outlineLevel="1" x14ac:dyDescent="0.3">
      <c r="B56" s="46">
        <f ca="1"/>
        <v>0.16666666666666666</v>
      </c>
      <c r="C56" s="46">
        <f ca="1"/>
        <v>0.25</v>
      </c>
      <c r="D56" s="46">
        <f ca="1"/>
        <v>4</v>
      </c>
      <c r="E56" s="46">
        <f ca="1"/>
        <v>4</v>
      </c>
      <c r="F56" s="46">
        <f ca="1"/>
        <v>2</v>
      </c>
      <c r="G56" s="58">
        <f ca="1"/>
        <v>-7.6305476266355594</v>
      </c>
      <c r="H56" s="46">
        <f ca="1"/>
        <v>1</v>
      </c>
      <c r="I56" s="46">
        <f ca="1"/>
        <v>3.0000000000000004</v>
      </c>
      <c r="J56" s="46">
        <v>0</v>
      </c>
      <c r="K56" s="46">
        <v>0</v>
      </c>
    </row>
    <row r="57" spans="1:33" outlineLevel="1" x14ac:dyDescent="0.3">
      <c r="B57" s="46">
        <f ca="1"/>
        <v>0.33333333333333326</v>
      </c>
      <c r="C57" s="46">
        <f ca="1"/>
        <v>0.25</v>
      </c>
      <c r="D57" s="46">
        <f ca="1"/>
        <v>4</v>
      </c>
      <c r="E57" s="46">
        <f ca="1"/>
        <v>4</v>
      </c>
      <c r="F57" s="46">
        <f ca="1"/>
        <v>1</v>
      </c>
      <c r="G57" s="46">
        <f ca="1"/>
        <v>1</v>
      </c>
      <c r="H57" s="58">
        <f ca="1"/>
        <v>-7.6305476266355594</v>
      </c>
      <c r="I57" s="46">
        <f ca="1"/>
        <v>4</v>
      </c>
      <c r="J57" s="46">
        <v>0</v>
      </c>
      <c r="K57" s="46">
        <v>0</v>
      </c>
    </row>
    <row r="58" spans="1:33" outlineLevel="1" x14ac:dyDescent="0.3">
      <c r="B58" s="46">
        <f ca="1"/>
        <v>0.16666666666666666</v>
      </c>
      <c r="C58" s="46">
        <f ca="1"/>
        <v>0.25</v>
      </c>
      <c r="D58" s="46">
        <f ca="1"/>
        <v>1</v>
      </c>
      <c r="E58" s="46">
        <f ca="1"/>
        <v>1</v>
      </c>
      <c r="F58" s="46">
        <f ca="1"/>
        <v>0.33333333333333326</v>
      </c>
      <c r="G58" s="46">
        <f ca="1"/>
        <v>0.33333333333333326</v>
      </c>
      <c r="H58" s="46">
        <f ca="1"/>
        <v>0.25</v>
      </c>
      <c r="I58" s="57">
        <f ca="1"/>
        <v>-7.6305476266355594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-7.6305476266355594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-7.6305476266355594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3.6698644123589474E-11</v>
      </c>
      <c r="C62" s="59">
        <f ca="1"/>
        <v>3.6698644123589474E-11</v>
      </c>
      <c r="D62" s="59">
        <f ca="1"/>
        <v>3.6698644123589474E-11</v>
      </c>
      <c r="E62" s="59">
        <f ca="1"/>
        <v>3.6698644123589474E-11</v>
      </c>
      <c r="F62" s="57">
        <f ca="1"/>
        <v>3.6698644123589474E-11</v>
      </c>
      <c r="G62" s="57">
        <f ca="1"/>
        <v>3.6698644123589474E-11</v>
      </c>
      <c r="H62" s="57">
        <f ca="1"/>
        <v>3.6698644123589474E-11</v>
      </c>
      <c r="I62" s="57">
        <f ca="1"/>
        <v>3.6698644123589474E-11</v>
      </c>
      <c r="J62" s="57">
        <f ca="1"/>
        <v>3.6698644123589474E-11</v>
      </c>
      <c r="K62" s="57">
        <f ca="1"/>
        <v>3.6698644123589474E-11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2021-07-01T06:14:54Z</dcterms:modified>
</cp:coreProperties>
</file>