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Technical Based\"/>
    </mc:Choice>
  </mc:AlternateContent>
  <xr:revisionPtr revIDLastSave="0" documentId="13_ncr:1_{723643CC-56F9-4BE0-BD86-61766C7D190B}" xr6:coauthVersionLast="36" xr6:coauthVersionMax="36" xr10:uidLastSave="{00000000-0000-0000-0000-000000000000}"/>
  <bookViews>
    <workbookView xWindow="0" yWindow="0" windowWidth="23040" windowHeight="9648" tabRatio="812" firstSheet="1" activeTab="1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B98" i="11"/>
  <c r="U85" i="11"/>
  <c r="U72" i="11"/>
  <c r="M98" i="11"/>
  <c r="U124" i="11"/>
  <c r="S124" i="11"/>
  <c r="J124" i="11"/>
  <c r="J137" i="11"/>
  <c r="J111" i="11"/>
  <c r="B137" i="11"/>
  <c r="J98" i="11"/>
  <c r="H85" i="11"/>
  <c r="M124" i="11"/>
  <c r="H98" i="11"/>
  <c r="M111" i="11"/>
  <c r="B111" i="11"/>
  <c r="M72" i="11"/>
  <c r="S72" i="11"/>
  <c r="B124" i="11"/>
  <c r="S98" i="11"/>
  <c r="H111" i="11"/>
  <c r="S85" i="11"/>
  <c r="S111" i="11"/>
  <c r="H124" i="11"/>
  <c r="B85" i="11"/>
  <c r="H137" i="11"/>
  <c r="U98" i="11"/>
  <c r="U111" i="11"/>
  <c r="J85" i="11"/>
  <c r="M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H20" i="11"/>
  <c r="S7" i="11"/>
  <c r="H72" i="11"/>
  <c r="H59" i="11"/>
  <c r="B20" i="11"/>
  <c r="S20" i="11"/>
  <c r="S59" i="11"/>
  <c r="S33" i="11"/>
  <c r="H46" i="11"/>
  <c r="S46" i="11"/>
  <c r="H33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M20" i="11"/>
  <c r="J72" i="11"/>
  <c r="J20" i="11"/>
  <c r="U7" i="11"/>
  <c r="J46" i="11"/>
  <c r="U33" i="11"/>
  <c r="B72" i="11"/>
  <c r="B33" i="11"/>
  <c r="M59" i="11"/>
  <c r="B46" i="11"/>
  <c r="M33" i="11"/>
  <c r="U59" i="11"/>
  <c r="U20" i="11"/>
  <c r="M46" i="11"/>
  <c r="J59" i="11"/>
  <c r="M7" i="11"/>
  <c r="U46" i="11"/>
  <c r="J33" i="11"/>
  <c r="B59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P37" i="23" s="1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1" i="23"/>
  <c r="P60" i="23"/>
  <c r="P65" i="23"/>
  <c r="P64" i="23"/>
  <c r="P47" i="23"/>
  <c r="P40" i="23"/>
  <c r="P43" i="23"/>
  <c r="P44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M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<sst xmlns="http://schemas.openxmlformats.org/spreadsheetml/2006/main" count="1210" uniqueCount="199">
  <si>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</si>
  <si>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</si>
  <si>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</si>
  <si>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</si>
  <si>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</si>
  <si>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</si>
  <si>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</si>
  <si>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</si>
  <si>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</si>
  <si>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</si>
  <si>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</si>
  <si>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</si>
  <si>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</si>
  <si>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</si>
  <si>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</si>
  <si>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</si>
  <si>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</si>
  <si>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</si>
  <si>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</si>
  <si>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</si>
  <si>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</si>
  <si>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</si>
  <si>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</si>
  <si>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</si>
  <si>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</si>
  <si>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</si>
  <si>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</si>
  <si>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</si>
  <si>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</si>
  <si>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</si>
  <si>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</si>
  <si>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</si>
  <si>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</si>
  <si>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</si>
  <si>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</si>
  <si>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</si>
  <si>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</si>
  <si>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</si>
  <si>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</si>
  <si>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</si>
  <si>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</si>
  <si>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</si>
  <si>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</si>
  <si>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</si>
  <si>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</si>
  <si>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</si>
  <si>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</si>
  <si>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</si>
  <si>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</si>
  <si>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</si>
  <si>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</si>
  <si>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</si>
  <si>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</si>
  <si>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</si>
  <si>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</si>
  <si>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</si>
  <si>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</si>
  <si>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</si>
  <si>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</si>
  <si>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</si>
  <si>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</si>
  <si>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</si>
  <si>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</si>
  <si>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</si>
  <si>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</si>
  <si>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</si>
  <si>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</si>
  <si>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</si>
  <si>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</si>
  <si>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</si>
  <si>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</si>
  <si>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</si>
  <si>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</si>
  <si>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</si>
  <si>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</si>
  <si>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</si>
  <si>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</si>
  <si>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</si>
  <si>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</si>
  <si>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</si>
  <si>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</si>
  <si>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</si>
  <si>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</si>
  <si>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</si>
  <si>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</si>
  <si>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</si>
  <si>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</si>
  <si>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</si>
  <si>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</si>
  <si>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</si>
  <si>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</si>
  <si>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</si>
  <si>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</si>
  <si>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</si>
  <si>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</si>
  <si>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</si>
  <si>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</si>
  <si>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</si>
  <si>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</si>
  <si>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</si>
  <si>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</si>
  <si>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</si>
  <si>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</si>
  <si>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</si>
  <si>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</si>
  <si>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</si>
  <si>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</si>
  <si>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</si>
  <si>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</si>
  <si>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</si>
  <si>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</si>
  <si>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</si>
  <si>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</si>
  <si>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</si>
  <si>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</si>
  <si>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</si>
  <si>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</si>
  <si>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</si>
  <si>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</si>
  <si>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</si>
  <si>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</si>
  <si>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</si>
  <si>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</si>
  <si>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</si>
  <si>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</si>
  <si>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</si>
  <si>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</si>
  <si>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</si>
  <si>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</si>
  <si>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</si>
  <si>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</si>
  <si>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</si>
  <si>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</si>
  <si>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</si>
  <si>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</si>
  <si>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</si>
  <si>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</si>
  <si>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</si>
  <si>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</si>
  <si>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</si>
  <si>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</si>
  <si>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</si>
  <si>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</si>
  <si>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</si>
  <si>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</si>
  <si>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</si>
  <si>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</si>
  <si>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</si>
  <si>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</si>
  <si>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</si>
  <si>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</si>
  <si>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</si>
  <si>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</si>
  <si>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</si>
  <si>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</si>
  <si>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</si>
  <si>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</si>
  <si>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</si>
  <si>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</si>
  <si>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</si>
  <si>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</si>
  <si>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</si>
  <si>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</si>
  <si>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</si>
  <si>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</si>
  <si>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</si>
  <si>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</si>
  <si>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</si>
  <si>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</si>
  <si>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</si>
  <si>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</si>
  <si>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</si>
  <si>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</si>
  <si>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</si>
  <si>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</si>
  <si>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</si>
  <si>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</si>
  <si>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</si>
  <si>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</si>
  <si>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</si>
  <si>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</si>
  <si>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</si>
  <si>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</si>
  <si>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</si>
  <si>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</si>
  <si>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</si>
  <si>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</si>
  <si>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</si>
  <si>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</si>
  <si>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</si>
  <si>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</si>
  <si>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</si>
  <si>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</si>
  <si>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</si>
  <si>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</si>
  <si>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</si>
  <si>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</si>
  <si>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</si>
  <si>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Distance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</si>
</sst>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 applyProtection="1">
      <alignment vertical="center"/>
    </xf>
    <xf numFmtId="0" fontId="0" fillId="0" borderId="2" xfId="0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>
      <alignment horizontal="center"/>
    </xf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Fill="1" applyBorder="1" applyAlignment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0" fillId="0" borderId="0" xfId="0" applyBorder="1" applyAlignment="1"/>
    <xf numFmtId="0" fontId="0" fillId="0" borderId="24" xfId="0" applyBorder="1" applyAlignment="1"/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0" fillId="0" borderId="25" xfId="0" applyBorder="1" applyAlignment="1"/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0" fontId="12" fillId="7" borderId="0" xfId="0" applyFont="1" applyFill="1" applyAlignment="1"/>
    <xf numFmtId="14" fontId="12" fillId="7" borderId="0" xfId="0" applyNumberFormat="1" applyFont="1" applyFill="1" applyAlignment="1"/>
    <xf numFmtId="0" fontId="12" fillId="7" borderId="0" xfId="0" applyNumberFormat="1" applyFont="1" applyFill="1" applyAlignment="1"/>
    <xf numFmtId="0" fontId="11" fillId="6" borderId="0" xfId="0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0.10887070543751128</c:v>
                  </c:pt>
                  <c:pt idx="1">
                    <c:v>8.8960012966816882E-2</c:v>
                  </c:pt>
                  <c:pt idx="2">
                    <c:v>1.0171698576084846E-2</c:v>
                  </c:pt>
                  <c:pt idx="3">
                    <c:v>1.2592817083089604E-2</c:v>
                  </c:pt>
                  <c:pt idx="4">
                    <c:v>1.2592817083089604E-2</c:v>
                  </c:pt>
                  <c:pt idx="5">
                    <c:v>1.0412031484121708E-2</c:v>
                  </c:pt>
                  <c:pt idx="6">
                    <c:v>4.8512572286733842E-2</c:v>
                  </c:pt>
                  <c:pt idx="7">
                    <c:v>1.2592817083089604E-2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0.10887070543751128</c:v>
                  </c:pt>
                  <c:pt idx="1">
                    <c:v>8.8960012966816882E-2</c:v>
                  </c:pt>
                  <c:pt idx="2">
                    <c:v>1.0171698576084846E-2</c:v>
                  </c:pt>
                  <c:pt idx="3">
                    <c:v>1.2592817083089604E-2</c:v>
                  </c:pt>
                  <c:pt idx="4">
                    <c:v>1.2592817083089604E-2</c:v>
                  </c:pt>
                  <c:pt idx="5">
                    <c:v>1.0412031484121708E-2</c:v>
                  </c:pt>
                  <c:pt idx="6">
                    <c:v>4.8512572286733842E-2</c:v>
                  </c:pt>
                  <c:pt idx="7">
                    <c:v>1.2592817083089604E-2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0.30539163257878843</c:v>
                </c:pt>
                <c:pt idx="1">
                  <c:v>0.25595865681260704</c:v>
                </c:pt>
                <c:pt idx="2">
                  <c:v>2.9869291604645486E-2</c:v>
                </c:pt>
                <c:pt idx="3">
                  <c:v>7.0455297924976137E-2</c:v>
                </c:pt>
                <c:pt idx="4">
                  <c:v>7.0455297924976137E-2</c:v>
                </c:pt>
                <c:pt idx="5">
                  <c:v>4.5195871266296074E-2</c:v>
                </c:pt>
                <c:pt idx="6">
                  <c:v>0.15221865396273451</c:v>
                </c:pt>
                <c:pt idx="7">
                  <c:v>7.0455297924976137E-2</c:v>
                </c:pt>
                <c:pt idx="8">
                  <c:v>3.9266551317655216E-21</c:v>
                </c:pt>
                <c:pt idx="9">
                  <c:v>3.9266551317655216E-21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1.5997257228987288E-32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abSelected="1" topLeftCell="A7" zoomScaleNormal="100" workbookViewId="0">
      <selection activeCell="O18" sqref="O18:O25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38">
        <v>8</v>
      </c>
      <c r="C5" s="439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38">
        <v>1</v>
      </c>
      <c r="C7" s="439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40">
        <v>0</v>
      </c>
      <c r="C9" s="441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17" t="str">
        <f ca="1">INDIRECT((ADDRESS(K9,J9,,,"multInp")))</f>
        <v>Consolidated</v>
      </c>
      <c r="N9" s="418"/>
      <c r="O9" s="418"/>
      <c r="P9" s="419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33" t="s">
        <v>198</v>
      </c>
      <c r="C11" s="434"/>
      <c r="D11" s="434"/>
      <c r="E11" s="434"/>
      <c r="F11" s="434"/>
      <c r="G11" s="434"/>
      <c r="H11" s="434"/>
      <c r="I11" s="434"/>
      <c r="J11" s="434"/>
      <c r="K11" s="434"/>
      <c r="L11" s="434"/>
      <c r="M11" s="434"/>
      <c r="N11" s="434"/>
      <c r="O11" s="434"/>
      <c r="P11" s="435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33"/>
      <c r="C13" s="434"/>
      <c r="D13" s="445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42"/>
      <c r="C15" s="443"/>
      <c r="D15" s="444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5</v>
      </c>
      <c r="L15" s="126"/>
      <c r="M15" s="186"/>
      <c r="N15" s="232" t="s">
        <v>114</v>
      </c>
      <c r="O15" s="321">
        <f ca="1">check</f>
        <v>1.6294418453066362E-9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48" t="s">
        <v>78</v>
      </c>
      <c r="C17" s="449"/>
      <c r="D17" s="449"/>
      <c r="E17" s="450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51" t="s">
        <v>190</v>
      </c>
      <c r="D18" s="452"/>
      <c r="E18" s="453"/>
      <c r="F18" s="426"/>
      <c r="G18" s="421"/>
      <c r="H18" s="421"/>
      <c r="I18" s="421"/>
      <c r="J18" s="421"/>
      <c r="K18" s="421"/>
      <c r="L18" s="421"/>
      <c r="M18" s="421"/>
      <c r="N18" s="422"/>
      <c r="O18" s="326">
        <f t="shared" ref="O18:O27" ca="1" si="0">O38</f>
        <v>0.30539163257878843</v>
      </c>
      <c r="P18" s="339">
        <f ca="1">IF(B18&gt;$B$5,0,_xlfn.STDEV.S(T50:AC50))</f>
        <v>0.10887070543751128</v>
      </c>
      <c r="Q18" s="350">
        <f ca="1">IF(O18&lt;&gt;0,P18/O18,0)</f>
        <v>0.35649537781433344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20" t="s">
        <v>191</v>
      </c>
      <c r="D19" s="421"/>
      <c r="E19" s="422"/>
      <c r="F19" s="426"/>
      <c r="G19" s="421"/>
      <c r="H19" s="421"/>
      <c r="I19" s="421"/>
      <c r="J19" s="421"/>
      <c r="K19" s="421"/>
      <c r="L19" s="421"/>
      <c r="M19" s="421"/>
      <c r="N19" s="422"/>
      <c r="O19" s="326">
        <f t="shared" ca="1" si="0"/>
        <v>0.25595865681260704</v>
      </c>
      <c r="P19" s="339">
        <f t="shared" ref="P19:P27" ca="1" si="1">IF(B19&gt;$B$5,0,_xlfn.STDEV.S(T51:AC51))</f>
        <v>8.8960012966816882E-2</v>
      </c>
      <c r="Q19" s="350">
        <f t="shared" ref="Q19:Q27" ca="1" si="2">IF(O19&lt;&gt;0,P19/O19,0)</f>
        <v>0.34755617987144877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20" t="s">
        <v>192</v>
      </c>
      <c r="D20" s="420"/>
      <c r="E20" s="454"/>
      <c r="F20" s="426"/>
      <c r="G20" s="421"/>
      <c r="H20" s="421"/>
      <c r="I20" s="421"/>
      <c r="J20" s="421"/>
      <c r="K20" s="421"/>
      <c r="L20" s="421"/>
      <c r="M20" s="421"/>
      <c r="N20" s="422"/>
      <c r="O20" s="326">
        <f t="shared" ca="1" si="0"/>
        <v>2.9869291604645486E-2</v>
      </c>
      <c r="P20" s="339">
        <f t="shared" ca="1" si="1"/>
        <v>1.0171698576084846E-2</v>
      </c>
      <c r="Q20" s="350">
        <f t="shared" ca="1" si="2"/>
        <v>0.34054033522853522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20" t="s">
        <v>193</v>
      </c>
      <c r="D21" s="420"/>
      <c r="E21" s="454"/>
      <c r="F21" s="426"/>
      <c r="G21" s="421"/>
      <c r="H21" s="421"/>
      <c r="I21" s="421"/>
      <c r="J21" s="421"/>
      <c r="K21" s="421"/>
      <c r="L21" s="421"/>
      <c r="M21" s="421"/>
      <c r="N21" s="422"/>
      <c r="O21" s="326">
        <f ca="1">O41</f>
        <v>7.0455297924976137E-2</v>
      </c>
      <c r="P21" s="339">
        <f t="shared" ca="1" si="1"/>
        <v>1.2592817083089604E-2</v>
      </c>
      <c r="Q21" s="350">
        <f t="shared" ca="1" si="2"/>
        <v>0.17873484967019773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20" t="s">
        <v>194</v>
      </c>
      <c r="D22" s="421"/>
      <c r="E22" s="422"/>
      <c r="F22" s="426"/>
      <c r="G22" s="421"/>
      <c r="H22" s="421"/>
      <c r="I22" s="421"/>
      <c r="J22" s="421"/>
      <c r="K22" s="421"/>
      <c r="L22" s="421"/>
      <c r="M22" s="421"/>
      <c r="N22" s="422"/>
      <c r="O22" s="326">
        <f t="shared" ca="1" si="0"/>
        <v>7.0455297924976137E-2</v>
      </c>
      <c r="P22" s="339">
        <f t="shared" ca="1" si="1"/>
        <v>1.2592817083089604E-2</v>
      </c>
      <c r="Q22" s="350">
        <f t="shared" ca="1" si="2"/>
        <v>0.17873484967019773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20" t="s">
        <v>195</v>
      </c>
      <c r="D23" s="421"/>
      <c r="E23" s="422"/>
      <c r="F23" s="426"/>
      <c r="G23" s="421"/>
      <c r="H23" s="421"/>
      <c r="I23" s="421"/>
      <c r="J23" s="421"/>
      <c r="K23" s="421"/>
      <c r="L23" s="421"/>
      <c r="M23" s="421"/>
      <c r="N23" s="422"/>
      <c r="O23" s="326">
        <f t="shared" ca="1" si="0"/>
        <v>4.5195871266296074E-2</v>
      </c>
      <c r="P23" s="339">
        <f t="shared" ca="1" si="1"/>
        <v>1.0412031484121708E-2</v>
      </c>
      <c r="Q23" s="350">
        <f t="shared" ca="1" si="2"/>
        <v>0.23037572221527844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20" t="s">
        <v>196</v>
      </c>
      <c r="D24" s="421"/>
      <c r="E24" s="422"/>
      <c r="F24" s="426"/>
      <c r="G24" s="421"/>
      <c r="H24" s="421"/>
      <c r="I24" s="421"/>
      <c r="J24" s="421"/>
      <c r="K24" s="421"/>
      <c r="L24" s="421"/>
      <c r="M24" s="421"/>
      <c r="N24" s="422"/>
      <c r="O24" s="326">
        <f t="shared" ca="1" si="0"/>
        <v>0.15221865396273451</v>
      </c>
      <c r="P24" s="339">
        <f t="shared" ca="1" si="1"/>
        <v>4.8512572286733842E-2</v>
      </c>
      <c r="Q24" s="350">
        <f t="shared" ca="1" si="2"/>
        <v>0.31870320111101808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20" t="s">
        <v>197</v>
      </c>
      <c r="D25" s="421"/>
      <c r="E25" s="422"/>
      <c r="F25" s="426"/>
      <c r="G25" s="421"/>
      <c r="H25" s="421"/>
      <c r="I25" s="421"/>
      <c r="J25" s="421"/>
      <c r="K25" s="421"/>
      <c r="L25" s="421"/>
      <c r="M25" s="421"/>
      <c r="N25" s="422"/>
      <c r="O25" s="326">
        <f t="shared" ca="1" si="0"/>
        <v>7.0455297924976137E-2</v>
      </c>
      <c r="P25" s="339">
        <f t="shared" ca="1" si="1"/>
        <v>1.2592817083089604E-2</v>
      </c>
      <c r="Q25" s="350">
        <f t="shared" ca="1" si="2"/>
        <v>0.17873484967019773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23"/>
      <c r="D26" s="424"/>
      <c r="E26" s="425"/>
      <c r="F26" s="427" t="s">
        <v>121</v>
      </c>
      <c r="G26" s="428"/>
      <c r="H26" s="428"/>
      <c r="I26" s="428"/>
      <c r="J26" s="428"/>
      <c r="K26" s="428"/>
      <c r="L26" s="428"/>
      <c r="M26" s="428"/>
      <c r="N26" s="429"/>
      <c r="O26" s="326">
        <f t="shared" ca="1" si="0"/>
        <v>3.9266551317655216E-21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55"/>
      <c r="D27" s="456"/>
      <c r="E27" s="457"/>
      <c r="F27" s="430" t="s">
        <v>127</v>
      </c>
      <c r="G27" s="431"/>
      <c r="H27" s="431"/>
      <c r="I27" s="431"/>
      <c r="J27" s="431"/>
      <c r="K27" s="431"/>
      <c r="L27" s="431"/>
      <c r="M27" s="431"/>
      <c r="N27" s="432"/>
      <c r="O27" s="327">
        <f t="shared" ca="1" si="0"/>
        <v>3.9266551317655216E-21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46">
        <f ca="1">'10x10'!AG38</f>
        <v>8.2668394278940873</v>
      </c>
      <c r="M30" s="447"/>
      <c r="N30" s="145"/>
      <c r="O30" s="384" t="s">
        <v>178</v>
      </c>
      <c r="P30" s="339">
        <f ca="1">SQRT(SUMSQ(Q18:Q27)/B5)</f>
        <v>0.27711349564120114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0.10014048997503118</v>
      </c>
      <c r="J32" s="377" t="s">
        <v>180</v>
      </c>
      <c r="K32" s="412">
        <f ca="1">IF(B5&gt;2,2/($B$5-1)/$B$5*SUM(T63:AC72),"n/a")</f>
        <v>5.9523809523809521E-3</v>
      </c>
      <c r="L32" s="246" t="s">
        <v>65</v>
      </c>
      <c r="M32" s="378">
        <f ca="1">(L30-B5)/((2.7699*B5-4.3513)-B5)</f>
        <v>2.7206581214540056E-2</v>
      </c>
      <c r="N32" s="126"/>
      <c r="O32" s="413" t="s">
        <v>184</v>
      </c>
      <c r="P32" s="414">
        <f ca="1">SQRT(2*ROUND((L30-B5),5)/(B5-1))</f>
        <v>0.27611591768675708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36" t="s">
        <v>31</v>
      </c>
      <c r="N36" s="437"/>
      <c r="O36" s="437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2.1029502894756549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2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6</v>
      </c>
      <c r="F38" s="32">
        <f t="shared" ca="1" si="3"/>
        <v>4</v>
      </c>
      <c r="G38" s="32">
        <f t="shared" ca="1" si="3"/>
        <v>4</v>
      </c>
      <c r="H38" s="32">
        <f t="shared" ca="1" si="3"/>
        <v>4.9999999999999991</v>
      </c>
      <c r="I38" s="32">
        <f t="shared" ca="1" si="3"/>
        <v>3.0000000000000004</v>
      </c>
      <c r="J38" s="32">
        <f t="shared" ca="1" si="3"/>
        <v>4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0.30539163257878843</v>
      </c>
      <c r="P38" s="301"/>
      <c r="Q38" s="187"/>
      <c r="R38" s="187"/>
      <c r="T38" s="408">
        <f ca="1">IF(OR($B38&gt;$B$5,T$37&gt;$B$5),0,(LN(OFFSET($B$37,$B38,T$37))-LN(OFFSET($O$37,$B38,0)/OFFSET($O$37,T$37,0)))^2)</f>
        <v>0.26684262363175371</v>
      </c>
      <c r="U38" s="408">
        <f t="shared" ref="U38:AB46" ca="1" si="4">IF(OR($B38&gt;$B$5,U$37&gt;$B$5),0,(LN(OFFSET($B$37,$B38,U$37))-LN(OFFSET($O$37,$B38,0)/OFFSET($O$37,U$37,0)))^2)</f>
        <v>0.28409391315783117</v>
      </c>
      <c r="V38" s="408">
        <f t="shared" ca="1" si="4"/>
        <v>6.4516552232907667E-3</v>
      </c>
      <c r="W38" s="408">
        <f t="shared" ca="1" si="4"/>
        <v>6.4516552232907667E-3</v>
      </c>
      <c r="X38" s="408">
        <f t="shared" ca="1" si="4"/>
        <v>9.0692131233632914E-2</v>
      </c>
      <c r="Y38" s="408">
        <f t="shared" ca="1" si="4"/>
        <v>0.16187368926895332</v>
      </c>
      <c r="Z38" s="408">
        <f t="shared" ca="1" si="4"/>
        <v>6.4516552232907667E-3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0.82285732296204328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0.5</v>
      </c>
      <c r="D39" s="30">
        <v>1</v>
      </c>
      <c r="E39" s="32">
        <f t="shared" ca="1" si="3"/>
        <v>6</v>
      </c>
      <c r="F39" s="32">
        <f t="shared" ca="1" si="3"/>
        <v>4</v>
      </c>
      <c r="G39" s="32">
        <f t="shared" ca="1" si="3"/>
        <v>4</v>
      </c>
      <c r="H39" s="32">
        <f t="shared" ca="1" si="3"/>
        <v>4.9999999999999991</v>
      </c>
      <c r="I39" s="32">
        <f t="shared" ca="1" si="3"/>
        <v>3.0000000000000004</v>
      </c>
      <c r="J39" s="32">
        <f t="shared" ca="1" si="3"/>
        <v>4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0.25595865681260704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0.12703917225406852</v>
      </c>
      <c r="V39" s="408">
        <f t="shared" ca="1" si="4"/>
        <v>9.2653837191694829E-3</v>
      </c>
      <c r="W39" s="408">
        <f t="shared" ca="1" si="4"/>
        <v>9.2653837191694829E-3</v>
      </c>
      <c r="X39" s="408">
        <f t="shared" ca="1" si="4"/>
        <v>1.5518253736082418E-2</v>
      </c>
      <c r="Y39" s="408">
        <f t="shared" ca="1" si="4"/>
        <v>0.33514182943720561</v>
      </c>
      <c r="Z39" s="408">
        <f t="shared" ca="1" si="4"/>
        <v>9.2653837191694829E-3</v>
      </c>
      <c r="AA39" s="408">
        <f t="shared" ca="1" si="4"/>
        <v>0</v>
      </c>
      <c r="AB39" s="411">
        <f t="shared" ca="1" si="4"/>
        <v>0</v>
      </c>
      <c r="AC39" s="408">
        <f t="shared" ca="1" si="5"/>
        <v>0.50549540658486503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0.16666666666666666</v>
      </c>
      <c r="D40" s="31">
        <f t="shared" ca="1" si="6"/>
        <v>0.16666666666666666</v>
      </c>
      <c r="E40" s="30">
        <v>1</v>
      </c>
      <c r="F40" s="32">
        <f t="shared" ca="1" si="3"/>
        <v>0.33333333333333331</v>
      </c>
      <c r="G40" s="32">
        <f t="shared" ca="1" si="3"/>
        <v>0.33333333333333331</v>
      </c>
      <c r="H40" s="32">
        <f t="shared" ca="1" si="3"/>
        <v>0.5</v>
      </c>
      <c r="I40" s="32">
        <f t="shared" ca="1" si="3"/>
        <v>0.2</v>
      </c>
      <c r="J40" s="32">
        <f t="shared" ca="1" si="3"/>
        <v>0.33333333333333331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2.9869291604645486E-2</v>
      </c>
      <c r="P40" s="301"/>
      <c r="Q40" s="187"/>
      <c r="R40" s="187"/>
      <c r="T40" s="408"/>
      <c r="U40" s="408"/>
      <c r="V40" s="408">
        <f t="shared" ca="1" si="4"/>
        <v>5.7823304622313484E-2</v>
      </c>
      <c r="W40" s="408">
        <f t="shared" ca="1" si="4"/>
        <v>5.7823304622313484E-2</v>
      </c>
      <c r="X40" s="408">
        <f t="shared" ca="1" si="4"/>
        <v>7.7825576282061895E-2</v>
      </c>
      <c r="Y40" s="408">
        <f t="shared" ca="1" si="4"/>
        <v>3.6287094082473127E-4</v>
      </c>
      <c r="Z40" s="408">
        <f t="shared" ca="1" si="4"/>
        <v>5.7823304622313484E-2</v>
      </c>
      <c r="AA40" s="408">
        <f t="shared" ca="1" si="4"/>
        <v>0</v>
      </c>
      <c r="AB40" s="411">
        <f t="shared" ca="1" si="4"/>
        <v>0</v>
      </c>
      <c r="AC40" s="408">
        <f t="shared" ca="1" si="5"/>
        <v>0.25165836108982709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0.25</v>
      </c>
      <c r="D41" s="31">
        <f t="shared" ca="1" si="6"/>
        <v>0.25</v>
      </c>
      <c r="E41" s="31">
        <f t="shared" ca="1" si="6"/>
        <v>3</v>
      </c>
      <c r="F41" s="30">
        <v>1</v>
      </c>
      <c r="G41" s="32">
        <f t="shared" ca="1" si="3"/>
        <v>1</v>
      </c>
      <c r="H41" s="32">
        <f t="shared" ca="1" si="3"/>
        <v>2</v>
      </c>
      <c r="I41" s="32">
        <f t="shared" ca="1" si="3"/>
        <v>0.33333333333333331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7.0455297924976137E-2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6.2087922896895555E-2</v>
      </c>
      <c r="Y41" s="408">
        <f t="shared" ca="1" si="4"/>
        <v>0.10776298217657142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0.16985090507346698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0.25</v>
      </c>
      <c r="D42" s="31">
        <f t="shared" ca="1" si="6"/>
        <v>0.25</v>
      </c>
      <c r="E42" s="31">
        <f t="shared" ca="1" si="6"/>
        <v>3</v>
      </c>
      <c r="F42" s="31">
        <f t="shared" ca="1" si="6"/>
        <v>1</v>
      </c>
      <c r="G42" s="30">
        <v>1</v>
      </c>
      <c r="H42" s="32">
        <f t="shared" ca="1" si="3"/>
        <v>2</v>
      </c>
      <c r="I42" s="32">
        <f t="shared" ca="1" si="3"/>
        <v>0.33333333333333331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7.0455297924976137E-2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6.2087922896895555E-2</v>
      </c>
      <c r="Y42" s="408">
        <f t="shared" ca="1" si="4"/>
        <v>0.10776298217657142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0.16985090507346698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0.20000000000000004</v>
      </c>
      <c r="D43" s="31">
        <f t="shared" ca="1" si="6"/>
        <v>0.20000000000000004</v>
      </c>
      <c r="E43" s="31">
        <f t="shared" ca="1" si="6"/>
        <v>2</v>
      </c>
      <c r="F43" s="31">
        <f t="shared" ca="1" si="6"/>
        <v>0.5</v>
      </c>
      <c r="G43" s="31">
        <f t="shared" ca="1" si="6"/>
        <v>0.5</v>
      </c>
      <c r="H43" s="30">
        <v>1</v>
      </c>
      <c r="I43" s="32">
        <f t="shared" ca="1" si="3"/>
        <v>0.33333333333333331</v>
      </c>
      <c r="J43" s="32">
        <f t="shared" ca="1" si="3"/>
        <v>0.5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4.5195871266296074E-2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1.3386483618518465E-2</v>
      </c>
      <c r="Z43" s="408">
        <f t="shared" ca="1" si="4"/>
        <v>6.2087922896895555E-2</v>
      </c>
      <c r="AA43" s="408">
        <f t="shared" ca="1" si="4"/>
        <v>0</v>
      </c>
      <c r="AB43" s="411">
        <f t="shared" ca="1" si="4"/>
        <v>0</v>
      </c>
      <c r="AC43" s="408">
        <f t="shared" ca="1" si="5"/>
        <v>7.5474406515414025E-2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0.33333333333333326</v>
      </c>
      <c r="D44" s="31">
        <f t="shared" ca="1" si="6"/>
        <v>0.33333333333333326</v>
      </c>
      <c r="E44" s="31">
        <f t="shared" ca="1" si="6"/>
        <v>5</v>
      </c>
      <c r="F44" s="31">
        <f t="shared" ca="1" si="6"/>
        <v>3</v>
      </c>
      <c r="G44" s="31">
        <f t="shared" ca="1" si="6"/>
        <v>3</v>
      </c>
      <c r="H44" s="31">
        <f t="shared" ca="1" si="6"/>
        <v>3</v>
      </c>
      <c r="I44" s="30">
        <v>1</v>
      </c>
      <c r="J44" s="32">
        <f t="shared" ca="1" si="3"/>
        <v>3.0000000000000004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0.15221865396273451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0.10776298217657157</v>
      </c>
      <c r="AA44" s="408">
        <f t="shared" ca="1" si="4"/>
        <v>0</v>
      </c>
      <c r="AB44" s="411">
        <f t="shared" ca="1" si="4"/>
        <v>0</v>
      </c>
      <c r="AC44" s="408">
        <f t="shared" ca="1" si="5"/>
        <v>0.10776298217657157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0.25</v>
      </c>
      <c r="D45" s="31">
        <f t="shared" ca="1" si="6"/>
        <v>0.25</v>
      </c>
      <c r="E45" s="31">
        <f t="shared" ca="1" si="6"/>
        <v>3</v>
      </c>
      <c r="F45" s="31">
        <f t="shared" ca="1" si="6"/>
        <v>1</v>
      </c>
      <c r="G45" s="31">
        <f t="shared" ca="1" si="6"/>
        <v>1</v>
      </c>
      <c r="H45" s="31">
        <f t="shared" ca="1" si="6"/>
        <v>2</v>
      </c>
      <c r="I45" s="31">
        <f t="shared" ca="1" si="6"/>
        <v>0.33333333333333326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7.0455297924976137E-2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3.9266551317655216E-21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3.9266551317655216E-21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2</v>
      </c>
      <c r="E50" s="32">
        <f ca="1"/>
        <v>6</v>
      </c>
      <c r="F50" s="32">
        <f ca="1"/>
        <v>4</v>
      </c>
      <c r="G50" s="32">
        <f ca="1"/>
        <v>4</v>
      </c>
      <c r="H50" s="32">
        <f ca="1"/>
        <v>4.9999999999999991</v>
      </c>
      <c r="I50" s="32">
        <f ca="1"/>
        <v>3.0000000000000004</v>
      </c>
      <c r="J50" s="32">
        <f ca="1"/>
        <v>4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0.29553411336219415</v>
      </c>
      <c r="U50" s="406">
        <f t="shared" ref="U50:AC59" ca="1" si="7">IF(OR($S50&gt;$B$5,U$49&gt;$B$5),"-",$B$5/$L$30*INDEX($C$38:$L$47,$S50,U$49)*INDEX($O$38:$O$47,U$49,0))</f>
        <v>0.49539349889670814</v>
      </c>
      <c r="V50" s="406">
        <f t="shared" ca="1" si="7"/>
        <v>0.17343097196073323</v>
      </c>
      <c r="W50" s="406">
        <f t="shared" ca="1" si="7"/>
        <v>0.27272448597366433</v>
      </c>
      <c r="X50" s="406">
        <f t="shared" ca="1" si="7"/>
        <v>0.27272448597366433</v>
      </c>
      <c r="Y50" s="406">
        <f t="shared" ca="1" si="7"/>
        <v>0.21868512947666802</v>
      </c>
      <c r="Z50" s="406">
        <f t="shared" ca="1" si="7"/>
        <v>0.44191588901301121</v>
      </c>
      <c r="AA50" s="406">
        <f t="shared" ca="1" si="7"/>
        <v>0.27272448597366433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0.5</v>
      </c>
      <c r="D51" s="30">
        <v>0</v>
      </c>
      <c r="E51" s="32">
        <f ca="1"/>
        <v>6</v>
      </c>
      <c r="F51" s="32">
        <f ca="1"/>
        <v>4</v>
      </c>
      <c r="G51" s="32">
        <f ca="1"/>
        <v>4</v>
      </c>
      <c r="H51" s="32">
        <f ca="1"/>
        <v>4.9999999999999991</v>
      </c>
      <c r="I51" s="32">
        <f ca="1"/>
        <v>3.0000000000000004</v>
      </c>
      <c r="J51" s="32">
        <f ca="1"/>
        <v>4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0.14776705668109708</v>
      </c>
      <c r="U51" s="405">
        <f t="shared" ca="1" si="7"/>
        <v>0.24769674944835407</v>
      </c>
      <c r="V51" s="406">
        <f t="shared" ca="1" si="7"/>
        <v>0.17343097196073323</v>
      </c>
      <c r="W51" s="406">
        <f t="shared" ca="1" si="7"/>
        <v>0.27272448597366433</v>
      </c>
      <c r="X51" s="406">
        <f t="shared" ca="1" si="7"/>
        <v>0.27272448597366433</v>
      </c>
      <c r="Y51" s="406">
        <f t="shared" ca="1" si="7"/>
        <v>0.21868512947666802</v>
      </c>
      <c r="Z51" s="406">
        <f t="shared" ca="1" si="7"/>
        <v>0.44191588901301121</v>
      </c>
      <c r="AA51" s="406">
        <f t="shared" ca="1" si="7"/>
        <v>0.27272448597366433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0.16666666666666666</v>
      </c>
      <c r="D52" s="31">
        <f ca="1"/>
        <v>0.16666666666666666</v>
      </c>
      <c r="E52" s="30">
        <v>0</v>
      </c>
      <c r="F52" s="32">
        <f ca="1"/>
        <v>0.33333333333333331</v>
      </c>
      <c r="G52" s="32">
        <f ca="1"/>
        <v>0.33333333333333331</v>
      </c>
      <c r="H52" s="32">
        <f ca="1"/>
        <v>0.5</v>
      </c>
      <c r="I52" s="32">
        <f ca="1"/>
        <v>0.2</v>
      </c>
      <c r="J52" s="32">
        <f ca="1"/>
        <v>0.33333333333333331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4.9255685560365692E-2</v>
      </c>
      <c r="U52" s="407">
        <f t="shared" ca="1" si="7"/>
        <v>4.1282791574725676E-2</v>
      </c>
      <c r="V52" s="405">
        <f t="shared" ca="1" si="7"/>
        <v>2.8905161993455535E-2</v>
      </c>
      <c r="W52" s="406">
        <f t="shared" ca="1" si="7"/>
        <v>2.2727040497805363E-2</v>
      </c>
      <c r="X52" s="406">
        <f t="shared" ca="1" si="7"/>
        <v>2.2727040497805363E-2</v>
      </c>
      <c r="Y52" s="406">
        <f t="shared" ca="1" si="7"/>
        <v>2.1868512947666806E-2</v>
      </c>
      <c r="Z52" s="406">
        <f t="shared" ca="1" si="7"/>
        <v>2.9461059267534079E-2</v>
      </c>
      <c r="AA52" s="406">
        <f t="shared" ca="1" si="7"/>
        <v>2.2727040497805363E-2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0.25</v>
      </c>
      <c r="D53" s="31">
        <f ca="1"/>
        <v>0.25</v>
      </c>
      <c r="E53" s="31">
        <f ca="1"/>
        <v>3</v>
      </c>
      <c r="F53" s="30">
        <v>0</v>
      </c>
      <c r="G53" s="32">
        <f ca="1"/>
        <v>1</v>
      </c>
      <c r="H53" s="32">
        <f ca="1"/>
        <v>2</v>
      </c>
      <c r="I53" s="32">
        <f ca="1"/>
        <v>0.33333333333333331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7.3883528340548538E-2</v>
      </c>
      <c r="U53" s="407">
        <f t="shared" ca="1" si="7"/>
        <v>6.1924187362088517E-2</v>
      </c>
      <c r="V53" s="407">
        <f t="shared" ca="1" si="7"/>
        <v>8.6715485980366616E-2</v>
      </c>
      <c r="W53" s="405">
        <f t="shared" ca="1" si="7"/>
        <v>6.8181121493416083E-2</v>
      </c>
      <c r="X53" s="406">
        <f t="shared" ca="1" si="7"/>
        <v>6.8181121493416083E-2</v>
      </c>
      <c r="Y53" s="406">
        <f t="shared" ca="1" si="7"/>
        <v>8.7474051790667223E-2</v>
      </c>
      <c r="Z53" s="406">
        <f t="shared" ca="1" si="7"/>
        <v>4.9101765445890129E-2</v>
      </c>
      <c r="AA53" s="406">
        <f t="shared" ca="1" si="7"/>
        <v>6.8181121493416083E-2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0.25</v>
      </c>
      <c r="D54" s="31">
        <f ca="1"/>
        <v>0.25</v>
      </c>
      <c r="E54" s="31">
        <f ca="1"/>
        <v>3</v>
      </c>
      <c r="F54" s="31">
        <f ca="1"/>
        <v>1</v>
      </c>
      <c r="G54" s="30">
        <v>0</v>
      </c>
      <c r="H54" s="32">
        <f ca="1"/>
        <v>2</v>
      </c>
      <c r="I54" s="32">
        <f ca="1"/>
        <v>0.33333333333333331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7.3883528340548538E-2</v>
      </c>
      <c r="U54" s="407">
        <f t="shared" ca="1" si="7"/>
        <v>6.1924187362088517E-2</v>
      </c>
      <c r="V54" s="407">
        <f t="shared" ca="1" si="7"/>
        <v>8.6715485980366616E-2</v>
      </c>
      <c r="W54" s="407">
        <f t="shared" ca="1" si="7"/>
        <v>6.8181121493416083E-2</v>
      </c>
      <c r="X54" s="405">
        <f t="shared" ca="1" si="7"/>
        <v>6.8181121493416083E-2</v>
      </c>
      <c r="Y54" s="406">
        <f t="shared" ca="1" si="7"/>
        <v>8.7474051790667223E-2</v>
      </c>
      <c r="Z54" s="406">
        <f t="shared" ca="1" si="7"/>
        <v>4.9101765445890129E-2</v>
      </c>
      <c r="AA54" s="406">
        <f t="shared" ca="1" si="7"/>
        <v>6.8181121493416083E-2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0.20000000000000004</v>
      </c>
      <c r="D55" s="31">
        <f ca="1"/>
        <v>0.20000000000000004</v>
      </c>
      <c r="E55" s="31">
        <f ca="1"/>
        <v>2</v>
      </c>
      <c r="F55" s="31">
        <f ca="1"/>
        <v>0.5</v>
      </c>
      <c r="G55" s="31">
        <f ca="1"/>
        <v>0.5</v>
      </c>
      <c r="H55" s="30">
        <v>0</v>
      </c>
      <c r="I55" s="32">
        <f ca="1"/>
        <v>0.33333333333333331</v>
      </c>
      <c r="J55" s="32">
        <f ca="1"/>
        <v>0.5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5.9106822672438844E-2</v>
      </c>
      <c r="U55" s="407">
        <f t="shared" ca="1" si="7"/>
        <v>4.953934988967082E-2</v>
      </c>
      <c r="V55" s="407">
        <f t="shared" ca="1" si="7"/>
        <v>5.781032398691107E-2</v>
      </c>
      <c r="W55" s="407">
        <f t="shared" ca="1" si="7"/>
        <v>3.4090560746708042E-2</v>
      </c>
      <c r="X55" s="407">
        <f t="shared" ca="1" si="7"/>
        <v>3.4090560746708042E-2</v>
      </c>
      <c r="Y55" s="405">
        <f t="shared" ca="1" si="7"/>
        <v>4.3737025895333612E-2</v>
      </c>
      <c r="Z55" s="406">
        <f t="shared" ca="1" si="7"/>
        <v>4.9101765445890129E-2</v>
      </c>
      <c r="AA55" s="406">
        <f t="shared" ca="1" si="7"/>
        <v>3.4090560746708042E-2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0.33333333333333326</v>
      </c>
      <c r="D56" s="31">
        <f ca="1"/>
        <v>0.33333333333333326</v>
      </c>
      <c r="E56" s="31">
        <f ca="1"/>
        <v>5</v>
      </c>
      <c r="F56" s="31">
        <f ca="1"/>
        <v>3</v>
      </c>
      <c r="G56" s="31">
        <f ca="1"/>
        <v>3</v>
      </c>
      <c r="H56" s="31">
        <f ca="1"/>
        <v>3</v>
      </c>
      <c r="I56" s="30">
        <v>0</v>
      </c>
      <c r="J56" s="32">
        <f ca="1"/>
        <v>3.0000000000000004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9.851137112073137E-2</v>
      </c>
      <c r="U56" s="407">
        <f t="shared" ca="1" si="7"/>
        <v>8.2565583149451338E-2</v>
      </c>
      <c r="V56" s="407">
        <f t="shared" ca="1" si="7"/>
        <v>0.14452580996727768</v>
      </c>
      <c r="W56" s="407">
        <f t="shared" ca="1" si="7"/>
        <v>0.20454336448024826</v>
      </c>
      <c r="X56" s="407">
        <f t="shared" ca="1" si="7"/>
        <v>0.20454336448024826</v>
      </c>
      <c r="Y56" s="407">
        <f t="shared" ca="1" si="7"/>
        <v>0.13121107768600085</v>
      </c>
      <c r="Z56" s="405">
        <f t="shared" ca="1" si="7"/>
        <v>0.14730529633767039</v>
      </c>
      <c r="AA56" s="406">
        <f t="shared" ca="1" si="7"/>
        <v>0.20454336448024826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0.25</v>
      </c>
      <c r="D57" s="31">
        <f ca="1"/>
        <v>0.25</v>
      </c>
      <c r="E57" s="31">
        <f ca="1"/>
        <v>3</v>
      </c>
      <c r="F57" s="31">
        <f ca="1"/>
        <v>1</v>
      </c>
      <c r="G57" s="31">
        <f ca="1"/>
        <v>1</v>
      </c>
      <c r="H57" s="31">
        <f ca="1"/>
        <v>2</v>
      </c>
      <c r="I57" s="31">
        <f ca="1"/>
        <v>0.33333333333333326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7.3883528340548538E-2</v>
      </c>
      <c r="U57" s="407">
        <f t="shared" ca="1" si="7"/>
        <v>6.1924187362088517E-2</v>
      </c>
      <c r="V57" s="407">
        <f t="shared" ca="1" si="7"/>
        <v>8.6715485980366616E-2</v>
      </c>
      <c r="W57" s="407">
        <f t="shared" ca="1" si="7"/>
        <v>6.8181121493416083E-2</v>
      </c>
      <c r="X57" s="407">
        <f t="shared" ca="1" si="7"/>
        <v>6.8181121493416083E-2</v>
      </c>
      <c r="Y57" s="407">
        <f t="shared" ca="1" si="7"/>
        <v>8.7474051790667223E-2</v>
      </c>
      <c r="Z57" s="407">
        <f t="shared" ca="1" si="7"/>
        <v>4.9101765445890122E-2</v>
      </c>
      <c r="AA57" s="405">
        <f t="shared" ca="1" si="7"/>
        <v>6.8181121493416083E-2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0.16666666666666666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0.30206966382915873</v>
      </c>
      <c r="D64" s="260">
        <v>0.25400929747083423</v>
      </c>
      <c r="E64" s="260">
        <v>2.9782919610089435E-2</v>
      </c>
      <c r="F64" s="260">
        <v>7.2366789183329824E-2</v>
      </c>
      <c r="G64" s="260">
        <v>7.2366789183329824E-2</v>
      </c>
      <c r="H64" s="260">
        <v>4.6002919625348644E-2</v>
      </c>
      <c r="I64" s="260">
        <v>0.15103483191457936</v>
      </c>
      <c r="J64" s="260">
        <v>7.2366789183329824E-2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0.30206966382915873</v>
      </c>
      <c r="D84" s="252">
        <f>SUM(D64:D83)/$B$7</f>
        <v>0.25400929747083423</v>
      </c>
      <c r="E84" s="252">
        <f t="shared" ref="E84:L84" si="13">SUM(E64:E83)/$B$7</f>
        <v>2.9782919610089435E-2</v>
      </c>
      <c r="F84" s="252">
        <f t="shared" si="13"/>
        <v>7.2366789183329824E-2</v>
      </c>
      <c r="G84" s="252">
        <f t="shared" si="13"/>
        <v>7.2366789183329824E-2</v>
      </c>
      <c r="H84" s="252">
        <f t="shared" si="13"/>
        <v>4.6002919625348644E-2</v>
      </c>
      <c r="I84" s="252">
        <f t="shared" si="13"/>
        <v>0.15103483191457936</v>
      </c>
      <c r="J84" s="252">
        <f t="shared" si="13"/>
        <v>7.2366789183329824E-2</v>
      </c>
      <c r="K84" s="252">
        <f>SUM(K64:K83)/$B$7</f>
        <v>0</v>
      </c>
      <c r="L84" s="252">
        <f t="shared" si="13"/>
        <v>0</v>
      </c>
      <c r="M84" s="293">
        <f>EXP(SUM(M85:M104)/$B$7)</f>
        <v>6.1201980129012989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0.36160687361346783</v>
      </c>
      <c r="D85" s="262">
        <f t="shared" ref="D85:L85" si="15">IF(AND(D64&gt;0,$B85&lt;=$B$7),-D64*LN(D64),0)</f>
        <v>0.34809038084714838</v>
      </c>
      <c r="E85" s="262">
        <f t="shared" si="15"/>
        <v>0.10465182505438662</v>
      </c>
      <c r="F85" s="262">
        <f t="shared" si="15"/>
        <v>0.1900357526949196</v>
      </c>
      <c r="G85" s="262">
        <f t="shared" si="15"/>
        <v>0.1900357526949196</v>
      </c>
      <c r="H85" s="262">
        <f t="shared" si="15"/>
        <v>0.14164530873562145</v>
      </c>
      <c r="I85" s="262">
        <f t="shared" si="15"/>
        <v>0.28549280471466981</v>
      </c>
      <c r="J85" s="262">
        <f t="shared" si="15"/>
        <v>0.1900357526949196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1.8115944510500532</v>
      </c>
      <c r="N85" s="145"/>
      <c r="O85" s="295">
        <f>EXP(M85)</f>
        <v>6.1201980129012989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0.36160687361346783</v>
      </c>
      <c r="D105" s="256">
        <f t="shared" ref="D105:L105" si="38">IF(D84&gt;0,-D84*LN(D84),0)</f>
        <v>0.34809038084714838</v>
      </c>
      <c r="E105" s="256">
        <f t="shared" si="38"/>
        <v>0.10465182505438662</v>
      </c>
      <c r="F105" s="256">
        <f t="shared" si="38"/>
        <v>0.1900357526949196</v>
      </c>
      <c r="G105" s="256">
        <f t="shared" si="38"/>
        <v>0.1900357526949196</v>
      </c>
      <c r="H105" s="256">
        <f t="shared" si="38"/>
        <v>0.14164530873562145</v>
      </c>
      <c r="I105" s="256">
        <f t="shared" si="38"/>
        <v>0.28549280471466981</v>
      </c>
      <c r="J105" s="256">
        <f t="shared" si="38"/>
        <v>0.1900357526949196</v>
      </c>
      <c r="K105" s="256">
        <f t="shared" si="38"/>
        <v>0</v>
      </c>
      <c r="L105" s="256">
        <f t="shared" si="38"/>
        <v>0</v>
      </c>
      <c r="M105" s="292">
        <f>EXP(SUM(C105:L105))</f>
        <v>6.1201980129012989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  <mergeCell ref="F27:N27"/>
    <mergeCell ref="B11:P11"/>
    <mergeCell ref="F19:N19"/>
    <mergeCell ref="F20:N20"/>
    <mergeCell ref="F21:N21"/>
    <mergeCell ref="F22:N22"/>
    <mergeCell ref="F23:N23"/>
    <mergeCell ref="M9:P9"/>
    <mergeCell ref="C24:E24"/>
    <mergeCell ref="C25:E25"/>
    <mergeCell ref="C26:E26"/>
    <mergeCell ref="F24:N24"/>
    <mergeCell ref="F25:N25"/>
    <mergeCell ref="F26:N26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opLeftCell="D22" zoomScale="165" zoomScaleNormal="165" workbookViewId="0">
      <selection activeCell="W30" sqref="W30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0.30470239542339966</v>
      </c>
      <c r="P6" s="367">
        <f>N91*SINH(P79)/O$101</f>
        <v>9.8675284753612758E-2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0.25622315203075668</v>
      </c>
      <c r="P7" s="367">
        <f t="shared" ref="P7:P13" si="1">N92*SINH(P80)/O$101</f>
        <v>8.2975693223452482E-2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2.9649459362964536E-2</v>
      </c>
      <c r="P8" s="367">
        <f t="shared" si="1"/>
        <v>8.4375594129466585E-3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7.0313819646626474E-2</v>
      </c>
      <c r="P9" s="367">
        <f t="shared" si="1"/>
        <v>1.3199556356826788E-2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7.0313819646626474E-2</v>
      </c>
      <c r="P10" s="367">
        <f t="shared" si="1"/>
        <v>1.3199556356826788E-2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4.494833522004469E-2</v>
      </c>
      <c r="P11" s="367">
        <f t="shared" si="1"/>
        <v>9.636382610124155E-3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0.15353519902295501</v>
      </c>
      <c r="P12" s="367">
        <f t="shared" si="1"/>
        <v>5.288074176985981E-2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7.0313819646626474E-2</v>
      </c>
      <c r="P13" s="367">
        <f t="shared" si="1"/>
        <v>1.3199556356826788E-2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149</v>
      </c>
      <c r="C17" s="495"/>
      <c r="D17" s="495"/>
      <c r="E17" s="496"/>
      <c r="F17" s="303">
        <v>1</v>
      </c>
      <c r="G17" s="486"/>
      <c r="H17" s="487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3.4397178537987343E-2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 t="s">
        <v>1</v>
      </c>
      <c r="L21" s="114">
        <v>2</v>
      </c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2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48" si="4">IF(B22&gt;0,VLOOKUP($C22,$A$6:$D$15,2),"")</f>
        <v>Zigbee</v>
      </c>
      <c r="I22" s="482"/>
      <c r="J22" s="482"/>
      <c r="K22" s="110" t="s">
        <v>1</v>
      </c>
      <c r="L22" s="76">
        <v>6</v>
      </c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6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 t="s">
        <v>1</v>
      </c>
      <c r="L23" s="76">
        <v>4</v>
      </c>
      <c r="M23" s="306" t="str">
        <f t="shared" ca="1" si="5"/>
        <v/>
      </c>
      <c r="N23" s="315" t="str">
        <f t="shared" ca="1" si="2"/>
        <v/>
      </c>
      <c r="O23" s="205">
        <f t="shared" si="6"/>
        <v>4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 t="s">
        <v>1</v>
      </c>
      <c r="L24" s="76">
        <v>4</v>
      </c>
      <c r="M24" s="306" t="str">
        <f t="shared" ca="1" si="5"/>
        <v/>
      </c>
      <c r="N24" s="315" t="str">
        <f t="shared" ca="1" si="2"/>
        <v/>
      </c>
      <c r="O24" s="205">
        <f t="shared" si="6"/>
        <v>4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 t="s">
        <v>1</v>
      </c>
      <c r="L25" s="76">
        <v>5</v>
      </c>
      <c r="M25" s="306" t="str">
        <f t="shared" ca="1" si="5"/>
        <v/>
      </c>
      <c r="N25" s="315" t="str">
        <f t="shared" ca="1" si="2"/>
        <v/>
      </c>
      <c r="O25" s="205">
        <f t="shared" si="6"/>
        <v>5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 t="s">
        <v>1</v>
      </c>
      <c r="L26" s="76">
        <v>3</v>
      </c>
      <c r="M26" s="306" t="str">
        <f t="shared" ca="1" si="5"/>
        <v/>
      </c>
      <c r="N26" s="315" t="str">
        <f t="shared" ca="1" si="2"/>
        <v/>
      </c>
      <c r="O26" s="205">
        <f t="shared" si="6"/>
        <v>3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 t="s">
        <v>1</v>
      </c>
      <c r="L27" s="76">
        <v>4</v>
      </c>
      <c r="M27" s="306" t="str">
        <f t="shared" ca="1" si="5"/>
        <v/>
      </c>
      <c r="N27" s="315" t="str">
        <f t="shared" ca="1" si="2"/>
        <v/>
      </c>
      <c r="O27" s="205">
        <f t="shared" si="6"/>
        <v>4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 t="s">
        <v>1</v>
      </c>
      <c r="L28" s="76">
        <v>6</v>
      </c>
      <c r="M28" s="306" t="str">
        <f t="shared" ca="1" si="5"/>
        <v/>
      </c>
      <c r="N28" s="315" t="str">
        <f t="shared" ca="1" si="2"/>
        <v/>
      </c>
      <c r="O28" s="205">
        <f t="shared" si="6"/>
        <v>6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 t="s">
        <v>1</v>
      </c>
      <c r="L29" s="76">
        <v>4</v>
      </c>
      <c r="M29" s="306" t="str">
        <f t="shared" ca="1" si="5"/>
        <v/>
      </c>
      <c r="N29" s="315" t="str">
        <f t="shared" ca="1" si="2"/>
        <v/>
      </c>
      <c r="O29" s="205">
        <f t="shared" si="6"/>
        <v>4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 t="s">
        <v>1</v>
      </c>
      <c r="L30" s="76">
        <v>4</v>
      </c>
      <c r="M30" s="306" t="str">
        <f t="shared" ca="1" si="5"/>
        <v/>
      </c>
      <c r="N30" s="315" t="str">
        <f t="shared" ca="1" si="2"/>
        <v/>
      </c>
      <c r="O30" s="205">
        <f t="shared" si="6"/>
        <v>4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 t="s">
        <v>1</v>
      </c>
      <c r="L31" s="76">
        <v>5</v>
      </c>
      <c r="M31" s="306" t="str">
        <f t="shared" ca="1" si="5"/>
        <v/>
      </c>
      <c r="N31" s="315" t="str">
        <f t="shared" ca="1" si="2"/>
        <v/>
      </c>
      <c r="O31" s="205">
        <f t="shared" si="6"/>
        <v>5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 t="s">
        <v>1</v>
      </c>
      <c r="L32" s="76">
        <v>3</v>
      </c>
      <c r="M32" s="306" t="str">
        <f t="shared" ca="1" si="5"/>
        <v/>
      </c>
      <c r="N32" s="315" t="str">
        <f t="shared" ca="1" si="2"/>
        <v/>
      </c>
      <c r="O32" s="205">
        <f t="shared" si="6"/>
        <v>3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 t="s">
        <v>1</v>
      </c>
      <c r="L33" s="76">
        <v>4</v>
      </c>
      <c r="M33" s="306" t="str">
        <f t="shared" ca="1" si="5"/>
        <v/>
      </c>
      <c r="N33" s="315" t="str">
        <f t="shared" ca="1" si="2"/>
        <v/>
      </c>
      <c r="O33" s="205">
        <f t="shared" si="6"/>
        <v>4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 t="s">
        <v>2</v>
      </c>
      <c r="L34" s="76">
        <v>3</v>
      </c>
      <c r="M34" s="306" t="str">
        <f t="shared" ca="1" si="5"/>
        <v/>
      </c>
      <c r="N34" s="315" t="str">
        <f t="shared" ca="1" si="2"/>
        <v/>
      </c>
      <c r="O34" s="205">
        <f t="shared" si="6"/>
        <v>0.33333333333333331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 t="s">
        <v>2</v>
      </c>
      <c r="L35" s="76">
        <v>3</v>
      </c>
      <c r="M35" s="306" t="str">
        <f t="shared" ca="1" si="5"/>
        <v/>
      </c>
      <c r="N35" s="315" t="str">
        <f t="shared" ca="1" si="2"/>
        <v/>
      </c>
      <c r="O35" s="205">
        <f t="shared" si="6"/>
        <v>0.33333333333333331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 t="s">
        <v>2</v>
      </c>
      <c r="L36" s="76">
        <v>2</v>
      </c>
      <c r="M36" s="306" t="str">
        <f t="shared" ca="1" si="5"/>
        <v/>
      </c>
      <c r="N36" s="315" t="str">
        <f t="shared" ca="1" si="2"/>
        <v/>
      </c>
      <c r="O36" s="205">
        <f t="shared" si="6"/>
        <v>0.5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 t="s">
        <v>2</v>
      </c>
      <c r="L37" s="76">
        <v>5</v>
      </c>
      <c r="M37" s="306" t="str">
        <f t="shared" ca="1" si="5"/>
        <v/>
      </c>
      <c r="N37" s="315" t="str">
        <f t="shared" ca="1" si="2"/>
        <v/>
      </c>
      <c r="O37" s="205">
        <f t="shared" si="6"/>
        <v>0.2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 t="s">
        <v>2</v>
      </c>
      <c r="L38" s="76">
        <v>3</v>
      </c>
      <c r="M38" s="306" t="str">
        <f t="shared" ca="1" si="5"/>
        <v/>
      </c>
      <c r="N38" s="315" t="str">
        <f t="shared" ca="1" si="2"/>
        <v/>
      </c>
      <c r="O38" s="205">
        <f t="shared" si="6"/>
        <v>0.33333333333333331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 t="s">
        <v>1</v>
      </c>
      <c r="L39" s="76">
        <v>1</v>
      </c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 t="s">
        <v>1</v>
      </c>
      <c r="L40" s="77">
        <v>2</v>
      </c>
      <c r="M40" s="306" t="str">
        <f t="shared" ca="1" si="5"/>
        <v/>
      </c>
      <c r="N40" s="315" t="str">
        <f t="shared" ca="1" si="2"/>
        <v/>
      </c>
      <c r="O40" s="205">
        <f t="shared" si="6"/>
        <v>2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 t="s">
        <v>2</v>
      </c>
      <c r="L41" s="77">
        <v>3</v>
      </c>
      <c r="M41" s="306" t="str">
        <f t="shared" ca="1" si="5"/>
        <v/>
      </c>
      <c r="N41" s="315" t="str">
        <f t="shared" ca="1" si="2"/>
        <v/>
      </c>
      <c r="O41" s="205">
        <f t="shared" si="6"/>
        <v>0.33333333333333331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 t="s">
        <v>1</v>
      </c>
      <c r="L42" s="77">
        <v>1</v>
      </c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 t="s">
        <v>1</v>
      </c>
      <c r="L43" s="77">
        <v>2</v>
      </c>
      <c r="M43" s="306" t="str">
        <f t="shared" ca="1" si="5"/>
        <v/>
      </c>
      <c r="N43" s="315" t="str">
        <f t="shared" ca="1" si="2"/>
        <v/>
      </c>
      <c r="O43" s="205">
        <f t="shared" si="6"/>
        <v>2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 t="s">
        <v>2</v>
      </c>
      <c r="L44" s="77">
        <v>3</v>
      </c>
      <c r="M44" s="306" t="str">
        <f t="shared" ca="1" si="5"/>
        <v/>
      </c>
      <c r="N44" s="315" t="str">
        <f t="shared" ca="1" si="2"/>
        <v/>
      </c>
      <c r="O44" s="205">
        <f t="shared" si="6"/>
        <v>0.33333333333333331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 t="s">
        <v>1</v>
      </c>
      <c r="L45" s="77">
        <v>1</v>
      </c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 t="s">
        <v>2</v>
      </c>
      <c r="L46" s="77">
        <v>3</v>
      </c>
      <c r="M46" s="306" t="str">
        <f t="shared" ca="1" si="5"/>
        <v/>
      </c>
      <c r="N46" s="315" t="str">
        <f t="shared" ca="1" si="2"/>
        <v/>
      </c>
      <c r="O46" s="205">
        <f t="shared" si="6"/>
        <v>0.33333333333333331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 t="s">
        <v>2</v>
      </c>
      <c r="L47" s="77">
        <v>2</v>
      </c>
      <c r="M47" s="306" t="str">
        <f t="shared" ca="1" si="5"/>
        <v/>
      </c>
      <c r="N47" s="315" t="str">
        <f t="shared" ca="1" si="2"/>
        <v/>
      </c>
      <c r="O47" s="205">
        <f t="shared" si="6"/>
        <v>0.5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 t="s">
        <v>1</v>
      </c>
      <c r="L48" s="77">
        <v>3</v>
      </c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3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ref="H49:H65" si="10">IF(B49&gt;0,VLOOKUP($C49,$A$6:$D$15,2),"")</f>
        <v/>
      </c>
      <c r="I49" s="479"/>
      <c r="J49" s="479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10"/>
        <v/>
      </c>
      <c r="I50" s="477"/>
      <c r="J50" s="477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10"/>
        <v/>
      </c>
      <c r="I51" s="479"/>
      <c r="J51" s="479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10"/>
        <v/>
      </c>
      <c r="I52" s="477"/>
      <c r="J52" s="477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10"/>
        <v/>
      </c>
      <c r="I53" s="479"/>
      <c r="J53" s="479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10"/>
        <v/>
      </c>
      <c r="I54" s="477"/>
      <c r="J54" s="477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10"/>
        <v/>
      </c>
      <c r="I55" s="479"/>
      <c r="J55" s="479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10"/>
        <v/>
      </c>
      <c r="I56" s="477"/>
      <c r="J56" s="477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10"/>
        <v/>
      </c>
      <c r="I57" s="479"/>
      <c r="J57" s="479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10"/>
        <v/>
      </c>
      <c r="I58" s="477"/>
      <c r="J58" s="477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10"/>
        <v/>
      </c>
      <c r="I59" s="479"/>
      <c r="J59" s="479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10"/>
        <v/>
      </c>
      <c r="I60" s="477"/>
      <c r="J60" s="477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10"/>
        <v/>
      </c>
      <c r="I61" s="479"/>
      <c r="J61" s="479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10"/>
        <v/>
      </c>
      <c r="I62" s="477"/>
      <c r="J62" s="477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10"/>
        <v/>
      </c>
      <c r="I63" s="479"/>
      <c r="J63" s="479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10"/>
        <v/>
      </c>
      <c r="I64" s="477"/>
      <c r="J64" s="477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10"/>
        <v/>
      </c>
      <c r="I65" s="481"/>
      <c r="J65" s="481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28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2</v>
      </c>
      <c r="E79" s="304">
        <f t="shared" ref="E79:J79" si="11">IF(ISNA(VLOOKUP(($B79*10+E$78),$A$21:$O$65,15,FALSE)),0,VLOOKUP(($B79*10+E$78),$A$21:$O$65,15,FALSE))</f>
        <v>6</v>
      </c>
      <c r="F79" s="304">
        <f t="shared" si="11"/>
        <v>4</v>
      </c>
      <c r="G79" s="304">
        <f t="shared" si="11"/>
        <v>4</v>
      </c>
      <c r="H79" s="304">
        <f t="shared" si="11"/>
        <v>5</v>
      </c>
      <c r="I79" s="304">
        <f t="shared" si="11"/>
        <v>3</v>
      </c>
      <c r="J79" s="304">
        <f t="shared" si="11"/>
        <v>4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0.33593276470355216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0.27025482032898834</v>
      </c>
      <c r="S79" s="304">
        <f t="shared" si="13"/>
        <v>0.27558629283078845</v>
      </c>
      <c r="T79" s="304">
        <f t="shared" si="13"/>
        <v>1.8161084016158876E-3</v>
      </c>
      <c r="U79" s="304">
        <f t="shared" si="13"/>
        <v>1.8161084016158876E-3</v>
      </c>
      <c r="V79" s="304">
        <f t="shared" si="13"/>
        <v>7.4264364551815037E-2</v>
      </c>
      <c r="W79" s="304">
        <f t="shared" si="13"/>
        <v>0.16440195389316542</v>
      </c>
      <c r="X79" s="304">
        <f t="shared" si="13"/>
        <v>1.8161084016158876E-3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0.5</v>
      </c>
      <c r="D80" s="316">
        <v>1</v>
      </c>
      <c r="E80" s="304">
        <f t="shared" ref="E80:J80" si="15">IF(ISNA(VLOOKUP(($B80*10+E$78),$A$21:$O$65,15,FALSE)),0,VLOOKUP(($B80*10+E$78),$A$21:$O$65,15,FALSE))</f>
        <v>6</v>
      </c>
      <c r="F80" s="304">
        <f t="shared" si="15"/>
        <v>4</v>
      </c>
      <c r="G80" s="304">
        <f t="shared" si="15"/>
        <v>4</v>
      </c>
      <c r="H80" s="304">
        <f t="shared" si="15"/>
        <v>5</v>
      </c>
      <c r="I80" s="304">
        <f t="shared" si="15"/>
        <v>3</v>
      </c>
      <c r="J80" s="304">
        <f t="shared" si="15"/>
        <v>4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0.33593276470355216</v>
      </c>
      <c r="Q80" s="304">
        <f t="shared" ref="Q80:Q89" si="16">IF(OR($B80&gt;$K$1,Q$78&gt;$K$1),0,LN(INDEX($C$79:$L$88,$B80,Q$78)*INDEX($N$91:$N$100,Q$78)/INDEX($N$91:$N$100,$B80))^2)</f>
        <v>0.27025482032898834</v>
      </c>
      <c r="R80" s="316">
        <f t="shared" si="13"/>
        <v>0</v>
      </c>
      <c r="S80" s="304">
        <f t="shared" si="13"/>
        <v>0.12367624783094112</v>
      </c>
      <c r="T80" s="304">
        <f t="shared" si="13"/>
        <v>1.7074902862966538E-2</v>
      </c>
      <c r="U80" s="304">
        <f t="shared" si="13"/>
        <v>1.7074902862966538E-2</v>
      </c>
      <c r="V80" s="304">
        <f t="shared" si="13"/>
        <v>9.8462145474190153E-3</v>
      </c>
      <c r="W80" s="304">
        <f t="shared" si="13"/>
        <v>0.33495376551335682</v>
      </c>
      <c r="X80" s="304">
        <f t="shared" si="13"/>
        <v>1.7074902862966538E-2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0.16666666666666666</v>
      </c>
      <c r="D81" s="304">
        <f t="shared" ref="D81:D88" si="17">IF(ISNA(VLOOKUP((10*D$78+$B81),$A$21:$O$65,15,FALSE)),0,1/VLOOKUP((10*D$78+$B81),$A$21:$O$65,15,FALSE))</f>
        <v>0.16666666666666666</v>
      </c>
      <c r="E81" s="316">
        <v>1</v>
      </c>
      <c r="F81" s="304">
        <f>IF(ISNA(VLOOKUP(($B81*10+F$78),$A$21:$O$65,15,FALSE)),0,VLOOKUP(($B81*10+F$78),$A$21:$O$65,15,FALSE))</f>
        <v>0.33333333333333331</v>
      </c>
      <c r="G81" s="304">
        <f>IF(ISNA(VLOOKUP(($B81*10+G$78),$A$21:$O$65,15,FALSE)),0,VLOOKUP(($B81*10+G$78),$A$21:$O$65,15,FALSE))</f>
        <v>0.33333333333333331</v>
      </c>
      <c r="H81" s="304">
        <f>IF(ISNA(VLOOKUP(($B81*10+H$78),$A$21:$O$65,15,FALSE)),0,VLOOKUP(($B81*10+H$78),$A$21:$O$65,15,FALSE))</f>
        <v>0.5</v>
      </c>
      <c r="I81" s="304">
        <f>IF(ISNA(VLOOKUP(($B81*10+I$78),$A$21:$O$65,15,FALSE)),0,VLOOKUP(($B81*10+I$78),$A$21:$O$65,15,FALSE))</f>
        <v>0.2</v>
      </c>
      <c r="J81" s="304">
        <f>IF(ISNA(VLOOKUP(($B81*10+J$78),$A$21:$O$65,15,FALSE)),0,VLOOKUP(($B81*10+J$78),$A$21:$O$65,15,FALSE))</f>
        <v>0.33333333333333331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0.29265558346923065</v>
      </c>
      <c r="Q81" s="304">
        <f t="shared" si="16"/>
        <v>0.27558629283078823</v>
      </c>
      <c r="R81" s="304">
        <f t="shared" si="13"/>
        <v>0.12367624783094104</v>
      </c>
      <c r="S81" s="316">
        <f t="shared" si="13"/>
        <v>0</v>
      </c>
      <c r="T81" s="304">
        <f t="shared" si="13"/>
        <v>4.4436584853168079E-2</v>
      </c>
      <c r="U81" s="304">
        <f t="shared" si="13"/>
        <v>4.4436584853168079E-2</v>
      </c>
      <c r="V81" s="304">
        <f t="shared" si="13"/>
        <v>6.675886931237858E-2</v>
      </c>
      <c r="W81" s="304">
        <f t="shared" si="13"/>
        <v>1.998692163986026E-4</v>
      </c>
      <c r="X81" s="304">
        <f t="shared" si="13"/>
        <v>4.4436584853168079E-2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0.25</v>
      </c>
      <c r="D82" s="304">
        <f t="shared" si="17"/>
        <v>0.25</v>
      </c>
      <c r="E82" s="304">
        <f t="shared" ref="E82:E88" si="19">IF(ISNA(VLOOKUP((10*E$78+$B82),$A$21:$O$65,15,FALSE)),0,1/VLOOKUP((10*E$78+$B82),$A$21:$O$65,15,FALSE))</f>
        <v>3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2</v>
      </c>
      <c r="I82" s="304">
        <f>IF(ISNA(VLOOKUP(($B82*10+I$78),$A$21:$O$65,15,FALSE)),0,VLOOKUP(($B82*10+I$78),$A$21:$O$65,15,FALSE))</f>
        <v>0.33333333333333331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0.18997646514976385</v>
      </c>
      <c r="Q82" s="304">
        <f t="shared" si="16"/>
        <v>1.8161084016158928E-3</v>
      </c>
      <c r="R82" s="304">
        <f t="shared" si="13"/>
        <v>1.7074902862966524E-2</v>
      </c>
      <c r="S82" s="304">
        <f t="shared" si="13"/>
        <v>4.44365848531681E-2</v>
      </c>
      <c r="T82" s="316">
        <f t="shared" si="13"/>
        <v>0</v>
      </c>
      <c r="U82" s="304">
        <f t="shared" si="13"/>
        <v>0</v>
      </c>
      <c r="V82" s="304">
        <f t="shared" si="13"/>
        <v>5.7650201623808885E-2</v>
      </c>
      <c r="W82" s="304">
        <f t="shared" si="13"/>
        <v>0.13165960343403665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0.25</v>
      </c>
      <c r="D83" s="304">
        <f t="shared" si="17"/>
        <v>0.25</v>
      </c>
      <c r="E83" s="304">
        <f t="shared" si="19"/>
        <v>3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2</v>
      </c>
      <c r="I83" s="304">
        <f>IF(ISNA(VLOOKUP(($B83*10+I$78),$A$21:$O$65,15,FALSE)),0,VLOOKUP(($B83*10+I$78),$A$21:$O$65,15,FALSE))</f>
        <v>0.33333333333333331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0.18997646514976385</v>
      </c>
      <c r="Q83" s="304">
        <f t="shared" si="16"/>
        <v>1.8161084016158928E-3</v>
      </c>
      <c r="R83" s="304">
        <f t="shared" si="13"/>
        <v>1.7074902862966524E-2</v>
      </c>
      <c r="S83" s="304">
        <f t="shared" si="13"/>
        <v>4.44365848531681E-2</v>
      </c>
      <c r="T83" s="304">
        <f t="shared" si="13"/>
        <v>0</v>
      </c>
      <c r="U83" s="316">
        <f t="shared" si="13"/>
        <v>0</v>
      </c>
      <c r="V83" s="304">
        <f t="shared" si="13"/>
        <v>5.7650201623808885E-2</v>
      </c>
      <c r="W83" s="304">
        <f t="shared" si="13"/>
        <v>0.13165960343403665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0.2</v>
      </c>
      <c r="D84" s="304">
        <f t="shared" si="17"/>
        <v>0.2</v>
      </c>
      <c r="E84" s="304">
        <f t="shared" si="19"/>
        <v>2</v>
      </c>
      <c r="F84" s="304">
        <f t="shared" si="20"/>
        <v>0.5</v>
      </c>
      <c r="G84" s="304">
        <f>IF(ISNA(VLOOKUP((10*G$78+$B84),$A$21:$O$65,15,FALSE)),0,1/VLOOKUP((10*G$78+$B84),$A$21:$O$65,15,FALSE))</f>
        <v>0.5</v>
      </c>
      <c r="H84" s="316">
        <v>1</v>
      </c>
      <c r="I84" s="304">
        <f>IF(ISNA(VLOOKUP(($B84*10+I$78),$A$21:$O$65,15,FALSE)),0,VLOOKUP(($B84*10+I$78),$A$21:$O$65,15,FALSE))</f>
        <v>0.33333333333333331</v>
      </c>
      <c r="J84" s="304">
        <f>IF(ISNA(VLOOKUP(($B84*10+J$78),$A$21:$O$65,15,FALSE)),0,VLOOKUP(($B84*10+J$78),$A$21:$O$65,15,FALSE))</f>
        <v>0.5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0.21776622143928112</v>
      </c>
      <c r="Q84" s="304">
        <f t="shared" si="16"/>
        <v>7.426436455181501E-2</v>
      </c>
      <c r="R84" s="304">
        <f t="shared" si="13"/>
        <v>9.8462145474190518E-3</v>
      </c>
      <c r="S84" s="304">
        <f t="shared" si="13"/>
        <v>6.6758869312378608E-2</v>
      </c>
      <c r="T84" s="304">
        <f t="shared" si="13"/>
        <v>5.7650201623808899E-2</v>
      </c>
      <c r="U84" s="304">
        <f t="shared" si="13"/>
        <v>5.7650201623808899E-2</v>
      </c>
      <c r="V84" s="316">
        <f t="shared" si="13"/>
        <v>0</v>
      </c>
      <c r="W84" s="304">
        <f t="shared" si="13"/>
        <v>8.1348371165547908E-3</v>
      </c>
      <c r="X84" s="304">
        <f t="shared" si="13"/>
        <v>5.7650201623808899E-2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0.33333333333333331</v>
      </c>
      <c r="D85" s="304">
        <f t="shared" si="17"/>
        <v>0.33333333333333331</v>
      </c>
      <c r="E85" s="304">
        <f t="shared" si="19"/>
        <v>5</v>
      </c>
      <c r="F85" s="304">
        <f t="shared" si="20"/>
        <v>3</v>
      </c>
      <c r="G85" s="304">
        <f>IF(ISNA(VLOOKUP((10*G$78+$B85),$A$21:$O$65,15,FALSE)),0,1/VLOOKUP((10*G$78+$B85),$A$21:$O$65,15,FALSE))</f>
        <v>3</v>
      </c>
      <c r="H85" s="304">
        <f>IF(ISNA(VLOOKUP((10*H$78+$B85),$A$21:$O$65,15,FALSE)),0,1/VLOOKUP((10*H$78+$B85),$A$21:$O$65,15,FALSE))</f>
        <v>3</v>
      </c>
      <c r="I85" s="316">
        <v>1</v>
      </c>
      <c r="J85" s="304">
        <f>IF(ISNA(VLOOKUP(($B85*10+J$78),$A$21:$O$65,15,FALSE)),0,VLOOKUP(($B85*10+J$78),$A$21:$O$65,15,FALSE))</f>
        <v>3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0.35909991368133293</v>
      </c>
      <c r="Q85" s="304">
        <f t="shared" si="16"/>
        <v>0.16440195389316548</v>
      </c>
      <c r="R85" s="304">
        <f t="shared" si="13"/>
        <v>0.33495376551335682</v>
      </c>
      <c r="S85" s="304">
        <f t="shared" si="13"/>
        <v>1.9986921639860201E-4</v>
      </c>
      <c r="T85" s="304">
        <f t="shared" si="13"/>
        <v>0.13165960343403654</v>
      </c>
      <c r="U85" s="304">
        <f t="shared" si="13"/>
        <v>0.13165960343403654</v>
      </c>
      <c r="V85" s="304">
        <f t="shared" si="13"/>
        <v>8.1348371165548064E-3</v>
      </c>
      <c r="W85" s="316">
        <f t="shared" si="13"/>
        <v>0</v>
      </c>
      <c r="X85" s="304">
        <f t="shared" si="13"/>
        <v>0.13165960343403654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0.25</v>
      </c>
      <c r="D86" s="304">
        <f t="shared" si="17"/>
        <v>0.25</v>
      </c>
      <c r="E86" s="304">
        <f t="shared" si="19"/>
        <v>3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2</v>
      </c>
      <c r="I86" s="304">
        <f>IF(ISNA(VLOOKUP((10*I$78+$B86),$A$21:$O$65,15,FALSE)),0,1/VLOOKUP((10*I$78+$B86),$A$21:$O$65,15,FALSE))</f>
        <v>0.33333333333333331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0.18997646514976385</v>
      </c>
      <c r="Q86" s="304">
        <f t="shared" si="16"/>
        <v>1.8161084016158928E-3</v>
      </c>
      <c r="R86" s="304">
        <f t="shared" si="13"/>
        <v>1.7074902862966524E-2</v>
      </c>
      <c r="S86" s="304">
        <f t="shared" si="13"/>
        <v>4.44365848531681E-2</v>
      </c>
      <c r="T86" s="304">
        <f t="shared" si="13"/>
        <v>0</v>
      </c>
      <c r="U86" s="304">
        <f t="shared" si="13"/>
        <v>0</v>
      </c>
      <c r="V86" s="304">
        <f t="shared" si="13"/>
        <v>5.7650201623808885E-2</v>
      </c>
      <c r="W86" s="304">
        <f t="shared" si="13"/>
        <v>0.13165960343403665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2.9500000000000006</v>
      </c>
      <c r="D89" s="131">
        <f t="shared" ref="D89:L89" si="21">SUM(D79:D88)</f>
        <v>4.45</v>
      </c>
      <c r="E89" s="131">
        <f t="shared" si="21"/>
        <v>29</v>
      </c>
      <c r="F89" s="131">
        <f t="shared" si="21"/>
        <v>14.833333333333334</v>
      </c>
      <c r="G89" s="131">
        <f t="shared" si="21"/>
        <v>14.833333333333334</v>
      </c>
      <c r="H89" s="131">
        <f t="shared" si="21"/>
        <v>20.5</v>
      </c>
      <c r="I89" s="131">
        <f t="shared" si="21"/>
        <v>8.5333333333333332</v>
      </c>
      <c r="J89" s="131">
        <f t="shared" si="21"/>
        <v>14.833333333333334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0.69314718055994529</v>
      </c>
      <c r="E91" s="131">
        <f t="shared" si="22"/>
        <v>1.791759469228055</v>
      </c>
      <c r="F91" s="131">
        <f t="shared" si="22"/>
        <v>1.3862943611198906</v>
      </c>
      <c r="G91" s="131">
        <f t="shared" si="22"/>
        <v>1.3862943611198906</v>
      </c>
      <c r="H91" s="131">
        <f t="shared" si="22"/>
        <v>1.6094379124341003</v>
      </c>
      <c r="I91" s="131">
        <f t="shared" si="22"/>
        <v>1.0986122886681098</v>
      </c>
      <c r="J91" s="131">
        <f t="shared" si="22"/>
        <v>1.3862943611198906</v>
      </c>
      <c r="K91" s="131">
        <f t="shared" si="22"/>
        <v>0</v>
      </c>
      <c r="L91" s="131">
        <f t="shared" si="22"/>
        <v>0</v>
      </c>
      <c r="M91" s="131">
        <f>EXP(SUM(C91:L91)/K$1)</f>
        <v>3.2187078550942467</v>
      </c>
      <c r="N91" s="386">
        <f t="shared" ref="N91:N100" si="23">IF(B91&lt;=K$1,M91/M$101,)</f>
        <v>0.30206966382915873</v>
      </c>
      <c r="O91" s="386">
        <f>N91*COSH(P79)</f>
        <v>0.31927496259239169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-0.69314718055994529</v>
      </c>
      <c r="D92" s="131">
        <f t="shared" si="24"/>
        <v>0</v>
      </c>
      <c r="E92" s="131">
        <f t="shared" si="24"/>
        <v>1.791759469228055</v>
      </c>
      <c r="F92" s="131">
        <f t="shared" si="24"/>
        <v>1.3862943611198906</v>
      </c>
      <c r="G92" s="131">
        <f t="shared" si="24"/>
        <v>1.3862943611198906</v>
      </c>
      <c r="H92" s="131">
        <f t="shared" si="24"/>
        <v>1.6094379124341003</v>
      </c>
      <c r="I92" s="131">
        <f t="shared" si="24"/>
        <v>1.0986122886681098</v>
      </c>
      <c r="J92" s="131">
        <f t="shared" si="24"/>
        <v>1.3862943611198906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2.7065998970977247</v>
      </c>
      <c r="N92" s="386">
        <f t="shared" si="23"/>
        <v>0.25400929747083423</v>
      </c>
      <c r="O92" s="386">
        <f t="shared" ref="O92:O100" si="26">N92*COSH(P80)</f>
        <v>0.26847717152420603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-1.791759469228055</v>
      </c>
      <c r="D93" s="131">
        <f t="shared" si="27"/>
        <v>-1.791759469228055</v>
      </c>
      <c r="E93" s="131">
        <f t="shared" si="27"/>
        <v>0</v>
      </c>
      <c r="F93" s="131">
        <f t="shared" si="27"/>
        <v>-1.0986122886681098</v>
      </c>
      <c r="G93" s="131">
        <f t="shared" si="27"/>
        <v>-1.0986122886681098</v>
      </c>
      <c r="H93" s="131">
        <f t="shared" si="27"/>
        <v>-0.69314718055994529</v>
      </c>
      <c r="I93" s="131">
        <f t="shared" si="27"/>
        <v>-1.6094379124341003</v>
      </c>
      <c r="J93" s="131">
        <f t="shared" si="27"/>
        <v>-1.0986122886681098</v>
      </c>
      <c r="K93" s="131">
        <f t="shared" si="27"/>
        <v>0</v>
      </c>
      <c r="L93" s="131">
        <f t="shared" si="27"/>
        <v>0</v>
      </c>
      <c r="M93" s="131">
        <f t="shared" si="25"/>
        <v>0.31735234873122586</v>
      </c>
      <c r="N93" s="386">
        <f t="shared" si="23"/>
        <v>2.9782919610089435E-2</v>
      </c>
      <c r="O93" s="386">
        <f t="shared" si="26"/>
        <v>3.1067461796095125E-2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-1.3862943611198906</v>
      </c>
      <c r="D94" s="131">
        <f t="shared" si="28"/>
        <v>-1.3862943611198906</v>
      </c>
      <c r="E94" s="131">
        <f t="shared" si="28"/>
        <v>1.0986122886681098</v>
      </c>
      <c r="F94" s="131">
        <f t="shared" si="28"/>
        <v>0</v>
      </c>
      <c r="G94" s="131">
        <f t="shared" si="28"/>
        <v>0</v>
      </c>
      <c r="H94" s="131">
        <f t="shared" si="28"/>
        <v>0.69314718055994529</v>
      </c>
      <c r="I94" s="131">
        <f t="shared" si="28"/>
        <v>-1.0986122886681098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0.77110541270397048</v>
      </c>
      <c r="N94" s="386">
        <f t="shared" si="23"/>
        <v>7.2366789183329824E-2</v>
      </c>
      <c r="O94" s="386">
        <f t="shared" si="26"/>
        <v>7.3676618479517314E-2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-1.3862943611198906</v>
      </c>
      <c r="D95" s="131">
        <f t="shared" si="29"/>
        <v>-1.3862943611198906</v>
      </c>
      <c r="E95" s="131">
        <f t="shared" si="29"/>
        <v>1.0986122886681098</v>
      </c>
      <c r="F95" s="131">
        <f t="shared" si="29"/>
        <v>0</v>
      </c>
      <c r="G95" s="131">
        <f t="shared" si="29"/>
        <v>0</v>
      </c>
      <c r="H95" s="131">
        <f t="shared" si="29"/>
        <v>0.69314718055994529</v>
      </c>
      <c r="I95" s="131">
        <f t="shared" si="29"/>
        <v>-1.0986122886681098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0.77110541270397048</v>
      </c>
      <c r="N95" s="386">
        <f t="shared" si="23"/>
        <v>7.2366789183329824E-2</v>
      </c>
      <c r="O95" s="386">
        <f t="shared" si="26"/>
        <v>7.3676618479517314E-2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-1.6094379124341003</v>
      </c>
      <c r="D96" s="131">
        <f t="shared" si="30"/>
        <v>-1.6094379124341003</v>
      </c>
      <c r="E96" s="131">
        <f t="shared" si="30"/>
        <v>0.69314718055994529</v>
      </c>
      <c r="F96" s="131">
        <f t="shared" si="30"/>
        <v>-0.69314718055994529</v>
      </c>
      <c r="G96" s="131">
        <f t="shared" si="30"/>
        <v>-0.69314718055994529</v>
      </c>
      <c r="H96" s="131">
        <f t="shared" si="30"/>
        <v>0</v>
      </c>
      <c r="I96" s="131">
        <f t="shared" si="30"/>
        <v>-1.0986122886681098</v>
      </c>
      <c r="J96" s="131">
        <f t="shared" si="30"/>
        <v>-0.69314718055994529</v>
      </c>
      <c r="K96" s="131">
        <f t="shared" si="30"/>
        <v>0</v>
      </c>
      <c r="L96" s="131">
        <f t="shared" si="30"/>
        <v>0</v>
      </c>
      <c r="M96" s="131">
        <f t="shared" si="25"/>
        <v>0.49018480332776071</v>
      </c>
      <c r="N96" s="375">
        <f t="shared" si="23"/>
        <v>4.6002919625348644E-2</v>
      </c>
      <c r="O96" s="375">
        <f t="shared" si="26"/>
        <v>4.7098015183073196E-2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-1.0986122886681098</v>
      </c>
      <c r="D97" s="131">
        <f t="shared" si="31"/>
        <v>-1.0986122886681098</v>
      </c>
      <c r="E97" s="131">
        <f t="shared" si="31"/>
        <v>1.6094379124341003</v>
      </c>
      <c r="F97" s="131">
        <f t="shared" si="31"/>
        <v>1.0986122886681098</v>
      </c>
      <c r="G97" s="131">
        <f t="shared" si="31"/>
        <v>1.0986122886681098</v>
      </c>
      <c r="H97" s="131">
        <f t="shared" si="31"/>
        <v>1.0986122886681098</v>
      </c>
      <c r="I97" s="131">
        <f t="shared" si="31"/>
        <v>0</v>
      </c>
      <c r="J97" s="131">
        <f t="shared" si="31"/>
        <v>1.0986122886681098</v>
      </c>
      <c r="K97" s="131">
        <f t="shared" si="31"/>
        <v>0</v>
      </c>
      <c r="L97" s="131">
        <f t="shared" si="31"/>
        <v>0</v>
      </c>
      <c r="M97" s="131">
        <f t="shared" si="25"/>
        <v>1.6093539275471234</v>
      </c>
      <c r="N97" s="375">
        <f t="shared" si="23"/>
        <v>0.15103483191457936</v>
      </c>
      <c r="O97" s="375">
        <f t="shared" si="26"/>
        <v>0.16087810815058948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-1.3862943611198906</v>
      </c>
      <c r="D98" s="131">
        <f t="shared" si="32"/>
        <v>-1.3862943611198906</v>
      </c>
      <c r="E98" s="131">
        <f t="shared" si="32"/>
        <v>1.0986122886681098</v>
      </c>
      <c r="F98" s="131">
        <f t="shared" si="32"/>
        <v>0</v>
      </c>
      <c r="G98" s="131">
        <f t="shared" si="32"/>
        <v>0</v>
      </c>
      <c r="H98" s="131">
        <f t="shared" si="32"/>
        <v>0.69314718055994529</v>
      </c>
      <c r="I98" s="131">
        <f t="shared" si="32"/>
        <v>-1.0986122886681098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0.77110541270397048</v>
      </c>
      <c r="N98" s="375">
        <f t="shared" si="23"/>
        <v>7.2366789183329824E-2</v>
      </c>
      <c r="O98" s="375">
        <f t="shared" si="26"/>
        <v>7.3676618479517314E-2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10.655515069909994</v>
      </c>
      <c r="N101" s="156">
        <f>MMULT(C89:L89,N91:N100)</f>
        <v>8.3373640873827259</v>
      </c>
      <c r="O101" s="371">
        <f>SUM(O91:O100)</f>
        <v>1.0478255746849074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1.6817928305074292</v>
      </c>
      <c r="E102" s="157">
        <f t="shared" ref="E102:L110" ca="1" si="35">IF(AND($B79&lt;=$K$1,E$78&lt;=$K$1,(E113&gt;1/9),(E113&lt;9)),IF(E79*E113&gt;1,E79*E113,1/(E79*E113)),0)</f>
        <v>0</v>
      </c>
      <c r="F102" s="157">
        <f t="shared" ca="1" si="35"/>
        <v>1.0435369153380323</v>
      </c>
      <c r="G102" s="157">
        <f t="shared" ca="1" si="35"/>
        <v>1.0435369153380323</v>
      </c>
      <c r="H102" s="157">
        <f t="shared" ca="1" si="35"/>
        <v>1.3132630115185626</v>
      </c>
      <c r="I102" s="157">
        <f t="shared" ca="1" si="35"/>
        <v>1.5</v>
      </c>
      <c r="J102" s="157">
        <f t="shared" ca="1" si="35"/>
        <v>1.0435369153380323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1.4214483826986557</v>
      </c>
      <c r="F103" s="157">
        <f t="shared" ca="1" si="35"/>
        <v>1.139592761428571</v>
      </c>
      <c r="G103" s="157">
        <f t="shared" ca="1" si="35"/>
        <v>1.139592761428571</v>
      </c>
      <c r="H103" s="157">
        <f t="shared" ca="1" si="35"/>
        <v>1.1043181586712569</v>
      </c>
      <c r="I103" s="157">
        <f t="shared" ca="1" si="35"/>
        <v>1.7838106725040817</v>
      </c>
      <c r="J103" s="157">
        <f t="shared" ca="1" si="35"/>
        <v>1.139592761428571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1.2346652357881647</v>
      </c>
      <c r="G104" s="157">
        <f t="shared" ca="1" si="35"/>
        <v>1.2346652357881647</v>
      </c>
      <c r="H104" s="157">
        <f t="shared" ca="1" si="35"/>
        <v>1.2948273654213189</v>
      </c>
      <c r="I104" s="157">
        <f t="shared" ca="1" si="35"/>
        <v>1.0142379181886112</v>
      </c>
      <c r="J104" s="157">
        <f t="shared" ca="1" si="35"/>
        <v>1.2346652357881647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1.2713820840885317</v>
      </c>
      <c r="I105" s="157">
        <f t="shared" ca="1" si="35"/>
        <v>1.4374192019015504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1.2713820840885317</v>
      </c>
      <c r="I106" s="157">
        <f t="shared" ca="1" si="35"/>
        <v>1.4374192019015504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1.0943858429321354</v>
      </c>
      <c r="J107" s="157">
        <f t="shared" ca="1" si="35"/>
        <v>1.2713820840885317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1.4374192019015504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0.84089641525371461</v>
      </c>
      <c r="E113" s="157">
        <f t="shared" ref="E113:L121" ca="1" si="36">IF(AND($B91&lt;=$K$1,E$78&lt;=$K$1), OFFSET($N$90,E$78,0)/OFFSET($N$90,$B91,0),0)</f>
        <v>9.8596195435678491E-2</v>
      </c>
      <c r="F113" s="157">
        <f t="shared" ca="1" si="36"/>
        <v>0.23956986698359173</v>
      </c>
      <c r="G113" s="157">
        <f t="shared" ca="1" si="36"/>
        <v>0.23956986698359173</v>
      </c>
      <c r="H113" s="157">
        <f t="shared" ca="1" si="36"/>
        <v>0.15229241838520557</v>
      </c>
      <c r="I113" s="157">
        <f t="shared" ca="1" si="36"/>
        <v>0.5</v>
      </c>
      <c r="J113" s="157">
        <f t="shared" ca="1" si="36"/>
        <v>0.23956986698359173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0.11725129712430767</v>
      </c>
      <c r="F114" s="157">
        <f t="shared" ca="1" si="36"/>
        <v>0.28489819035714276</v>
      </c>
      <c r="G114" s="157">
        <f t="shared" ca="1" si="36"/>
        <v>0.28489819035714276</v>
      </c>
      <c r="H114" s="157">
        <f t="shared" ca="1" si="36"/>
        <v>0.18110722750465769</v>
      </c>
      <c r="I114" s="157">
        <f t="shared" ca="1" si="36"/>
        <v>0.59460355750136051</v>
      </c>
      <c r="J114" s="157">
        <f t="shared" ca="1" si="36"/>
        <v>0.28489819035714276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2.4298084315016055</v>
      </c>
      <c r="G115" s="157">
        <f t="shared" ca="1" si="36"/>
        <v>2.4298084315016055</v>
      </c>
      <c r="H115" s="157">
        <f t="shared" ca="1" si="36"/>
        <v>1.5446074537891989</v>
      </c>
      <c r="I115" s="157">
        <f t="shared" ca="1" si="36"/>
        <v>5.0711895909430558</v>
      </c>
      <c r="J115" s="157">
        <f t="shared" ca="1" si="36"/>
        <v>2.4298084315016055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0.63569104204426585</v>
      </c>
      <c r="I116" s="157">
        <f t="shared" ca="1" si="36"/>
        <v>2.0870738306760646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0.63569104204426585</v>
      </c>
      <c r="I117" s="157">
        <f t="shared" ca="1" si="36"/>
        <v>2.0870738306760646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3.2831575287964063</v>
      </c>
      <c r="J118" s="157">
        <f t="shared" ca="1" si="36"/>
        <v>1.5730912249198656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0.47913973396718346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37">IF(AND($B124&lt;=$K$1,E$123&lt;=$K$1),IF(E113&gt;1,"B"&amp;TEXT(MIN(9,ROUND(E113,0)),"@"),"A"&amp;TEXT(MIN(9,ROUND(1/E113,0)),"@")),"")</f>
        <v>A9</v>
      </c>
      <c r="F124" s="157" t="str">
        <f t="shared" ca="1" si="37"/>
        <v>A4</v>
      </c>
      <c r="G124" s="157" t="str">
        <f t="shared" ca="1" si="37"/>
        <v>A4</v>
      </c>
      <c r="H124" s="157" t="str">
        <f t="shared" ca="1" si="37"/>
        <v>A7</v>
      </c>
      <c r="I124" s="157" t="str">
        <f t="shared" ca="1" si="37"/>
        <v>A2</v>
      </c>
      <c r="J124" s="157" t="str">
        <f t="shared" ca="1" si="37"/>
        <v>A4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A9</v>
      </c>
      <c r="F125" s="157" t="str">
        <f t="shared" ca="1" si="37"/>
        <v>A4</v>
      </c>
      <c r="G125" s="157" t="str">
        <f t="shared" ca="1" si="37"/>
        <v>A4</v>
      </c>
      <c r="H125" s="157" t="str">
        <f t="shared" ca="1" si="37"/>
        <v>A6</v>
      </c>
      <c r="I125" s="157" t="str">
        <f t="shared" ca="1" si="37"/>
        <v>A2</v>
      </c>
      <c r="J125" s="157" t="str">
        <f t="shared" ca="1" si="37"/>
        <v>A4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B2</v>
      </c>
      <c r="G126" s="157" t="str">
        <f t="shared" ca="1" si="37"/>
        <v>B2</v>
      </c>
      <c r="H126" s="157" t="str">
        <f t="shared" ca="1" si="37"/>
        <v>B2</v>
      </c>
      <c r="I126" s="157" t="str">
        <f t="shared" ca="1" si="37"/>
        <v>B5</v>
      </c>
      <c r="J126" s="157" t="str">
        <f t="shared" ca="1" si="37"/>
        <v>B2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A2</v>
      </c>
      <c r="I127" s="157" t="str">
        <f t="shared" ca="1" si="37"/>
        <v>B2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A2</v>
      </c>
      <c r="I128" s="157" t="str">
        <f t="shared" ca="1" si="37"/>
        <v>B2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B3</v>
      </c>
      <c r="J129" s="157" t="str">
        <f t="shared" ca="1" si="37"/>
        <v>B2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A2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B6:F6"/>
    <mergeCell ref="B7:F7"/>
    <mergeCell ref="B8:F8"/>
    <mergeCell ref="B9:F9"/>
    <mergeCell ref="B10:F10"/>
    <mergeCell ref="B17:E17"/>
    <mergeCell ref="B11:F11"/>
    <mergeCell ref="B12:F12"/>
    <mergeCell ref="B13:F13"/>
    <mergeCell ref="B14:F14"/>
    <mergeCell ref="B15:F15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55:J55"/>
    <mergeCell ref="H41:J41"/>
    <mergeCell ref="H42:J42"/>
    <mergeCell ref="H43:J43"/>
    <mergeCell ref="H44:J44"/>
    <mergeCell ref="H45:J45"/>
    <mergeCell ref="H46:J46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A69:C69"/>
    <mergeCell ref="D69:F69"/>
    <mergeCell ref="A70:C70"/>
    <mergeCell ref="D70:F70"/>
    <mergeCell ref="A67:C67"/>
    <mergeCell ref="D67:F67"/>
    <mergeCell ref="A68:C68"/>
    <mergeCell ref="D68:F68"/>
    <mergeCell ref="G72:N72"/>
    <mergeCell ref="A73:N73"/>
    <mergeCell ref="A71:C71"/>
    <mergeCell ref="D71:F71"/>
    <mergeCell ref="A72:C72"/>
    <mergeCell ref="D72:F72"/>
    <mergeCell ref="G68:N68"/>
    <mergeCell ref="G69:N69"/>
    <mergeCell ref="G67:N67"/>
    <mergeCell ref="G70:N70"/>
    <mergeCell ref="G71:N71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129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94" t="s">
        <v>132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87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87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87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87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87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87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188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8" t="str">
        <f t="shared" si="4"/>
        <v>LoRA</v>
      </c>
      <c r="I47" s="482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137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138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139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140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141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142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143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144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145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Distance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88" t="s">
        <v>91</v>
      </c>
      <c r="B4" s="489"/>
      <c r="C4" s="489"/>
      <c r="D4" s="489"/>
      <c r="E4" s="489"/>
      <c r="F4" s="489"/>
      <c r="G4" s="489"/>
      <c r="H4" s="489"/>
      <c r="I4" s="489"/>
      <c r="J4" s="489"/>
      <c r="K4" s="489"/>
      <c r="L4" s="489"/>
      <c r="M4" s="489"/>
      <c r="N4" s="489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97" t="str">
        <f>IF(ISBLANK(Summary!C18),"",Summary!C18)</f>
        <v>NBPLC</v>
      </c>
      <c r="C6" s="498"/>
      <c r="D6" s="498"/>
      <c r="E6" s="498"/>
      <c r="F6" s="499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97" t="str">
        <f>IF(ISBLANK(Summary!C19),"",Summary!C19)</f>
        <v>Fiber Optic</v>
      </c>
      <c r="C7" s="498"/>
      <c r="D7" s="498"/>
      <c r="E7" s="498"/>
      <c r="F7" s="499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97" t="str">
        <f>IF(ISBLANK(Summary!C20),"",Summary!C20)</f>
        <v>Zigbee</v>
      </c>
      <c r="C8" s="498"/>
      <c r="D8" s="498"/>
      <c r="E8" s="498"/>
      <c r="F8" s="499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97" t="str">
        <f>IF(ISBLANK(Summary!C21),"",Summary!C21)</f>
        <v>WiFi/RF Mesh</v>
      </c>
      <c r="C9" s="498"/>
      <c r="D9" s="498"/>
      <c r="E9" s="498"/>
      <c r="F9" s="499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97" t="str">
        <f>IF(ISBLANK(Summary!C22),"",Summary!C22)</f>
        <v>4G</v>
      </c>
      <c r="C10" s="498"/>
      <c r="D10" s="498"/>
      <c r="E10" s="498"/>
      <c r="F10" s="499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97" t="str">
        <f>IF(ISBLANK(Summary!C23),"",Summary!C23)</f>
        <v>5G</v>
      </c>
      <c r="C11" s="498"/>
      <c r="D11" s="498"/>
      <c r="E11" s="498"/>
      <c r="F11" s="499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97" t="str">
        <f>IF(ISBLANK(Summary!C24),"",Summary!C24)</f>
        <v>Private LTE + NB IoT</v>
      </c>
      <c r="C12" s="498"/>
      <c r="D12" s="498"/>
      <c r="E12" s="498"/>
      <c r="F12" s="499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97" t="str">
        <f>IF(ISBLANK(Summary!C25),"",Summary!C25)</f>
        <v>LoRA</v>
      </c>
      <c r="C13" s="498"/>
      <c r="D13" s="498"/>
      <c r="E13" s="498"/>
      <c r="F13" s="499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97" t="str">
        <f>IF(ISBLANK(Summary!C26),"",Summary!C26)</f>
        <v/>
      </c>
      <c r="C14" s="498"/>
      <c r="D14" s="498"/>
      <c r="E14" s="498"/>
      <c r="F14" s="499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500" t="str">
        <f>IF(ISBLANK(Summary!C27),"",Summary!C27)</f>
        <v/>
      </c>
      <c r="C15" s="501"/>
      <c r="D15" s="501"/>
      <c r="E15" s="501"/>
      <c r="F15" s="502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94" t="s">
        <v>146</v>
      </c>
      <c r="C17" s="495"/>
      <c r="D17" s="495"/>
      <c r="E17" s="496"/>
      <c r="F17" s="303">
        <v>1</v>
      </c>
      <c r="G17" s="486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74" t="s">
        <v>1</v>
      </c>
      <c r="E20" s="475"/>
      <c r="F20" s="475"/>
      <c r="G20" s="112"/>
      <c r="H20" s="474" t="s">
        <v>2</v>
      </c>
      <c r="I20" s="484"/>
      <c r="J20" s="485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8" t="str">
        <f>IF(B21&gt;0,VLOOKUP($C21,$A$6:$D$15,2),"")</f>
        <v>Fiber Optic</v>
      </c>
      <c r="I21" s="482"/>
      <c r="J21" s="482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8" t="str">
        <f t="shared" ref="H22:H65" si="4">IF(B22&gt;0,VLOOKUP($C22,$A$6:$D$15,2),"")</f>
        <v>Zigbee</v>
      </c>
      <c r="I22" s="482"/>
      <c r="J22" s="482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8" t="str">
        <f t="shared" si="4"/>
        <v>WiFi/RF Mesh</v>
      </c>
      <c r="I23" s="482"/>
      <c r="J23" s="482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8" t="str">
        <f t="shared" si="4"/>
        <v>4G</v>
      </c>
      <c r="I24" s="482"/>
      <c r="J24" s="482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8" t="str">
        <f t="shared" si="4"/>
        <v>5G</v>
      </c>
      <c r="I25" s="482"/>
      <c r="J25" s="482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8" t="str">
        <f t="shared" si="4"/>
        <v>Private LTE + NB IoT</v>
      </c>
      <c r="I26" s="482"/>
      <c r="J26" s="482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6" t="str">
        <f t="shared" si="4"/>
        <v>LoRA</v>
      </c>
      <c r="I27" s="483"/>
      <c r="J27" s="483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8" t="str">
        <f t="shared" si="4"/>
        <v>Zigbee</v>
      </c>
      <c r="I28" s="482"/>
      <c r="J28" s="482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8" t="str">
        <f t="shared" si="4"/>
        <v>WiFi/RF Mesh</v>
      </c>
      <c r="I29" s="482"/>
      <c r="J29" s="482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8" t="str">
        <f t="shared" si="4"/>
        <v>4G</v>
      </c>
      <c r="I30" s="482"/>
      <c r="J30" s="482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8" t="str">
        <f t="shared" si="4"/>
        <v>5G</v>
      </c>
      <c r="I31" s="482"/>
      <c r="J31" s="482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8" t="str">
        <f t="shared" si="4"/>
        <v>Private LTE + NB IoT</v>
      </c>
      <c r="I32" s="482"/>
      <c r="J32" s="482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6" t="str">
        <f t="shared" si="4"/>
        <v>LoRA</v>
      </c>
      <c r="I33" s="483"/>
      <c r="J33" s="483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8" t="str">
        <f t="shared" si="4"/>
        <v>WiFi/RF Mesh</v>
      </c>
      <c r="I34" s="482"/>
      <c r="J34" s="482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8" t="str">
        <f t="shared" si="4"/>
        <v>4G</v>
      </c>
      <c r="I35" s="482"/>
      <c r="J35" s="482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8" t="str">
        <f t="shared" si="4"/>
        <v>5G</v>
      </c>
      <c r="I36" s="482"/>
      <c r="J36" s="482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8" t="str">
        <f t="shared" si="4"/>
        <v>Private LTE + NB IoT</v>
      </c>
      <c r="I37" s="482"/>
      <c r="J37" s="482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6" t="str">
        <f t="shared" si="4"/>
        <v>LoRA</v>
      </c>
      <c r="I38" s="483"/>
      <c r="J38" s="483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8" t="str">
        <f t="shared" si="4"/>
        <v>4G</v>
      </c>
      <c r="I39" s="482"/>
      <c r="J39" s="482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8" t="str">
        <f t="shared" si="4"/>
        <v>5G</v>
      </c>
      <c r="I40" s="482"/>
      <c r="J40" s="482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8" t="str">
        <f t="shared" si="4"/>
        <v>Private LTE + NB IoT</v>
      </c>
      <c r="I41" s="482"/>
      <c r="J41" s="482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6" t="str">
        <f t="shared" si="4"/>
        <v>LoRA</v>
      </c>
      <c r="I42" s="483"/>
      <c r="J42" s="483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8" t="str">
        <f t="shared" si="4"/>
        <v>5G</v>
      </c>
      <c r="I43" s="482"/>
      <c r="J43" s="482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8" t="str">
        <f t="shared" si="4"/>
        <v>Private LTE + NB IoT</v>
      </c>
      <c r="I44" s="482"/>
      <c r="J44" s="482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6" t="str">
        <f t="shared" si="4"/>
        <v>LoRA</v>
      </c>
      <c r="I45" s="483"/>
      <c r="J45" s="483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8" t="str">
        <f t="shared" si="4"/>
        <v>Private LTE + NB IoT</v>
      </c>
      <c r="I46" s="482"/>
      <c r="J46" s="482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6" t="str">
        <f t="shared" si="4"/>
        <v>LoRA</v>
      </c>
      <c r="I47" s="483"/>
      <c r="J47" s="493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6" t="str">
        <f t="shared" si="4"/>
        <v>LoRA</v>
      </c>
      <c r="I48" s="483"/>
      <c r="J48" s="483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8" t="str">
        <f t="shared" si="4"/>
        <v/>
      </c>
      <c r="I49" s="479"/>
      <c r="J49" s="479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6" t="str">
        <f t="shared" si="4"/>
        <v/>
      </c>
      <c r="I50" s="477"/>
      <c r="J50" s="477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8" t="str">
        <f t="shared" si="4"/>
        <v/>
      </c>
      <c r="I51" s="479"/>
      <c r="J51" s="479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6" t="str">
        <f t="shared" si="4"/>
        <v/>
      </c>
      <c r="I52" s="477"/>
      <c r="J52" s="477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8" t="str">
        <f t="shared" si="4"/>
        <v/>
      </c>
      <c r="I53" s="479"/>
      <c r="J53" s="479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6" t="str">
        <f t="shared" si="4"/>
        <v/>
      </c>
      <c r="I54" s="477"/>
      <c r="J54" s="477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8" t="str">
        <f t="shared" si="4"/>
        <v/>
      </c>
      <c r="I55" s="479"/>
      <c r="J55" s="479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6" t="str">
        <f t="shared" si="4"/>
        <v/>
      </c>
      <c r="I56" s="477"/>
      <c r="J56" s="477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8" t="str">
        <f t="shared" si="4"/>
        <v/>
      </c>
      <c r="I57" s="479"/>
      <c r="J57" s="479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6" t="str">
        <f t="shared" si="4"/>
        <v/>
      </c>
      <c r="I58" s="477"/>
      <c r="J58" s="477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8" t="str">
        <f t="shared" si="4"/>
        <v/>
      </c>
      <c r="I59" s="479"/>
      <c r="J59" s="479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6" t="str">
        <f t="shared" si="4"/>
        <v/>
      </c>
      <c r="I60" s="477"/>
      <c r="J60" s="477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8" t="str">
        <f t="shared" si="4"/>
        <v/>
      </c>
      <c r="I61" s="479"/>
      <c r="J61" s="479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6" t="str">
        <f t="shared" si="4"/>
        <v/>
      </c>
      <c r="I62" s="477"/>
      <c r="J62" s="477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8" t="str">
        <f t="shared" si="4"/>
        <v/>
      </c>
      <c r="I63" s="479"/>
      <c r="J63" s="479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6" t="str">
        <f t="shared" si="4"/>
        <v/>
      </c>
      <c r="I64" s="477"/>
      <c r="J64" s="477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0" t="str">
        <f t="shared" si="4"/>
        <v/>
      </c>
      <c r="I65" s="481"/>
      <c r="J65" s="481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72" t="s">
        <v>10</v>
      </c>
      <c r="B67" s="468"/>
      <c r="C67" s="468"/>
      <c r="D67" s="473" t="s">
        <v>3</v>
      </c>
      <c r="E67" s="462"/>
      <c r="F67" s="462"/>
      <c r="G67" s="461" t="s">
        <v>4</v>
      </c>
      <c r="H67" s="462"/>
      <c r="I67" s="462"/>
      <c r="J67" s="462"/>
      <c r="K67" s="462"/>
      <c r="L67" s="462"/>
      <c r="M67" s="462"/>
      <c r="N67" s="463"/>
      <c r="O67" s="187"/>
      <c r="P67" s="11"/>
    </row>
    <row r="68" spans="1:26" ht="24.9" customHeight="1" outlineLevel="1" x14ac:dyDescent="0.25">
      <c r="A68" s="471">
        <v>1</v>
      </c>
      <c r="B68" s="468"/>
      <c r="C68" s="468"/>
      <c r="D68" s="469" t="s">
        <v>5</v>
      </c>
      <c r="E68" s="470"/>
      <c r="F68" s="462"/>
      <c r="G68" s="458" t="s">
        <v>11</v>
      </c>
      <c r="H68" s="459"/>
      <c r="I68" s="459"/>
      <c r="J68" s="459"/>
      <c r="K68" s="459"/>
      <c r="L68" s="459"/>
      <c r="M68" s="459"/>
      <c r="N68" s="460"/>
      <c r="O68" s="187"/>
      <c r="P68" s="11"/>
    </row>
    <row r="69" spans="1:26" ht="24.9" customHeight="1" outlineLevel="1" x14ac:dyDescent="0.25">
      <c r="A69" s="471">
        <v>3</v>
      </c>
      <c r="B69" s="468"/>
      <c r="C69" s="468"/>
      <c r="D69" s="469" t="s">
        <v>6</v>
      </c>
      <c r="E69" s="470"/>
      <c r="F69" s="462"/>
      <c r="G69" s="458" t="s">
        <v>12</v>
      </c>
      <c r="H69" s="459"/>
      <c r="I69" s="459"/>
      <c r="J69" s="459"/>
      <c r="K69" s="459"/>
      <c r="L69" s="459"/>
      <c r="M69" s="459"/>
      <c r="N69" s="460"/>
      <c r="O69" s="187"/>
      <c r="P69" s="11"/>
    </row>
    <row r="70" spans="1:26" ht="24.9" customHeight="1" outlineLevel="1" x14ac:dyDescent="0.25">
      <c r="A70" s="471">
        <v>5</v>
      </c>
      <c r="B70" s="468"/>
      <c r="C70" s="468"/>
      <c r="D70" s="469" t="s">
        <v>7</v>
      </c>
      <c r="E70" s="470"/>
      <c r="F70" s="462"/>
      <c r="G70" s="458" t="s">
        <v>13</v>
      </c>
      <c r="H70" s="459"/>
      <c r="I70" s="459"/>
      <c r="J70" s="459"/>
      <c r="K70" s="459"/>
      <c r="L70" s="459"/>
      <c r="M70" s="459"/>
      <c r="N70" s="460"/>
      <c r="O70" s="187"/>
      <c r="P70" s="11"/>
    </row>
    <row r="71" spans="1:26" ht="24.9" customHeight="1" outlineLevel="1" x14ac:dyDescent="0.25">
      <c r="A71" s="467">
        <v>7</v>
      </c>
      <c r="B71" s="468"/>
      <c r="C71" s="468"/>
      <c r="D71" s="469" t="s">
        <v>8</v>
      </c>
      <c r="E71" s="470"/>
      <c r="F71" s="462"/>
      <c r="G71" s="458" t="s">
        <v>14</v>
      </c>
      <c r="H71" s="459"/>
      <c r="I71" s="459"/>
      <c r="J71" s="459"/>
      <c r="K71" s="459"/>
      <c r="L71" s="459"/>
      <c r="M71" s="459"/>
      <c r="N71" s="460"/>
      <c r="O71" s="187"/>
      <c r="P71" s="11"/>
    </row>
    <row r="72" spans="1:26" ht="24.9" customHeight="1" outlineLevel="1" x14ac:dyDescent="0.25">
      <c r="A72" s="467">
        <v>9</v>
      </c>
      <c r="B72" s="468"/>
      <c r="C72" s="468"/>
      <c r="D72" s="469" t="s">
        <v>9</v>
      </c>
      <c r="E72" s="470"/>
      <c r="F72" s="462"/>
      <c r="G72" s="458" t="s">
        <v>18</v>
      </c>
      <c r="H72" s="459"/>
      <c r="I72" s="459"/>
      <c r="J72" s="459"/>
      <c r="K72" s="459"/>
      <c r="L72" s="459"/>
      <c r="M72" s="459"/>
      <c r="N72" s="460"/>
      <c r="O72" s="187"/>
      <c r="P72" s="11"/>
    </row>
    <row r="73" spans="1:26" ht="23.25" customHeight="1" outlineLevel="1" x14ac:dyDescent="0.25">
      <c r="A73" s="464" t="s">
        <v>101</v>
      </c>
      <c r="B73" s="465"/>
      <c r="C73" s="465"/>
      <c r="D73" s="465"/>
      <c r="E73" s="465"/>
      <c r="F73" s="465"/>
      <c r="G73" s="465"/>
      <c r="H73" s="465"/>
      <c r="I73" s="465"/>
      <c r="J73" s="465"/>
      <c r="K73" s="465"/>
      <c r="L73" s="465"/>
      <c r="M73" s="465"/>
      <c r="N73" s="466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90"/>
      <c r="R77" s="491"/>
      <c r="S77" s="492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10" t="s">
        <v>38</v>
      </c>
      <c r="C7" s="510"/>
      <c r="D7" s="510"/>
      <c r="E7" s="510"/>
      <c r="F7" s="510"/>
      <c r="G7" s="510"/>
      <c r="H7" s="510"/>
      <c r="I7" s="510"/>
      <c r="J7" s="65"/>
      <c r="K7" s="65"/>
      <c r="L7" s="105">
        <v>1</v>
      </c>
      <c r="M7" s="507" t="str">
        <f ca="1">INDIRECT(ADDRESS(17,2,1,1,"in"&amp;TEXT(L7,"@")))</f>
        <v>Participant 1</v>
      </c>
      <c r="N7" s="507"/>
      <c r="O7" s="507"/>
      <c r="P7" s="507"/>
      <c r="Q7" s="507"/>
      <c r="R7" s="507"/>
      <c r="S7" s="282">
        <f ca="1">INDIRECT(ADDRESS(17,6,1,1,"in"&amp;TEXT(L7,"@")))</f>
        <v>1</v>
      </c>
      <c r="T7" s="103"/>
      <c r="U7" s="508">
        <f ca="1">INDIRECT(ADDRESS(17,7,1,1,"in"&amp;TEXT(L7,"@")))</f>
        <v>0</v>
      </c>
      <c r="V7" s="507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7"/>
      <c r="AJ7" s="507"/>
      <c r="AK7" s="507"/>
      <c r="AL7" s="507"/>
      <c r="AM7" s="507"/>
      <c r="AN7" s="507"/>
      <c r="AO7" s="283">
        <f ca="1">IF(L7&gt;$N$4,0,IF(S7=0,1,S7))</f>
        <v>1</v>
      </c>
      <c r="AP7" s="103"/>
      <c r="AQ7" s="508"/>
      <c r="AR7" s="507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2</v>
      </c>
      <c r="D9" s="99">
        <f t="shared" ref="D9:K9" ca="1" si="0">IF((D$8&gt;$N$5)+($A9&gt;$N$5),0,EXP(Z9))</f>
        <v>6</v>
      </c>
      <c r="E9" s="99">
        <f t="shared" ca="1" si="0"/>
        <v>4</v>
      </c>
      <c r="F9" s="99">
        <f t="shared" ca="1" si="0"/>
        <v>4</v>
      </c>
      <c r="G9" s="99">
        <f t="shared" ca="1" si="0"/>
        <v>4.9999999999999991</v>
      </c>
      <c r="H9" s="99">
        <f t="shared" ca="1" si="0"/>
        <v>3.0000000000000004</v>
      </c>
      <c r="I9" s="99">
        <f t="shared" ca="1" si="0"/>
        <v>4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2</v>
      </c>
      <c r="O9" s="28">
        <v>6</v>
      </c>
      <c r="P9" s="28">
        <v>4</v>
      </c>
      <c r="Q9" s="28">
        <v>4</v>
      </c>
      <c r="R9" s="28">
        <v>5</v>
      </c>
      <c r="S9" s="28">
        <v>3</v>
      </c>
      <c r="T9" s="28">
        <v>4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0.69314718055994529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1.791759469228055</v>
      </c>
      <c r="AA9" s="99">
        <f t="shared" ca="1" si="1"/>
        <v>1.3862943611198906</v>
      </c>
      <c r="AB9" s="99">
        <f t="shared" ca="1" si="1"/>
        <v>1.3862943611198906</v>
      </c>
      <c r="AC9" s="99">
        <f t="shared" ca="1" si="1"/>
        <v>1.6094379124341003</v>
      </c>
      <c r="AD9" s="99">
        <f t="shared" ca="1" si="1"/>
        <v>1.0986122886681098</v>
      </c>
      <c r="AE9" s="99">
        <f t="shared" ca="1" si="1"/>
        <v>1.3862943611198906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0.69314718055994529</v>
      </c>
      <c r="AK9" s="285">
        <f t="shared" ref="AK9:AR9" si="2">IF(O9=0,"",LN(O9))</f>
        <v>1.791759469228055</v>
      </c>
      <c r="AL9" s="285">
        <f t="shared" si="2"/>
        <v>1.3862943611198906</v>
      </c>
      <c r="AM9" s="285">
        <f t="shared" si="2"/>
        <v>1.3862943611198906</v>
      </c>
      <c r="AN9" s="285">
        <f t="shared" si="2"/>
        <v>1.6094379124341003</v>
      </c>
      <c r="AO9" s="285">
        <f t="shared" si="2"/>
        <v>1.0986122886681098</v>
      </c>
      <c r="AP9" s="285">
        <f t="shared" si="2"/>
        <v>1.3862943611198906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0.5</v>
      </c>
      <c r="C10" s="79"/>
      <c r="D10" s="99">
        <f t="shared" ref="D10:K10" ca="1" si="4">IF((D$8&gt;$N$5)+($A10&gt;$N$5),0,EXP(Z10))</f>
        <v>6</v>
      </c>
      <c r="E10" s="99">
        <f t="shared" ca="1" si="4"/>
        <v>4</v>
      </c>
      <c r="F10" s="99">
        <f t="shared" ca="1" si="4"/>
        <v>4</v>
      </c>
      <c r="G10" s="99">
        <f t="shared" ca="1" si="4"/>
        <v>4.9999999999999991</v>
      </c>
      <c r="H10" s="99">
        <f t="shared" ca="1" si="4"/>
        <v>3.0000000000000004</v>
      </c>
      <c r="I10" s="99">
        <f t="shared" ca="1" si="4"/>
        <v>4</v>
      </c>
      <c r="J10" s="99">
        <f t="shared" si="4"/>
        <v>0</v>
      </c>
      <c r="K10" s="99">
        <f t="shared" si="4"/>
        <v>0</v>
      </c>
      <c r="L10" s="16">
        <v>2</v>
      </c>
      <c r="M10" s="28">
        <v>0.5</v>
      </c>
      <c r="N10" s="27">
        <v>1</v>
      </c>
      <c r="O10" s="28">
        <v>6</v>
      </c>
      <c r="P10" s="28">
        <v>4</v>
      </c>
      <c r="Q10" s="28">
        <v>4</v>
      </c>
      <c r="R10" s="28">
        <v>5</v>
      </c>
      <c r="S10" s="28">
        <v>3</v>
      </c>
      <c r="T10" s="28">
        <v>4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1.791759469228055</v>
      </c>
      <c r="AA10" s="99">
        <f t="shared" ca="1" si="5"/>
        <v>1.3862943611198906</v>
      </c>
      <c r="AB10" s="99">
        <f t="shared" ca="1" si="5"/>
        <v>1.3862943611198906</v>
      </c>
      <c r="AC10" s="99">
        <f t="shared" ca="1" si="5"/>
        <v>1.6094379124341003</v>
      </c>
      <c r="AD10" s="99">
        <f t="shared" ca="1" si="5"/>
        <v>1.0986122886681098</v>
      </c>
      <c r="AE10" s="99">
        <f t="shared" ca="1" si="5"/>
        <v>1.3862943611198906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1.791759469228055</v>
      </c>
      <c r="AL10" s="285">
        <f t="shared" ref="AL10" si="7">IF(P10=0,"",LN(P10))</f>
        <v>1.3862943611198906</v>
      </c>
      <c r="AM10" s="285">
        <f t="shared" ref="AM10" si="8">IF(Q10=0,"",LN(Q10))</f>
        <v>1.3862943611198906</v>
      </c>
      <c r="AN10" s="285">
        <f t="shared" ref="AN10" si="9">IF(R10=0,"",LN(R10))</f>
        <v>1.6094379124341003</v>
      </c>
      <c r="AO10" s="285">
        <f t="shared" ref="AO10" si="10">IF(S10=0,"",LN(S10))</f>
        <v>1.0986122886681098</v>
      </c>
      <c r="AP10" s="285">
        <f t="shared" ref="AP10" si="11">IF(T10=0,"",LN(T10))</f>
        <v>1.3862943611198906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0.16666666666666666</v>
      </c>
      <c r="C11" s="99">
        <f t="shared" ref="C11:C18" ca="1" si="14">IF(($A11&gt;$N$5)+(C$8&gt;$N$5),0,1/INDEX(m_p0,C$8,$A11))</f>
        <v>0.16666666666666666</v>
      </c>
      <c r="D11" s="79"/>
      <c r="E11" s="99">
        <f t="shared" ref="E11:K11" ca="1" si="15">IF((E$8&gt;$N$5)+($A11&gt;$N$5),0,EXP(AA11))</f>
        <v>0.33333333333333331</v>
      </c>
      <c r="F11" s="99">
        <f t="shared" ca="1" si="15"/>
        <v>0.33333333333333331</v>
      </c>
      <c r="G11" s="99">
        <f t="shared" ca="1" si="15"/>
        <v>0.5</v>
      </c>
      <c r="H11" s="99">
        <f t="shared" ca="1" si="15"/>
        <v>0.2</v>
      </c>
      <c r="I11" s="99">
        <f t="shared" ca="1" si="15"/>
        <v>0.33333333333333331</v>
      </c>
      <c r="J11" s="99">
        <f t="shared" si="15"/>
        <v>0</v>
      </c>
      <c r="K11" s="99">
        <f t="shared" si="15"/>
        <v>0</v>
      </c>
      <c r="L11" s="16">
        <v>3</v>
      </c>
      <c r="M11" s="28">
        <v>0.16666666666666666</v>
      </c>
      <c r="N11" s="28">
        <v>0.16666666666666666</v>
      </c>
      <c r="O11" s="27">
        <v>1</v>
      </c>
      <c r="P11" s="28">
        <v>0.33333333333333331</v>
      </c>
      <c r="Q11" s="28">
        <v>0.33333333333333331</v>
      </c>
      <c r="R11" s="28">
        <v>0.5</v>
      </c>
      <c r="S11" s="28">
        <v>0.2</v>
      </c>
      <c r="T11" s="28">
        <v>0.33333333333333331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-1.0986122886681098</v>
      </c>
      <c r="AB11" s="99">
        <f t="shared" ca="1" si="16"/>
        <v>-1.0986122886681098</v>
      </c>
      <c r="AC11" s="99">
        <f t="shared" ca="1" si="16"/>
        <v>-0.69314718055994529</v>
      </c>
      <c r="AD11" s="99">
        <f t="shared" ca="1" si="16"/>
        <v>-1.6094379124341003</v>
      </c>
      <c r="AE11" s="99">
        <f t="shared" ca="1" si="16"/>
        <v>-1.0986122886681098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-1.0986122886681098</v>
      </c>
      <c r="AM11" s="285">
        <f t="shared" ref="AM11" si="18">IF(Q11=0,"",LN(Q11))</f>
        <v>-1.0986122886681098</v>
      </c>
      <c r="AN11" s="285">
        <f t="shared" ref="AN11" si="19">IF(R11=0,"",LN(R11))</f>
        <v>-0.69314718055994529</v>
      </c>
      <c r="AO11" s="285">
        <f t="shared" ref="AO11" si="20">IF(S11=0,"",LN(S11))</f>
        <v>-1.6094379124341003</v>
      </c>
      <c r="AP11" s="285">
        <f t="shared" ref="AP11" si="21">IF(T11=0,"",LN(T11))</f>
        <v>-1.0986122886681098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0.25</v>
      </c>
      <c r="C12" s="99">
        <f t="shared" ca="1" si="14"/>
        <v>0.25</v>
      </c>
      <c r="D12" s="99">
        <f t="shared" ref="D12:D18" ca="1" si="24">IF(($A12&gt;$N$5)+(D$8&gt;$N$5),0,1/INDEX(m_p0,D$8,$A12))</f>
        <v>3</v>
      </c>
      <c r="E12" s="79"/>
      <c r="F12" s="99">
        <f t="shared" ref="F12:K12" ca="1" si="25">IF((F$8&gt;$N$5)+($A12&gt;$N$5),0,EXP(AB12))</f>
        <v>1</v>
      </c>
      <c r="G12" s="99">
        <f t="shared" ca="1" si="25"/>
        <v>2</v>
      </c>
      <c r="H12" s="99">
        <f t="shared" ca="1" si="25"/>
        <v>0.33333333333333331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0.25</v>
      </c>
      <c r="N12" s="28">
        <v>0.25</v>
      </c>
      <c r="O12" s="28">
        <v>3</v>
      </c>
      <c r="P12" s="27">
        <v>1</v>
      </c>
      <c r="Q12" s="28">
        <v>1</v>
      </c>
      <c r="R12" s="28">
        <v>2</v>
      </c>
      <c r="S12" s="28">
        <v>0.33333333333333331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0.69314718055994529</v>
      </c>
      <c r="AD12" s="99">
        <f t="shared" ca="1" si="26"/>
        <v>-1.0986122886681098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0.69314718055994529</v>
      </c>
      <c r="AO12" s="285">
        <f t="shared" ref="AO12" si="29">IF(S12=0,"",LN(S12))</f>
        <v>-1.0986122886681098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0.25</v>
      </c>
      <c r="C13" s="99">
        <f t="shared" ca="1" si="14"/>
        <v>0.25</v>
      </c>
      <c r="D13" s="99">
        <f t="shared" ca="1" si="24"/>
        <v>3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2</v>
      </c>
      <c r="H13" s="99">
        <f ca="1">IF((H$8&gt;$N$5)+($A13&gt;$N$5),0,EXP(AD13))</f>
        <v>0.33333333333333331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0.25</v>
      </c>
      <c r="N13" s="28">
        <v>0.25</v>
      </c>
      <c r="O13" s="28">
        <v>3</v>
      </c>
      <c r="P13" s="28">
        <v>1</v>
      </c>
      <c r="Q13" s="27">
        <v>1</v>
      </c>
      <c r="R13" s="28">
        <v>2</v>
      </c>
      <c r="S13" s="28">
        <v>0.33333333333333331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0.69314718055994529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-1.0986122886681098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0.69314718055994529</v>
      </c>
      <c r="AO13" s="285">
        <f t="shared" ref="AO13" si="35">IF(S13=0,"",LN(S13))</f>
        <v>-1.0986122886681098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0.20000000000000004</v>
      </c>
      <c r="C14" s="99">
        <f t="shared" ca="1" si="14"/>
        <v>0.20000000000000004</v>
      </c>
      <c r="D14" s="99">
        <f t="shared" ca="1" si="24"/>
        <v>2</v>
      </c>
      <c r="E14" s="99">
        <f t="shared" ca="1" si="33"/>
        <v>0.5</v>
      </c>
      <c r="F14" s="99">
        <f ca="1">IF(($A14&gt;$N$5)+(F$8&gt;$N$5),0,1/INDEX(m_p0,F$8,$A14))</f>
        <v>0.5</v>
      </c>
      <c r="G14" s="79"/>
      <c r="H14" s="99">
        <f ca="1">IF((H$8&gt;$N$5)+($A14&gt;$N$5),0,EXP(AD14))</f>
        <v>0.33333333333333331</v>
      </c>
      <c r="I14" s="99">
        <f ca="1">IF((I$8&gt;$N$5)+($A14&gt;$N$5),0,EXP(AE14))</f>
        <v>0.5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0.2</v>
      </c>
      <c r="N14" s="28">
        <v>0.2</v>
      </c>
      <c r="O14" s="28">
        <v>2</v>
      </c>
      <c r="P14" s="28">
        <v>0.5</v>
      </c>
      <c r="Q14" s="28">
        <v>0.5</v>
      </c>
      <c r="R14" s="27">
        <v>1</v>
      </c>
      <c r="S14" s="28">
        <v>0.33333333333333331</v>
      </c>
      <c r="T14" s="28">
        <v>0.5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-1.0986122886681098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-0.69314718055994529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-1.0986122886681098</v>
      </c>
      <c r="AP14" s="285">
        <f t="shared" ref="AP14" si="40">IF(T14=0,"",LN(T14))</f>
        <v>-0.69314718055994529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0.33333333333333326</v>
      </c>
      <c r="C15" s="99">
        <f t="shared" ca="1" si="14"/>
        <v>0.33333333333333326</v>
      </c>
      <c r="D15" s="99">
        <f t="shared" ca="1" si="24"/>
        <v>5</v>
      </c>
      <c r="E15" s="99">
        <f t="shared" ca="1" si="33"/>
        <v>3</v>
      </c>
      <c r="F15" s="99">
        <f ca="1">IF(($A15&gt;$N$5)+(F$8&gt;$N$5),0,1/INDEX(m_p0,F$8,$A15))</f>
        <v>3</v>
      </c>
      <c r="G15" s="99">
        <f ca="1">IF(($A15&gt;$N$5)+(G$8&gt;$N$5),0,1/INDEX(m_p0,G$8,$A15))</f>
        <v>3</v>
      </c>
      <c r="H15" s="79"/>
      <c r="I15" s="99">
        <f ca="1">IF((I$8&gt;$N$5)+($A15&gt;$N$5),0,EXP(AE15))</f>
        <v>3.0000000000000004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0.33333333333333331</v>
      </c>
      <c r="N15" s="28">
        <v>0.33333333333333331</v>
      </c>
      <c r="O15" s="28">
        <v>5</v>
      </c>
      <c r="P15" s="28">
        <v>3</v>
      </c>
      <c r="Q15" s="28">
        <v>3</v>
      </c>
      <c r="R15" s="28">
        <v>3</v>
      </c>
      <c r="S15" s="27">
        <v>1</v>
      </c>
      <c r="T15" s="28">
        <v>3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1.0986122886681098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1.0986122886681098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0.25</v>
      </c>
      <c r="C16" s="99">
        <f t="shared" ca="1" si="14"/>
        <v>0.25</v>
      </c>
      <c r="D16" s="99">
        <f t="shared" ca="1" si="24"/>
        <v>3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2</v>
      </c>
      <c r="H16" s="99">
        <f ca="1">IF(($A16&gt;$N$5)+(H$8&gt;$N$5),0,1/INDEX(m_p0,H$8,$A16))</f>
        <v>0.33333333333333326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0.25</v>
      </c>
      <c r="N16" s="28">
        <v>0.25</v>
      </c>
      <c r="O16" s="28">
        <v>3</v>
      </c>
      <c r="P16" s="28">
        <v>1</v>
      </c>
      <c r="Q16" s="28">
        <v>1</v>
      </c>
      <c r="R16" s="28">
        <v>2</v>
      </c>
      <c r="S16" s="28">
        <v>0.33333333333333331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7" t="str">
        <f ca="1">INDIRECT(ADDRESS(17,2,1,1,"in"&amp;TEXT(A20,"@")))</f>
        <v>Participant 2</v>
      </c>
      <c r="C20" s="507"/>
      <c r="D20" s="507"/>
      <c r="E20" s="507"/>
      <c r="F20" s="507"/>
      <c r="G20" s="507"/>
      <c r="H20" s="282">
        <f ca="1">INDIRECT(ADDRESS(17,6,1,1,"in"&amp;TEXT(A20,"@")))</f>
        <v>1</v>
      </c>
      <c r="I20" s="103"/>
      <c r="J20" s="508">
        <f ca="1">INDIRECT(ADDRESS(17,7,1,1,"in"&amp;TEXT(A20,"@")))</f>
        <v>0</v>
      </c>
      <c r="K20" s="507"/>
      <c r="L20" s="105">
        <v>3</v>
      </c>
      <c r="M20" s="507" t="str">
        <f ca="1">INDIRECT(ADDRESS(17,2,1,1,"in"&amp;TEXT(L20,"@")))</f>
        <v>Participant 3</v>
      </c>
      <c r="N20" s="507"/>
      <c r="O20" s="507"/>
      <c r="P20" s="507"/>
      <c r="Q20" s="507"/>
      <c r="R20" s="507"/>
      <c r="S20" s="282">
        <f ca="1">INDIRECT(ADDRESS(17,6,1,1,"in"&amp;TEXT(L20,"@")))</f>
        <v>1</v>
      </c>
      <c r="T20" s="103"/>
      <c r="U20" s="508">
        <f ca="1">INDIRECT(ADDRESS(17,7,1,1,"in"&amp;TEXT(L20,"@")))</f>
        <v>0</v>
      </c>
      <c r="V20" s="507"/>
      <c r="W20" s="98"/>
      <c r="X20" s="507"/>
      <c r="Y20" s="507"/>
      <c r="Z20" s="507"/>
      <c r="AA20" s="507"/>
      <c r="AB20" s="507"/>
      <c r="AC20" s="507"/>
      <c r="AD20" s="283">
        <f>IF(A20&gt;$N$4,0,IF(H20=0,1,H20))</f>
        <v>0</v>
      </c>
      <c r="AE20" s="103"/>
      <c r="AF20" s="508"/>
      <c r="AG20" s="507"/>
      <c r="AH20" s="105"/>
      <c r="AI20" s="507"/>
      <c r="AJ20" s="507"/>
      <c r="AK20" s="507"/>
      <c r="AL20" s="507"/>
      <c r="AM20" s="507"/>
      <c r="AN20" s="507"/>
      <c r="AO20" s="283">
        <f>IF(L20&gt;$N$4,0,IF(S20=0,1,S20))</f>
        <v>0</v>
      </c>
      <c r="AP20" s="283"/>
      <c r="AQ20" s="508"/>
      <c r="AR20" s="507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7" t="str">
        <f ca="1">INDIRECT(ADDRESS(17,2,1,1,"in"&amp;TEXT(A33,"@")))</f>
        <v>Participant 4</v>
      </c>
      <c r="C33" s="507"/>
      <c r="D33" s="507"/>
      <c r="E33" s="507"/>
      <c r="F33" s="507"/>
      <c r="G33" s="507"/>
      <c r="H33" s="282">
        <f ca="1">INDIRECT(ADDRESS(17,6,1,1,"in"&amp;TEXT(A33,"@")))</f>
        <v>1</v>
      </c>
      <c r="I33" s="103"/>
      <c r="J33" s="508">
        <f ca="1">INDIRECT(ADDRESS(17,7,1,1,"in"&amp;TEXT(A33,"@")))</f>
        <v>0</v>
      </c>
      <c r="K33" s="507"/>
      <c r="L33" s="105">
        <v>5</v>
      </c>
      <c r="M33" s="507" t="str">
        <f ca="1">INDIRECT(ADDRESS(17,2,1,1,"in"&amp;TEXT(L33,"@")))</f>
        <v>Participant 5</v>
      </c>
      <c r="N33" s="507"/>
      <c r="O33" s="507"/>
      <c r="P33" s="507"/>
      <c r="Q33" s="507"/>
      <c r="R33" s="507"/>
      <c r="S33" s="282">
        <f ca="1">INDIRECT(ADDRESS(17,6,1,1,"in"&amp;TEXT(L33,"@")))</f>
        <v>1</v>
      </c>
      <c r="T33" s="103"/>
      <c r="U33" s="508">
        <f ca="1">INDIRECT(ADDRESS(17,7,1,1,"in"&amp;TEXT(L33,"@")))</f>
        <v>0</v>
      </c>
      <c r="V33" s="507"/>
      <c r="X33" s="507"/>
      <c r="Y33" s="507"/>
      <c r="Z33" s="507"/>
      <c r="AA33" s="507"/>
      <c r="AB33" s="507"/>
      <c r="AC33" s="507"/>
      <c r="AD33" s="283">
        <f>IF(A33&gt;$N$4,0,IF(H33=0,1,H33))</f>
        <v>0</v>
      </c>
      <c r="AE33" s="283"/>
      <c r="AF33" s="508"/>
      <c r="AG33" s="507"/>
      <c r="AH33" s="105"/>
      <c r="AI33" s="507"/>
      <c r="AJ33" s="507"/>
      <c r="AK33" s="507"/>
      <c r="AL33" s="507"/>
      <c r="AM33" s="507"/>
      <c r="AN33" s="507"/>
      <c r="AO33" s="283">
        <f>IF(L33&gt;$N$4,0,IF(S33=0,1,S33))</f>
        <v>0</v>
      </c>
      <c r="AP33" s="283"/>
      <c r="AQ33" s="508"/>
      <c r="AR33" s="507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7" t="str">
        <f ca="1">INDIRECT(ADDRESS(17,2,1,1,"in"&amp;TEXT(A46,"@")))</f>
        <v>Participant 6</v>
      </c>
      <c r="C46" s="507"/>
      <c r="D46" s="507"/>
      <c r="E46" s="507"/>
      <c r="F46" s="507"/>
      <c r="G46" s="507"/>
      <c r="H46" s="282">
        <f ca="1">INDIRECT(ADDRESS(17,6,1,1,"in"&amp;TEXT(A46,"@")))</f>
        <v>1</v>
      </c>
      <c r="I46" s="103"/>
      <c r="J46" s="508">
        <f ca="1">INDIRECT(ADDRESS(17,7,1,1,"in"&amp;TEXT(A46,"@")))</f>
        <v>0</v>
      </c>
      <c r="K46" s="507"/>
      <c r="L46" s="105">
        <v>7</v>
      </c>
      <c r="M46" s="507" t="str">
        <f ca="1">INDIRECT(ADDRESS(17,2,1,1,"in"&amp;TEXT(L46,"@")))</f>
        <v>Participant 7</v>
      </c>
      <c r="N46" s="507"/>
      <c r="O46" s="507"/>
      <c r="P46" s="507"/>
      <c r="Q46" s="507"/>
      <c r="R46" s="507"/>
      <c r="S46" s="282">
        <f ca="1">INDIRECT(ADDRESS(17,6,1,1,"in"&amp;TEXT(L46,"@")))</f>
        <v>1</v>
      </c>
      <c r="T46" s="103"/>
      <c r="U46" s="508">
        <f ca="1">INDIRECT(ADDRESS(17,7,1,1,"in"&amp;TEXT(L46,"@")))</f>
        <v>0</v>
      </c>
      <c r="V46" s="507"/>
      <c r="X46" s="507"/>
      <c r="Y46" s="507"/>
      <c r="Z46" s="507"/>
      <c r="AA46" s="507"/>
      <c r="AB46" s="507"/>
      <c r="AC46" s="507"/>
      <c r="AD46" s="283">
        <f>IF(A46&gt;$N$4,0,IF(H46=0,1,H46))</f>
        <v>0</v>
      </c>
      <c r="AE46" s="283"/>
      <c r="AF46" s="508"/>
      <c r="AG46" s="507"/>
      <c r="AH46" s="105"/>
      <c r="AI46" s="507"/>
      <c r="AJ46" s="507"/>
      <c r="AK46" s="507"/>
      <c r="AL46" s="507"/>
      <c r="AM46" s="507"/>
      <c r="AN46" s="507"/>
      <c r="AO46" s="283">
        <f>IF(L46&gt;$N$4,0,IF(S46=0,1,S46))</f>
        <v>0</v>
      </c>
      <c r="AP46" s="283"/>
      <c r="AQ46" s="508"/>
      <c r="AR46" s="507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7" t="str">
        <f ca="1">INDIRECT(ADDRESS(17,2,1,1,"in"&amp;TEXT(A59,"@")))</f>
        <v>Participant 8</v>
      </c>
      <c r="C59" s="507"/>
      <c r="D59" s="507"/>
      <c r="E59" s="507"/>
      <c r="F59" s="507"/>
      <c r="G59" s="507"/>
      <c r="H59" s="282">
        <f ca="1">INDIRECT(ADDRESS(17,6,1,1,"in"&amp;TEXT(A59,"@")))</f>
        <v>1</v>
      </c>
      <c r="I59" s="103"/>
      <c r="J59" s="508">
        <f ca="1">INDIRECT(ADDRESS(17,7,1,1,"in"&amp;TEXT(A59,"@")))</f>
        <v>0</v>
      </c>
      <c r="K59" s="507"/>
      <c r="L59" s="105">
        <v>9</v>
      </c>
      <c r="M59" s="507" t="str">
        <f ca="1">INDIRECT(ADDRESS(17,2,1,1,"in"&amp;TEXT(L59,"@")))</f>
        <v>Participant 9</v>
      </c>
      <c r="N59" s="507"/>
      <c r="O59" s="507"/>
      <c r="P59" s="507"/>
      <c r="Q59" s="507"/>
      <c r="R59" s="507"/>
      <c r="S59" s="282">
        <f ca="1">INDIRECT(ADDRESS(17,6,1,1,"in"&amp;TEXT(L59,"@")))</f>
        <v>1</v>
      </c>
      <c r="T59" s="103"/>
      <c r="U59" s="508">
        <f ca="1">INDIRECT(ADDRESS(17,7,1,1,"in"&amp;TEXT(L59,"@")))</f>
        <v>0</v>
      </c>
      <c r="V59" s="507"/>
      <c r="X59" s="509"/>
      <c r="Y59" s="509"/>
      <c r="Z59" s="509"/>
      <c r="AA59" s="509"/>
      <c r="AB59" s="509"/>
      <c r="AC59" s="509"/>
      <c r="AD59" s="283">
        <f>IF(A59&gt;$N$4,0,IF(H59=0,1,H59))</f>
        <v>0</v>
      </c>
      <c r="AE59" s="286"/>
      <c r="AF59" s="509"/>
      <c r="AG59" s="509"/>
      <c r="AH59" s="105"/>
      <c r="AI59" s="507"/>
      <c r="AJ59" s="507"/>
      <c r="AK59" s="507"/>
      <c r="AL59" s="507"/>
      <c r="AM59" s="507"/>
      <c r="AN59" s="507"/>
      <c r="AO59" s="283">
        <f>IF(L59&gt;$N$4,0,IF(S59=0,1,S59))</f>
        <v>0</v>
      </c>
      <c r="AP59" s="283"/>
      <c r="AQ59" s="508"/>
      <c r="AR59" s="507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7" t="str">
        <f ca="1">INDIRECT(ADDRESS(17,2,1,1,"in"&amp;TEXT(A72,"@")))</f>
        <v>Participant 10</v>
      </c>
      <c r="C72" s="507"/>
      <c r="D72" s="507"/>
      <c r="E72" s="507"/>
      <c r="F72" s="507"/>
      <c r="G72" s="507"/>
      <c r="H72" s="282">
        <f ca="1">INDIRECT(ADDRESS(17,6,1,1,"in"&amp;TEXT(A72,"@")))</f>
        <v>1</v>
      </c>
      <c r="I72" s="103"/>
      <c r="J72" s="508">
        <f ca="1">INDIRECT(ADDRESS(17,7,1,1,"in"&amp;TEXT(A72,"@")))</f>
        <v>0</v>
      </c>
      <c r="K72" s="507"/>
      <c r="L72" s="105">
        <v>11</v>
      </c>
      <c r="M72" s="507" t="str">
        <f ca="1">INDIRECT(ADDRESS(17,2,1,1,"in"&amp;TEXT(L72,"@")))</f>
        <v>Participant 11</v>
      </c>
      <c r="N72" s="507"/>
      <c r="O72" s="507"/>
      <c r="P72" s="507"/>
      <c r="Q72" s="507"/>
      <c r="R72" s="507"/>
      <c r="S72" s="282">
        <f ca="1">INDIRECT(ADDRESS(17,6,1,1,"in"&amp;TEXT(L72,"@")))</f>
        <v>1</v>
      </c>
      <c r="T72" s="103"/>
      <c r="U72" s="508">
        <f ca="1">INDIRECT(ADDRESS(17,7,1,1,"in"&amp;TEXT(L72,"@")))</f>
        <v>0</v>
      </c>
      <c r="V72" s="507"/>
      <c r="X72" s="507"/>
      <c r="Y72" s="507"/>
      <c r="Z72" s="507"/>
      <c r="AA72" s="507"/>
      <c r="AB72" s="507"/>
      <c r="AC72" s="507"/>
      <c r="AD72" s="283">
        <f>IF(A72&gt;$N$4,0,IF(H72=0,1,H72))</f>
        <v>0</v>
      </c>
      <c r="AE72" s="283"/>
      <c r="AF72" s="508"/>
      <c r="AG72" s="507"/>
      <c r="AI72" s="507"/>
      <c r="AJ72" s="507"/>
      <c r="AK72" s="507"/>
      <c r="AL72" s="507"/>
      <c r="AM72" s="507"/>
      <c r="AN72" s="507"/>
      <c r="AO72" s="283">
        <f>IF(L72&gt;$N$4,0,IF(S72=0,1,S72))</f>
        <v>0</v>
      </c>
      <c r="AP72" s="283"/>
      <c r="AQ72" s="508"/>
      <c r="AR72" s="507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7" t="str">
        <f ca="1">INDIRECT(ADDRESS(17,2,1,1,"in"&amp;TEXT(A85,"@")))</f>
        <v>Participant 12</v>
      </c>
      <c r="C85" s="507"/>
      <c r="D85" s="507"/>
      <c r="E85" s="507"/>
      <c r="F85" s="507"/>
      <c r="G85" s="507"/>
      <c r="H85" s="282">
        <f ca="1">INDIRECT(ADDRESS(17,6,1,1,"in"&amp;TEXT(A85,"@")))</f>
        <v>1</v>
      </c>
      <c r="I85" s="103"/>
      <c r="J85" s="508">
        <f ca="1">INDIRECT(ADDRESS(17,7,1,1,"in"&amp;TEXT(A85,"@")))</f>
        <v>0</v>
      </c>
      <c r="K85" s="507"/>
      <c r="L85" s="105">
        <v>13</v>
      </c>
      <c r="M85" s="507" t="str">
        <f ca="1">INDIRECT(ADDRESS(17,2,1,1,"in"&amp;TEXT(L85,"@")))</f>
        <v>Participant 13</v>
      </c>
      <c r="N85" s="507"/>
      <c r="O85" s="507"/>
      <c r="P85" s="507"/>
      <c r="Q85" s="507"/>
      <c r="R85" s="507"/>
      <c r="S85" s="282">
        <f ca="1">INDIRECT(ADDRESS(17,6,1,1,"in"&amp;TEXT(L85,"@")))</f>
        <v>1</v>
      </c>
      <c r="T85" s="103"/>
      <c r="U85" s="508">
        <f ca="1">INDIRECT(ADDRESS(17,7,1,1,"in"&amp;TEXT(L85,"@")))</f>
        <v>0</v>
      </c>
      <c r="V85" s="507"/>
      <c r="X85" s="507"/>
      <c r="Y85" s="507"/>
      <c r="Z85" s="507"/>
      <c r="AA85" s="507"/>
      <c r="AB85" s="507"/>
      <c r="AC85" s="507"/>
      <c r="AD85" s="283">
        <f>IF(A85&gt;$N$4,0,IF(H85=0,1,H85))</f>
        <v>0</v>
      </c>
      <c r="AE85" s="283"/>
      <c r="AF85" s="508"/>
      <c r="AG85" s="507"/>
      <c r="AI85" s="507"/>
      <c r="AJ85" s="507"/>
      <c r="AK85" s="507"/>
      <c r="AL85" s="507"/>
      <c r="AM85" s="507"/>
      <c r="AN85" s="507"/>
      <c r="AO85" s="283">
        <f>IF(L85&gt;$N$4,0,IF(S85=0,1,S85))</f>
        <v>0</v>
      </c>
      <c r="AP85" s="283"/>
      <c r="AQ85" s="508"/>
      <c r="AR85" s="507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7" t="str">
        <f ca="1">INDIRECT(ADDRESS(17,2,1,1,"in"&amp;TEXT(A98,"@")))</f>
        <v>Participant 14</v>
      </c>
      <c r="C98" s="507"/>
      <c r="D98" s="507"/>
      <c r="E98" s="507"/>
      <c r="F98" s="507"/>
      <c r="G98" s="507"/>
      <c r="H98" s="282">
        <f ca="1">INDIRECT(ADDRESS(17,6,1,1,"in"&amp;TEXT(A98,"@")))</f>
        <v>1</v>
      </c>
      <c r="I98" s="103"/>
      <c r="J98" s="508">
        <f ca="1">INDIRECT(ADDRESS(17,7,1,1,"in"&amp;TEXT(A98,"@")))</f>
        <v>0</v>
      </c>
      <c r="K98" s="507"/>
      <c r="L98" s="105">
        <v>15</v>
      </c>
      <c r="M98" s="507" t="str">
        <f ca="1">INDIRECT(ADDRESS(17,2,1,1,"in"&amp;TEXT(L98,"@")))</f>
        <v>Participant 15</v>
      </c>
      <c r="N98" s="507"/>
      <c r="O98" s="507"/>
      <c r="P98" s="507"/>
      <c r="Q98" s="507"/>
      <c r="R98" s="507"/>
      <c r="S98" s="282">
        <f ca="1">INDIRECT(ADDRESS(17,6,1,1,"in"&amp;TEXT(L98,"@")))</f>
        <v>1</v>
      </c>
      <c r="T98" s="103"/>
      <c r="U98" s="508">
        <f ca="1">INDIRECT(ADDRESS(17,7,1,1,"in"&amp;TEXT(L98,"@")))</f>
        <v>0</v>
      </c>
      <c r="V98" s="507"/>
      <c r="X98" s="507"/>
      <c r="Y98" s="507"/>
      <c r="Z98" s="507"/>
      <c r="AA98" s="507"/>
      <c r="AB98" s="507"/>
      <c r="AC98" s="507"/>
      <c r="AD98" s="283">
        <f>IF(A98&gt;$N$4,0,IF(H98=0,1,H98))</f>
        <v>0</v>
      </c>
      <c r="AE98" s="283"/>
      <c r="AF98" s="508"/>
      <c r="AG98" s="507"/>
      <c r="AI98" s="507"/>
      <c r="AJ98" s="507"/>
      <c r="AK98" s="507"/>
      <c r="AL98" s="507"/>
      <c r="AM98" s="507"/>
      <c r="AN98" s="507"/>
      <c r="AO98" s="283">
        <f>IF(L98&gt;$N$4,0,IF(S98=0,1,S98))</f>
        <v>0</v>
      </c>
      <c r="AP98" s="283"/>
      <c r="AQ98" s="508"/>
      <c r="AR98" s="507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7" t="str">
        <f ca="1">INDIRECT(ADDRESS(17,2,1,1,"in"&amp;TEXT(A111,"@")))</f>
        <v>Participant 16</v>
      </c>
      <c r="C111" s="507"/>
      <c r="D111" s="507"/>
      <c r="E111" s="507"/>
      <c r="F111" s="507"/>
      <c r="G111" s="507"/>
      <c r="H111" s="282">
        <f ca="1">INDIRECT(ADDRESS(17,6,1,1,"in"&amp;TEXT(A111,"@")))</f>
        <v>1</v>
      </c>
      <c r="I111" s="103"/>
      <c r="J111" s="508">
        <f ca="1">INDIRECT(ADDRESS(17,7,1,1,"in"&amp;TEXT(A111,"@")))</f>
        <v>0</v>
      </c>
      <c r="K111" s="507"/>
      <c r="L111" s="105">
        <v>17</v>
      </c>
      <c r="M111" s="507" t="str">
        <f ca="1">INDIRECT(ADDRESS(17,2,1,1,"in"&amp;TEXT(L111,"@")))</f>
        <v>Participant 17</v>
      </c>
      <c r="N111" s="507"/>
      <c r="O111" s="507"/>
      <c r="P111" s="507"/>
      <c r="Q111" s="507"/>
      <c r="R111" s="507"/>
      <c r="S111" s="282">
        <f ca="1">INDIRECT(ADDRESS(17,6,1,1,"in"&amp;TEXT(L111,"@")))</f>
        <v>1</v>
      </c>
      <c r="T111" s="103"/>
      <c r="U111" s="508">
        <f ca="1">INDIRECT(ADDRESS(17,7,1,1,"in"&amp;TEXT(L111,"@")))</f>
        <v>0</v>
      </c>
      <c r="V111" s="507"/>
      <c r="X111" s="507"/>
      <c r="Y111" s="507"/>
      <c r="Z111" s="507"/>
      <c r="AA111" s="507"/>
      <c r="AB111" s="507"/>
      <c r="AC111" s="507"/>
      <c r="AD111" s="283">
        <f>IF(A111&gt;$N$4,0,IF(H111=0,1,H111))</f>
        <v>0</v>
      </c>
      <c r="AE111" s="283"/>
      <c r="AF111" s="508"/>
      <c r="AG111" s="507"/>
      <c r="AI111" s="507"/>
      <c r="AJ111" s="507"/>
      <c r="AK111" s="507"/>
      <c r="AL111" s="507"/>
      <c r="AM111" s="507"/>
      <c r="AN111" s="507"/>
      <c r="AO111" s="283">
        <f>IF(L111&gt;$N$4,0,IF(S111=0,1,S111))</f>
        <v>0</v>
      </c>
      <c r="AP111" s="283"/>
      <c r="AQ111" s="508"/>
      <c r="AR111" s="507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7" t="str">
        <f ca="1">INDIRECT(ADDRESS(17,2,1,1,"in"&amp;TEXT(A124,"@")))</f>
        <v>Participant 18</v>
      </c>
      <c r="C124" s="507"/>
      <c r="D124" s="507"/>
      <c r="E124" s="507"/>
      <c r="F124" s="507"/>
      <c r="G124" s="507"/>
      <c r="H124" s="282">
        <f ca="1">INDIRECT(ADDRESS(17,6,1,1,"in"&amp;TEXT(A124,"@")))</f>
        <v>1</v>
      </c>
      <c r="I124" s="103"/>
      <c r="J124" s="508">
        <f ca="1">INDIRECT(ADDRESS(17,7,1,1,"in"&amp;TEXT(A124,"@")))</f>
        <v>0</v>
      </c>
      <c r="K124" s="507"/>
      <c r="L124" s="105">
        <v>19</v>
      </c>
      <c r="M124" s="507" t="str">
        <f ca="1">INDIRECT(ADDRESS(17,2,1,1,"in"&amp;TEXT(L124,"@")))</f>
        <v>Participant 19</v>
      </c>
      <c r="N124" s="507"/>
      <c r="O124" s="507"/>
      <c r="P124" s="507"/>
      <c r="Q124" s="507"/>
      <c r="R124" s="507"/>
      <c r="S124" s="282">
        <f ca="1">INDIRECT(ADDRESS(17,6,1,1,"in"&amp;TEXT(L124,"@")))</f>
        <v>1</v>
      </c>
      <c r="T124" s="103"/>
      <c r="U124" s="508">
        <f ca="1">INDIRECT(ADDRESS(17,7,1,1,"in"&amp;TEXT(L124,"@")))</f>
        <v>0</v>
      </c>
      <c r="V124" s="507"/>
      <c r="X124" s="507"/>
      <c r="Y124" s="507"/>
      <c r="Z124" s="507"/>
      <c r="AA124" s="507"/>
      <c r="AB124" s="507"/>
      <c r="AC124" s="507"/>
      <c r="AD124" s="283">
        <f>IF(A124&gt;$N$4,0,IF(H124=0,1,H124))</f>
        <v>0</v>
      </c>
      <c r="AE124" s="283"/>
      <c r="AF124" s="508"/>
      <c r="AG124" s="507"/>
      <c r="AI124" s="507"/>
      <c r="AJ124" s="507"/>
      <c r="AK124" s="507"/>
      <c r="AL124" s="507"/>
      <c r="AM124" s="507"/>
      <c r="AN124" s="507"/>
      <c r="AO124" s="283">
        <f>IF(L124&gt;$N$4,0,IF(S124=0,1,S124))</f>
        <v>0</v>
      </c>
      <c r="AP124" s="283"/>
      <c r="AQ124" s="508"/>
      <c r="AR124" s="507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7" t="str">
        <f ca="1">INDIRECT(ADDRESS(17,2,1,1,"in"&amp;TEXT(A137,"@")))</f>
        <v>Participant 20</v>
      </c>
      <c r="C137" s="507"/>
      <c r="D137" s="507"/>
      <c r="E137" s="507"/>
      <c r="F137" s="507"/>
      <c r="G137" s="507"/>
      <c r="H137" s="282">
        <f ca="1">INDIRECT(ADDRESS(17,6,1,1,"in"&amp;TEXT(A137,"@")))</f>
        <v>1</v>
      </c>
      <c r="I137" s="103"/>
      <c r="J137" s="508">
        <f ca="1">INDIRECT(ADDRESS(17,7,1,1,"in"&amp;TEXT(A137,"@")))</f>
        <v>0</v>
      </c>
      <c r="K137" s="507"/>
      <c r="X137" s="507"/>
      <c r="Y137" s="507"/>
      <c r="Z137" s="507"/>
      <c r="AA137" s="507"/>
      <c r="AB137" s="507"/>
      <c r="AC137" s="507"/>
      <c r="AD137" s="283">
        <f>IF(A137&gt;$N$4,0,IF(H137=0,1,H137))</f>
        <v>0</v>
      </c>
      <c r="AE137" s="283"/>
      <c r="AF137" s="508"/>
      <c r="AG137" s="507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AQ46:AR46"/>
    <mergeCell ref="X59:AC59"/>
    <mergeCell ref="AF59:AG59"/>
    <mergeCell ref="AI59:AN59"/>
    <mergeCell ref="AQ59:AR59"/>
    <mergeCell ref="X72:AC72"/>
    <mergeCell ref="AF72:AG72"/>
    <mergeCell ref="AI72:AN72"/>
    <mergeCell ref="AQ72:AR72"/>
    <mergeCell ref="U72:V72"/>
    <mergeCell ref="B85:G85"/>
    <mergeCell ref="J85:K85"/>
    <mergeCell ref="M85:R85"/>
    <mergeCell ref="U85:V85"/>
    <mergeCell ref="B72:G72"/>
    <mergeCell ref="J72:K72"/>
    <mergeCell ref="M72:R72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124:G124"/>
    <mergeCell ref="J124:K124"/>
    <mergeCell ref="M124:R124"/>
    <mergeCell ref="U124:V124"/>
    <mergeCell ref="B137:G137"/>
    <mergeCell ref="J137:K137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AQ111:AR111"/>
    <mergeCell ref="X124:AC124"/>
    <mergeCell ref="AF124:AG124"/>
    <mergeCell ref="AI124:AN124"/>
    <mergeCell ref="AQ124:AR124"/>
    <mergeCell ref="X137:AC137"/>
    <mergeCell ref="AF137:AG137"/>
    <mergeCell ref="X111:AC111"/>
    <mergeCell ref="AF111:AG111"/>
    <mergeCell ref="AI111:AN111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2</v>
      </c>
      <c r="D5" s="46">
        <f ca="1">IF(ISNA(Summary!E38),0,Summary!E38)</f>
        <v>6</v>
      </c>
      <c r="E5" s="46">
        <f ca="1">IF(ISNA(Summary!F38),0,Summary!F38)</f>
        <v>4</v>
      </c>
      <c r="F5" s="46">
        <f ca="1">IF(ISNA(Summary!G38),0,Summary!G38)</f>
        <v>4</v>
      </c>
      <c r="G5" s="46">
        <f ca="1">IF(ISNA(Summary!H38),0,Summary!H38)</f>
        <v>4.9999999999999991</v>
      </c>
      <c r="H5" s="46">
        <f ca="1">IF(ISNA(Summary!I38),0,Summary!I38)</f>
        <v>3.0000000000000004</v>
      </c>
      <c r="I5" s="46">
        <f ca="1">IF(ISNA(Summary!J38),0,Summary!J38)</f>
        <v>4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2.9</v>
      </c>
      <c r="N5" s="46">
        <f t="array" aca="1" ref="N5:N14" ca="1">MMULT($B5:$K14,M5:M14)</f>
        <v>29.036666666666665</v>
      </c>
      <c r="O5" s="46">
        <f t="array" aca="1" ref="O5:O14" ca="1">MMULT($B5:$K14,N16:N25)</f>
        <v>8.2785941147208515</v>
      </c>
      <c r="P5" s="46">
        <f t="array" aca="1" ref="P5:P14" ca="1">MMULT($B5:$K14,O16:O25)</f>
        <v>8.2255440974926568</v>
      </c>
      <c r="Q5" s="46">
        <f t="array" aca="1" ref="Q5:Q14" ca="1">MMULT($B5:$K14,P16:P25)</f>
        <v>8.2654979160078224</v>
      </c>
      <c r="R5" s="46">
        <f t="array" aca="1" ref="R5:R14" ca="1">MMULT($B5:$K14,Q16:Q25)</f>
        <v>8.2680582450367339</v>
      </c>
      <c r="S5" s="46">
        <f t="array" aca="1" ref="S5:S14" ca="1">MMULT($B5:$K14,R16:R25)</f>
        <v>8.2669010574169324</v>
      </c>
      <c r="T5" s="46">
        <f t="array" aca="1" ref="T5:T14" ca="1">MMULT($B5:$K14,S16:S25)</f>
        <v>8.2668040944337253</v>
      </c>
      <c r="U5" s="46">
        <f t="array" aca="1" ref="U5:U14" ca="1">MMULT($B5:$K14,T16:T25)</f>
        <v>8.2668369818368355</v>
      </c>
      <c r="V5" s="46">
        <f t="array" aca="1" ref="V5:V14" ca="1">MMULT($B5:$K14,U16:U25)</f>
        <v>8.2668404402017988</v>
      </c>
      <c r="W5" s="46">
        <f t="array" aca="1" ref="W5:W14" ca="1">MMULT($B5:$K14,V16:V25)</f>
        <v>8.2668395182497942</v>
      </c>
      <c r="X5" s="46">
        <f t="array" aca="1" ref="X5:X14" ca="1">MMULT($B5:$K14,W16:W25)</f>
        <v>8.2668393992427287</v>
      </c>
      <c r="Y5" s="46">
        <f t="array" aca="1" ref="Y5:Y14" ca="1">MMULT($B5:$K14,X16:X25)</f>
        <v>8.2668394247064434</v>
      </c>
      <c r="Z5" s="46">
        <f t="array" aca="1" ref="Z5:Z14" ca="1">MMULT($B5:$K14,Y16:Y25)</f>
        <v>8.2668394286941798</v>
      </c>
      <c r="AA5" s="46">
        <f t="array" aca="1" ref="AA5:AA14" ca="1">MMULT($B5:$K14,Z16:Z25)</f>
        <v>8.2668394280029283</v>
      </c>
      <c r="AB5" s="46">
        <f t="array" aca="1" ref="AB5:AB14" ca="1">MMULT($B5:$K14,AA16:AA25)</f>
        <v>8.2668394278720871</v>
      </c>
      <c r="AC5" s="46">
        <f t="array" aca="1" ref="AC5:AC14" ca="1">MMULT($B5:$K14,AB16:AB25)</f>
        <v>8.2668394278904636</v>
      </c>
      <c r="AD5" s="46">
        <f t="array" aca="1" ref="AD5:AD14" ca="1">MMULT($B5:$K14,AC16:AC25)</f>
        <v>8.2668394278946824</v>
      </c>
      <c r="AE5" s="46">
        <f t="array" aca="1" ref="AE5:AE14" ca="1">MMULT($B5:$K14,AD16:AD25)</f>
        <v>8.2668394278942063</v>
      </c>
      <c r="AF5" s="46">
        <f t="array" aca="1" ref="AF5:AF14" ca="1">MMULT($B5:$K14,AE16:AE25)</f>
        <v>8.2668394278940731</v>
      </c>
      <c r="AG5" s="46">
        <f t="array" aca="1" ref="AG5:AG14" ca="1">MMULT($B5:$K14,AF16:AF25)</f>
        <v>8.2668394278940855</v>
      </c>
    </row>
    <row r="6" spans="1:33" x14ac:dyDescent="0.3">
      <c r="A6" s="44">
        <v>2</v>
      </c>
      <c r="B6" s="46">
        <f ca="1">IF(ISNA(Summary!C39),0,Summary!C39)</f>
        <v>0.5</v>
      </c>
      <c r="C6" s="45">
        <v>1</v>
      </c>
      <c r="D6" s="46">
        <f ca="1">IF(ISNA(Summary!E39),0,Summary!E39)</f>
        <v>6</v>
      </c>
      <c r="E6" s="46">
        <f ca="1">IF(ISNA(Summary!F39),0,Summary!F39)</f>
        <v>4</v>
      </c>
      <c r="F6" s="46">
        <f ca="1">IF(ISNA(Summary!G39),0,Summary!G39)</f>
        <v>4</v>
      </c>
      <c r="G6" s="46">
        <f ca="1">IF(ISNA(Summary!H39),0,Summary!H39)</f>
        <v>4.9999999999999991</v>
      </c>
      <c r="H6" s="46">
        <f ca="1">IF(ISNA(Summary!I39),0,Summary!I39)</f>
        <v>3.0000000000000004</v>
      </c>
      <c r="I6" s="46">
        <f ca="1">IF(ISNA(Summary!J39),0,Summary!J39)</f>
        <v>4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2.75</v>
      </c>
      <c r="N6" s="46">
        <f ca="1"/>
        <v>24.836666666666666</v>
      </c>
      <c r="O6" s="46">
        <f ca="1"/>
        <v>6.9232388168216445</v>
      </c>
      <c r="P6" s="46">
        <f ca="1"/>
        <v>6.889262149026206</v>
      </c>
      <c r="Q6" s="46">
        <f ca="1"/>
        <v>6.9279530597196857</v>
      </c>
      <c r="R6" s="46">
        <f ca="1"/>
        <v>6.9298809047095054</v>
      </c>
      <c r="S6" s="46">
        <f ca="1"/>
        <v>6.9287501035494419</v>
      </c>
      <c r="T6" s="46">
        <f ca="1"/>
        <v>6.9286726041175246</v>
      </c>
      <c r="U6" s="46">
        <f ca="1"/>
        <v>6.9287050356857485</v>
      </c>
      <c r="V6" s="46">
        <f ca="1"/>
        <v>6.9287079052420699</v>
      </c>
      <c r="W6" s="46">
        <f ca="1"/>
        <v>6.9287069867994919</v>
      </c>
      <c r="X6" s="46">
        <f ca="1"/>
        <v>6.9287068854200351</v>
      </c>
      <c r="Y6" s="46">
        <f ca="1"/>
        <v>6.9287069110816182</v>
      </c>
      <c r="Z6" s="46">
        <f ca="1"/>
        <v>6.928706914546833</v>
      </c>
      <c r="AA6" s="46">
        <f ca="1"/>
        <v>6.9287069138407071</v>
      </c>
      <c r="AB6" s="46">
        <f ca="1"/>
        <v>6.9287069137252004</v>
      </c>
      <c r="AC6" s="46">
        <f ca="1"/>
        <v>6.9287069137442838</v>
      </c>
      <c r="AD6" s="46">
        <f ca="1"/>
        <v>6.9287069137480568</v>
      </c>
      <c r="AE6" s="46">
        <f ca="1"/>
        <v>6.9287069137475523</v>
      </c>
      <c r="AF6" s="46">
        <f ca="1"/>
        <v>6.9287069137474324</v>
      </c>
      <c r="AG6" s="46">
        <f ca="1"/>
        <v>6.9287069137474449</v>
      </c>
    </row>
    <row r="7" spans="1:33" x14ac:dyDescent="0.3">
      <c r="A7" s="44">
        <v>3</v>
      </c>
      <c r="B7" s="46">
        <f ca="1">IF(ISNA(Summary!C40),0,Summary!C40)</f>
        <v>0.16666666666666666</v>
      </c>
      <c r="C7" s="46">
        <f ca="1">IF(ISNA(Summary!D40),0,Summary!D40)</f>
        <v>0.16666666666666666</v>
      </c>
      <c r="D7" s="45">
        <v>1</v>
      </c>
      <c r="E7" s="46">
        <f ca="1">IF(ISNA(Summary!F40),0,Summary!F40)</f>
        <v>0.33333333333333331</v>
      </c>
      <c r="F7" s="46">
        <f ca="1">IF(ISNA(Summary!G40),0,Summary!G40)</f>
        <v>0.33333333333333331</v>
      </c>
      <c r="G7" s="46">
        <f ca="1">IF(ISNA(Summary!H40),0,Summary!H40)</f>
        <v>0.5</v>
      </c>
      <c r="H7" s="46">
        <f ca="1">IF(ISNA(Summary!I40),0,Summary!I40)</f>
        <v>0.2</v>
      </c>
      <c r="I7" s="46">
        <f ca="1">IF(ISNA(Summary!J40),0,Summary!J40)</f>
        <v>0.33333333333333331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0.30333333333333334</v>
      </c>
      <c r="N7" s="46">
        <f ca="1"/>
        <v>2.7633333333333332</v>
      </c>
      <c r="O7" s="46">
        <f ca="1"/>
        <v>0.80741208433781042</v>
      </c>
      <c r="P7" s="46">
        <f ca="1"/>
        <v>0.80508943297996161</v>
      </c>
      <c r="Q7" s="46">
        <f ca="1"/>
        <v>0.80850021096376878</v>
      </c>
      <c r="R7" s="46">
        <f ca="1"/>
        <v>0.80865405798102108</v>
      </c>
      <c r="S7" s="46">
        <f ca="1"/>
        <v>0.80855410414109541</v>
      </c>
      <c r="T7" s="46">
        <f ca="1"/>
        <v>0.80854773586024709</v>
      </c>
      <c r="U7" s="46">
        <f ca="1"/>
        <v>0.80855061123942584</v>
      </c>
      <c r="V7" s="46">
        <f ca="1"/>
        <v>0.80855085067150401</v>
      </c>
      <c r="W7" s="46">
        <f ca="1"/>
        <v>0.80855076898350875</v>
      </c>
      <c r="X7" s="46">
        <f ca="1"/>
        <v>0.80855076043778362</v>
      </c>
      <c r="Y7" s="46">
        <f ca="1"/>
        <v>0.80855076272826598</v>
      </c>
      <c r="Z7" s="46">
        <f ca="1"/>
        <v>0.80855076302255036</v>
      </c>
      <c r="AA7" s="46">
        <f ca="1"/>
        <v>0.80855076295926587</v>
      </c>
      <c r="AB7" s="46">
        <f ca="1"/>
        <v>0.80855076294939943</v>
      </c>
      <c r="AC7" s="46">
        <f ca="1"/>
        <v>0.80855076295111805</v>
      </c>
      <c r="AD7" s="46">
        <f ca="1"/>
        <v>0.8085507629514419</v>
      </c>
      <c r="AE7" s="46">
        <f ca="1"/>
        <v>0.80855076295139627</v>
      </c>
      <c r="AF7" s="46">
        <f ca="1"/>
        <v>0.80855076295138584</v>
      </c>
      <c r="AG7" s="46">
        <f ca="1"/>
        <v>0.80855076295138706</v>
      </c>
    </row>
    <row r="8" spans="1:33" x14ac:dyDescent="0.3">
      <c r="A8" s="48">
        <v>4</v>
      </c>
      <c r="B8" s="46">
        <f ca="1">IF(ISNA(Summary!C41),0,Summary!C41)</f>
        <v>0.25</v>
      </c>
      <c r="C8" s="46">
        <f ca="1">IF(ISNA(Summary!D41),0,Summary!D41)</f>
        <v>0.25</v>
      </c>
      <c r="D8" s="46">
        <f ca="1">IF(ISNA(Summary!E41),0,Summary!E41)</f>
        <v>3</v>
      </c>
      <c r="E8" s="45">
        <v>1</v>
      </c>
      <c r="F8" s="46">
        <f ca="1">IF(ISNA(Summary!G41),0,Summary!G41)</f>
        <v>1</v>
      </c>
      <c r="G8" s="46">
        <f ca="1">IF(ISNA(Summary!H41),0,Summary!H41)</f>
        <v>2</v>
      </c>
      <c r="H8" s="46">
        <f ca="1">IF(ISNA(Summary!I41),0,Summary!I41)</f>
        <v>0.33333333333333331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0.88333333333333319</v>
      </c>
      <c r="N8" s="46">
        <f ca="1"/>
        <v>6.6413888888888888</v>
      </c>
      <c r="O8" s="46">
        <f ca="1"/>
        <v>1.8950464929399611</v>
      </c>
      <c r="P8" s="46">
        <f ca="1"/>
        <v>1.8978673288820993</v>
      </c>
      <c r="Q8" s="46">
        <f ca="1"/>
        <v>1.9073375375237589</v>
      </c>
      <c r="R8" s="46">
        <f ca="1"/>
        <v>1.9074822115512147</v>
      </c>
      <c r="S8" s="46">
        <f ca="1"/>
        <v>1.9071999439181044</v>
      </c>
      <c r="T8" s="46">
        <f ca="1"/>
        <v>1.9071906213070506</v>
      </c>
      <c r="U8" s="46">
        <f ca="1"/>
        <v>1.9071988892777649</v>
      </c>
      <c r="V8" s="46">
        <f ca="1"/>
        <v>1.9071993095438422</v>
      </c>
      <c r="W8" s="46">
        <f ca="1"/>
        <v>1.9071990700539108</v>
      </c>
      <c r="X8" s="46">
        <f ca="1"/>
        <v>1.907199053404119</v>
      </c>
      <c r="Y8" s="46">
        <f ca="1"/>
        <v>1.9071990602635494</v>
      </c>
      <c r="Z8" s="46">
        <f ca="1"/>
        <v>1.9071990608780574</v>
      </c>
      <c r="AA8" s="46">
        <f ca="1"/>
        <v>1.9071990606839553</v>
      </c>
      <c r="AB8" s="46">
        <f ca="1"/>
        <v>1.9071990606622893</v>
      </c>
      <c r="AC8" s="46">
        <f ca="1"/>
        <v>1.9071990606677081</v>
      </c>
      <c r="AD8" s="46">
        <f ca="1"/>
        <v>1.9071990606684475</v>
      </c>
      <c r="AE8" s="46">
        <f ca="1"/>
        <v>1.9071990606682985</v>
      </c>
      <c r="AF8" s="46">
        <f ca="1"/>
        <v>1.907199060668274</v>
      </c>
      <c r="AG8" s="46">
        <f ca="1"/>
        <v>1.9071990606682778</v>
      </c>
    </row>
    <row r="9" spans="1:33" x14ac:dyDescent="0.3">
      <c r="A9" s="48">
        <v>5</v>
      </c>
      <c r="B9" s="46">
        <f ca="1">IF(ISNA(Summary!C42),0,Summary!C42)</f>
        <v>0.25</v>
      </c>
      <c r="C9" s="46">
        <f ca="1">IF(ISNA(Summary!D42),0,Summary!D42)</f>
        <v>0.25</v>
      </c>
      <c r="D9" s="46">
        <f ca="1">IF(ISNA(Summary!E42),0,Summary!E42)</f>
        <v>3</v>
      </c>
      <c r="E9" s="46">
        <f ca="1">IF(ISNA(Summary!F42),0,Summary!F42)</f>
        <v>1</v>
      </c>
      <c r="F9" s="45">
        <v>1</v>
      </c>
      <c r="G9" s="46">
        <f ca="1">IF(ISNA(Summary!H42),0,Summary!H42)</f>
        <v>2</v>
      </c>
      <c r="H9" s="46">
        <f ca="1">IF(ISNA(Summary!I42),0,Summary!I42)</f>
        <v>0.33333333333333331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0.88333333333333319</v>
      </c>
      <c r="N9" s="46">
        <f ca="1"/>
        <v>6.6413888888888888</v>
      </c>
      <c r="O9" s="46">
        <f ca="1"/>
        <v>1.8950464929399611</v>
      </c>
      <c r="P9" s="46">
        <f ca="1"/>
        <v>1.8978673288820993</v>
      </c>
      <c r="Q9" s="46">
        <f ca="1"/>
        <v>1.9073375375237589</v>
      </c>
      <c r="R9" s="46">
        <f ca="1"/>
        <v>1.9074822115512147</v>
      </c>
      <c r="S9" s="46">
        <f ca="1"/>
        <v>1.9071999439181044</v>
      </c>
      <c r="T9" s="46">
        <f ca="1"/>
        <v>1.9071906213070506</v>
      </c>
      <c r="U9" s="46">
        <f ca="1"/>
        <v>1.9071988892777649</v>
      </c>
      <c r="V9" s="46">
        <f ca="1"/>
        <v>1.9071993095438422</v>
      </c>
      <c r="W9" s="46">
        <f ca="1"/>
        <v>1.9071990700539108</v>
      </c>
      <c r="X9" s="46">
        <f ca="1"/>
        <v>1.907199053404119</v>
      </c>
      <c r="Y9" s="46">
        <f ca="1"/>
        <v>1.9071990602635494</v>
      </c>
      <c r="Z9" s="46">
        <f ca="1"/>
        <v>1.9071990608780574</v>
      </c>
      <c r="AA9" s="46">
        <f ca="1"/>
        <v>1.9071990606839553</v>
      </c>
      <c r="AB9" s="46">
        <f ca="1"/>
        <v>1.9071990606622893</v>
      </c>
      <c r="AC9" s="46">
        <f ca="1"/>
        <v>1.9071990606677081</v>
      </c>
      <c r="AD9" s="46">
        <f ca="1"/>
        <v>1.9071990606684475</v>
      </c>
      <c r="AE9" s="46">
        <f ca="1"/>
        <v>1.9071990606682985</v>
      </c>
      <c r="AF9" s="46">
        <f ca="1"/>
        <v>1.907199060668274</v>
      </c>
      <c r="AG9" s="46">
        <f ca="1"/>
        <v>1.9071990606682778</v>
      </c>
    </row>
    <row r="10" spans="1:33" x14ac:dyDescent="0.3">
      <c r="A10" s="48">
        <v>6</v>
      </c>
      <c r="B10" s="46">
        <f ca="1">IF(ISNA(Summary!C43),0,Summary!C43)</f>
        <v>0.20000000000000004</v>
      </c>
      <c r="C10" s="46">
        <f ca="1">IF(ISNA(Summary!D43),0,Summary!D43)</f>
        <v>0.20000000000000004</v>
      </c>
      <c r="D10" s="46">
        <f ca="1">IF(ISNA(Summary!E43),0,Summary!E43)</f>
        <v>2</v>
      </c>
      <c r="E10" s="46">
        <f ca="1">IF(ISNA(Summary!F43),0,Summary!F43)</f>
        <v>0.5</v>
      </c>
      <c r="F10" s="46">
        <f ca="1">IF(ISNA(Summary!G43),0,Summary!G43)</f>
        <v>0.5</v>
      </c>
      <c r="G10" s="45">
        <v>1</v>
      </c>
      <c r="H10" s="46">
        <f ca="1">IF(ISNA(Summary!I43),0,Summary!I43)</f>
        <v>0.33333333333333331</v>
      </c>
      <c r="I10" s="46">
        <f ca="1">IF(ISNA(Summary!J43),0,Summary!J43)</f>
        <v>0.5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0.52333333333333332</v>
      </c>
      <c r="N10" s="46">
        <f ca="1"/>
        <v>4.2072222222222226</v>
      </c>
      <c r="O10" s="46">
        <f ca="1"/>
        <v>1.2191319404584244</v>
      </c>
      <c r="P10" s="46">
        <f ca="1"/>
        <v>1.217896148657966</v>
      </c>
      <c r="Q10" s="46">
        <f ca="1"/>
        <v>1.2234281425207203</v>
      </c>
      <c r="R10" s="46">
        <f ca="1"/>
        <v>1.2236023937837845</v>
      </c>
      <c r="S10" s="46">
        <f ca="1"/>
        <v>1.2234388286680242</v>
      </c>
      <c r="T10" s="46">
        <f ca="1"/>
        <v>1.2234307253708105</v>
      </c>
      <c r="U10" s="46">
        <f ca="1"/>
        <v>1.2234354707246133</v>
      </c>
      <c r="V10" s="46">
        <f ca="1"/>
        <v>1.2234357940449732</v>
      </c>
      <c r="W10" s="46">
        <f ca="1"/>
        <v>1.2234356579991776</v>
      </c>
      <c r="X10" s="46">
        <f ca="1"/>
        <v>1.2234356460175992</v>
      </c>
      <c r="Y10" s="46">
        <f ca="1"/>
        <v>1.2234356498708796</v>
      </c>
      <c r="Z10" s="46">
        <f ca="1"/>
        <v>1.2234356502945023</v>
      </c>
      <c r="AA10" s="46">
        <f ca="1"/>
        <v>1.2234356501868118</v>
      </c>
      <c r="AB10" s="46">
        <f ca="1"/>
        <v>1.2234356501723243</v>
      </c>
      <c r="AC10" s="46">
        <f ca="1"/>
        <v>1.2234356501752885</v>
      </c>
      <c r="AD10" s="46">
        <f ca="1"/>
        <v>1.2234356501757717</v>
      </c>
      <c r="AE10" s="46">
        <f ca="1"/>
        <v>1.2234356501756916</v>
      </c>
      <c r="AF10" s="46">
        <f ca="1"/>
        <v>1.2234356501756758</v>
      </c>
      <c r="AG10" s="46">
        <f ca="1"/>
        <v>1.2234356501756778</v>
      </c>
    </row>
    <row r="11" spans="1:33" x14ac:dyDescent="0.3">
      <c r="A11" s="48">
        <v>7</v>
      </c>
      <c r="B11" s="46">
        <f ca="1">IF(ISNA(Summary!C44),0,Summary!C44)</f>
        <v>0.33333333333333326</v>
      </c>
      <c r="C11" s="46">
        <f ca="1">IF(ISNA(Summary!D44),0,Summary!D44)</f>
        <v>0.33333333333333326</v>
      </c>
      <c r="D11" s="46">
        <f ca="1">IF(ISNA(Summary!E44),0,Summary!E44)</f>
        <v>5</v>
      </c>
      <c r="E11" s="46">
        <f ca="1">IF(ISNA(Summary!F44),0,Summary!F44)</f>
        <v>3</v>
      </c>
      <c r="F11" s="46">
        <f ca="1">IF(ISNA(Summary!G44),0,Summary!G44)</f>
        <v>3</v>
      </c>
      <c r="G11" s="46">
        <f ca="1">IF(ISNA(Summary!H44),0,Summary!H44)</f>
        <v>3</v>
      </c>
      <c r="H11" s="45">
        <v>1</v>
      </c>
      <c r="I11" s="46">
        <f ca="1">IF(ISNA(Summary!J44),0,Summary!J44)</f>
        <v>3.0000000000000004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1.8666666666666667</v>
      </c>
      <c r="N11" s="46">
        <f ca="1"/>
        <v>14.786666666666667</v>
      </c>
      <c r="O11" s="46">
        <f ca="1"/>
        <v>4.0967263613056293</v>
      </c>
      <c r="P11" s="46">
        <f ca="1"/>
        <v>4.0965746375187102</v>
      </c>
      <c r="Q11" s="46">
        <f ca="1"/>
        <v>4.1206739098879641</v>
      </c>
      <c r="R11" s="46">
        <f ca="1"/>
        <v>4.1212255129345312</v>
      </c>
      <c r="S11" s="46">
        <f ca="1"/>
        <v>4.1205107166710135</v>
      </c>
      <c r="T11" s="46">
        <f ca="1"/>
        <v>4.1204816696986626</v>
      </c>
      <c r="U11" s="46">
        <f ca="1"/>
        <v>4.1205025094678023</v>
      </c>
      <c r="V11" s="46">
        <f ca="1"/>
        <v>4.1205037342199402</v>
      </c>
      <c r="W11" s="46">
        <f ca="1"/>
        <v>4.1205031334305113</v>
      </c>
      <c r="X11" s="46">
        <f ca="1"/>
        <v>4.1205030865764618</v>
      </c>
      <c r="Y11" s="46">
        <f ca="1"/>
        <v>4.120503103696822</v>
      </c>
      <c r="Z11" s="46">
        <f ca="1"/>
        <v>4.1205031053886332</v>
      </c>
      <c r="AA11" s="46">
        <f ca="1"/>
        <v>4.1205031049068914</v>
      </c>
      <c r="AB11" s="46">
        <f ca="1"/>
        <v>4.1205031048481455</v>
      </c>
      <c r="AC11" s="46">
        <f ca="1"/>
        <v>4.1205031048615091</v>
      </c>
      <c r="AD11" s="46">
        <f ca="1"/>
        <v>4.1205031048634915</v>
      </c>
      <c r="AE11" s="46">
        <f ca="1"/>
        <v>4.1205031048631273</v>
      </c>
      <c r="AF11" s="46">
        <f ca="1"/>
        <v>4.1205031048630616</v>
      </c>
      <c r="AG11" s="46">
        <f ca="1"/>
        <v>4.1205031048630714</v>
      </c>
    </row>
    <row r="12" spans="1:33" x14ac:dyDescent="0.3">
      <c r="A12" s="48">
        <v>8</v>
      </c>
      <c r="B12" s="46">
        <f ca="1">IF(ISNA(Summary!C45),0,Summary!C45)</f>
        <v>0.25</v>
      </c>
      <c r="C12" s="46">
        <f ca="1">IF(ISNA(Summary!D45),0,Summary!D45)</f>
        <v>0.25</v>
      </c>
      <c r="D12" s="46">
        <f ca="1">IF(ISNA(Summary!E45),0,Summary!E45)</f>
        <v>3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2</v>
      </c>
      <c r="H12" s="46">
        <f ca="1">IF(ISNA(Summary!I45),0,Summary!I45)</f>
        <v>0.33333333333333326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0.88333333333333319</v>
      </c>
      <c r="N12" s="46">
        <f ca="1"/>
        <v>6.6413888888888879</v>
      </c>
      <c r="O12" s="46">
        <f ca="1"/>
        <v>1.8950464929399611</v>
      </c>
      <c r="P12" s="46">
        <f ca="1"/>
        <v>1.8978673288820991</v>
      </c>
      <c r="Q12" s="46">
        <f ca="1"/>
        <v>1.9073375375237589</v>
      </c>
      <c r="R12" s="46">
        <f ca="1"/>
        <v>1.9074822115512147</v>
      </c>
      <c r="S12" s="46">
        <f ca="1"/>
        <v>1.9071999439181044</v>
      </c>
      <c r="T12" s="46">
        <f ca="1"/>
        <v>1.9071906213070506</v>
      </c>
      <c r="U12" s="46">
        <f ca="1"/>
        <v>1.9071988892777649</v>
      </c>
      <c r="V12" s="46">
        <f ca="1"/>
        <v>1.907199309543842</v>
      </c>
      <c r="W12" s="46">
        <f ca="1"/>
        <v>1.9071990700539108</v>
      </c>
      <c r="X12" s="46">
        <f ca="1"/>
        <v>1.907199053404119</v>
      </c>
      <c r="Y12" s="46">
        <f ca="1"/>
        <v>1.9071990602635494</v>
      </c>
      <c r="Z12" s="46">
        <f ca="1"/>
        <v>1.9071990608780571</v>
      </c>
      <c r="AA12" s="46">
        <f ca="1"/>
        <v>1.9071990606839553</v>
      </c>
      <c r="AB12" s="46">
        <f ca="1"/>
        <v>1.9071990606622891</v>
      </c>
      <c r="AC12" s="46">
        <f ca="1"/>
        <v>1.9071990606677078</v>
      </c>
      <c r="AD12" s="46">
        <f ca="1"/>
        <v>1.9071990606684475</v>
      </c>
      <c r="AE12" s="46">
        <f ca="1"/>
        <v>1.9071990606682985</v>
      </c>
      <c r="AF12" s="46">
        <f ca="1"/>
        <v>1.907199060668274</v>
      </c>
      <c r="AG12" s="46">
        <f ca="1"/>
        <v>1.9071990606682778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3.4439214785902885E-3</v>
      </c>
      <c r="P13" s="46">
        <f ca="1"/>
        <v>4.1600318011319912E-4</v>
      </c>
      <c r="Q13" s="46">
        <f ca="1"/>
        <v>5.0574548647791804E-5</v>
      </c>
      <c r="R13" s="46">
        <f ca="1"/>
        <v>6.1187540256762848E-6</v>
      </c>
      <c r="S13" s="46">
        <f ca="1"/>
        <v>7.4004728127663302E-7</v>
      </c>
      <c r="T13" s="46">
        <f ca="1"/>
        <v>8.9519310336087105E-8</v>
      </c>
      <c r="U13" s="46">
        <f ca="1"/>
        <v>1.0828768809988252E-8</v>
      </c>
      <c r="V13" s="46">
        <f ca="1"/>
        <v>1.3099047233881915E-9</v>
      </c>
      <c r="W13" s="46">
        <f ca="1"/>
        <v>1.5845288570202716E-10</v>
      </c>
      <c r="X13" s="46">
        <f ca="1"/>
        <v>1.9167287008805255E-11</v>
      </c>
      <c r="Y13" s="46">
        <f ca="1"/>
        <v>2.3185749816986943E-12</v>
      </c>
      <c r="Z13" s="46">
        <f ca="1"/>
        <v>2.8046691880446523E-13</v>
      </c>
      <c r="AA13" s="46">
        <f ca="1"/>
        <v>3.3926740832895001E-14</v>
      </c>
      <c r="AB13" s="46">
        <f ca="1"/>
        <v>4.1039554630724087E-15</v>
      </c>
      <c r="AC13" s="46">
        <f ca="1"/>
        <v>4.9643585059069924E-16</v>
      </c>
      <c r="AD13" s="46">
        <f ca="1"/>
        <v>6.0051468874045854E-17</v>
      </c>
      <c r="AE13" s="46">
        <f ca="1"/>
        <v>7.2641387797390875E-18</v>
      </c>
      <c r="AF13" s="46">
        <f ca="1"/>
        <v>8.7870810157848502E-19</v>
      </c>
      <c r="AG13" s="46">
        <f ca="1"/>
        <v>1.0629311349795148E-19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3.4439214785902885E-3</v>
      </c>
      <c r="P14" s="46">
        <f ca="1"/>
        <v>4.1600318011319912E-4</v>
      </c>
      <c r="Q14" s="46">
        <f ca="1"/>
        <v>5.0574548647791804E-5</v>
      </c>
      <c r="R14" s="46">
        <f ca="1"/>
        <v>6.1187540256762848E-6</v>
      </c>
      <c r="S14" s="46">
        <f ca="1"/>
        <v>7.4004728127663302E-7</v>
      </c>
      <c r="T14" s="46">
        <f ca="1"/>
        <v>8.9519310336087105E-8</v>
      </c>
      <c r="U14" s="46">
        <f ca="1"/>
        <v>1.0828768809988252E-8</v>
      </c>
      <c r="V14" s="46">
        <f ca="1"/>
        <v>1.3099047233881915E-9</v>
      </c>
      <c r="W14" s="46">
        <f ca="1"/>
        <v>1.5845288570202716E-10</v>
      </c>
      <c r="X14" s="46">
        <f ca="1"/>
        <v>1.9167287008805255E-11</v>
      </c>
      <c r="Y14" s="46">
        <f ca="1"/>
        <v>2.3185749816986943E-12</v>
      </c>
      <c r="Z14" s="46">
        <f ca="1"/>
        <v>2.8046691880446523E-13</v>
      </c>
      <c r="AA14" s="46">
        <f ca="1"/>
        <v>3.3926740832895001E-14</v>
      </c>
      <c r="AB14" s="46">
        <f ca="1"/>
        <v>4.1039554630724087E-15</v>
      </c>
      <c r="AC14" s="46">
        <f ca="1"/>
        <v>4.9643585059069924E-16</v>
      </c>
      <c r="AD14" s="46">
        <f ca="1"/>
        <v>6.0051468874045854E-17</v>
      </c>
      <c r="AE14" s="46">
        <f ca="1"/>
        <v>7.2641387797390875E-18</v>
      </c>
      <c r="AF14" s="46">
        <f ca="1"/>
        <v>8.7870810157848502E-19</v>
      </c>
      <c r="AG14" s="46">
        <f ca="1"/>
        <v>1.0629311349795148E-19</v>
      </c>
    </row>
    <row r="15" spans="1:33" x14ac:dyDescent="0.3">
      <c r="A15" s="41" t="s">
        <v>46</v>
      </c>
      <c r="B15" s="44">
        <f t="shared" ref="B15:G15" ca="1" si="3">IF($M$1&gt;=B4,SUM(B5:B14),0)</f>
        <v>2.95</v>
      </c>
      <c r="C15" s="44">
        <f t="shared" ca="1" si="3"/>
        <v>4.45</v>
      </c>
      <c r="D15" s="44">
        <f t="shared" ca="1" si="3"/>
        <v>29</v>
      </c>
      <c r="E15" s="44">
        <f t="shared" ca="1" si="3"/>
        <v>14.833333333333334</v>
      </c>
      <c r="F15" s="44">
        <f t="shared" ca="1" si="3"/>
        <v>14.833333333333334</v>
      </c>
      <c r="G15" s="44">
        <f t="shared" ca="1" si="3"/>
        <v>20.5</v>
      </c>
      <c r="H15" s="44">
        <f t="shared" ref="H15:I15" ca="1" si="4">IF($M$1&gt;=H4,SUM(H5:H14),0)</f>
        <v>8.5333333333333332</v>
      </c>
      <c r="I15" s="44">
        <f t="shared" ca="1" si="4"/>
        <v>14.833333333333334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0.94827586206896552</v>
      </c>
      <c r="N17" s="46">
        <f t="shared" ca="1" si="8"/>
        <v>0.85535529789920794</v>
      </c>
      <c r="O17" s="46">
        <f t="shared" ca="1" si="8"/>
        <v>0.83628194846645065</v>
      </c>
      <c r="P17" s="46">
        <f t="shared" ca="1" si="8"/>
        <v>0.83754485628813524</v>
      </c>
      <c r="Q17" s="46">
        <f t="shared" ca="1" si="8"/>
        <v>0.83817734032722846</v>
      </c>
      <c r="R17" s="46">
        <f t="shared" ca="1" si="8"/>
        <v>0.83815095386749017</v>
      </c>
      <c r="S17" s="46">
        <f t="shared" ca="1" si="8"/>
        <v>0.83813149031620227</v>
      </c>
      <c r="T17" s="46">
        <f t="shared" ca="1" si="8"/>
        <v>0.83813194615108844</v>
      </c>
      <c r="U17" s="46">
        <f t="shared" ca="1" si="8"/>
        <v>0.83813253495972972</v>
      </c>
      <c r="V17" s="46">
        <f t="shared" ca="1" si="8"/>
        <v>0.83813253145030286</v>
      </c>
      <c r="W17" s="46">
        <f t="shared" ca="1" si="8"/>
        <v>0.83813251382269438</v>
      </c>
      <c r="X17" s="46">
        <f t="shared" ca="1" si="8"/>
        <v>0.83813251362482366</v>
      </c>
      <c r="Y17" s="46">
        <f t="shared" ca="1" si="8"/>
        <v>0.83813251414734691</v>
      </c>
      <c r="Z17" s="46">
        <f t="shared" ref="Z17:AG17" ca="1" si="9">Z6/MAX(Z$5:Z$14)</f>
        <v>0.83813251416222112</v>
      </c>
      <c r="AA17" s="46">
        <f t="shared" ca="1" si="9"/>
        <v>0.83813251414688694</v>
      </c>
      <c r="AB17" s="46">
        <f t="shared" ca="1" si="9"/>
        <v>0.83813251414617995</v>
      </c>
      <c r="AC17" s="46">
        <f t="shared" ca="1" si="9"/>
        <v>0.83813251414662526</v>
      </c>
      <c r="AD17" s="46">
        <f t="shared" ca="1" si="9"/>
        <v>0.83813251414665402</v>
      </c>
      <c r="AE17" s="46">
        <f t="shared" ca="1" si="9"/>
        <v>0.83813251414664125</v>
      </c>
      <c r="AF17" s="46">
        <f t="shared" ca="1" si="9"/>
        <v>0.83813251414664025</v>
      </c>
      <c r="AG17" s="46">
        <f t="shared" ca="1" si="9"/>
        <v>0.83813251414664047</v>
      </c>
    </row>
    <row r="18" spans="2:33" x14ac:dyDescent="0.3">
      <c r="L18" s="51"/>
      <c r="M18" s="46">
        <f t="shared" ref="M18:Y18" ca="1" si="10">M7/MAX(M$5:M$14)</f>
        <v>0.10459770114942529</v>
      </c>
      <c r="N18" s="46">
        <f t="shared" ca="1" si="10"/>
        <v>9.5167030191711632E-2</v>
      </c>
      <c r="O18" s="46">
        <f t="shared" ca="1" si="10"/>
        <v>9.75300966745168E-2</v>
      </c>
      <c r="P18" s="46">
        <f t="shared" ca="1" si="10"/>
        <v>9.7876739026342613E-2</v>
      </c>
      <c r="Q18" s="46">
        <f t="shared" ca="1" si="10"/>
        <v>9.7816274249848068E-2</v>
      </c>
      <c r="R18" s="46">
        <f t="shared" ca="1" si="10"/>
        <v>9.7804591358128287E-2</v>
      </c>
      <c r="S18" s="46">
        <f t="shared" ca="1" si="10"/>
        <v>9.7806191041281854E-2</v>
      </c>
      <c r="T18" s="46">
        <f t="shared" ca="1" si="10"/>
        <v>9.7806567885728085E-2</v>
      </c>
      <c r="U18" s="46">
        <f t="shared" ca="1" si="10"/>
        <v>9.7806526609379371E-2</v>
      </c>
      <c r="V18" s="46">
        <f t="shared" ca="1" si="10"/>
        <v>9.7806514655769353E-2</v>
      </c>
      <c r="W18" s="46">
        <f t="shared" ca="1" si="10"/>
        <v>9.7806515682149139E-2</v>
      </c>
      <c r="X18" s="46">
        <f t="shared" ca="1" si="10"/>
        <v>9.7806516056408416E-2</v>
      </c>
      <c r="Y18" s="46">
        <f t="shared" ca="1" si="10"/>
        <v>9.7806516032211147E-2</v>
      </c>
      <c r="Z18" s="46">
        <f t="shared" ref="Z18:AG18" ca="1" si="11">Z7/MAX(Z$5:Z$14)</f>
        <v>9.7806516020629675E-2</v>
      </c>
      <c r="AA18" s="46">
        <f t="shared" ca="1" si="11"/>
        <v>9.7806516021152784E-2</v>
      </c>
      <c r="AB18" s="46">
        <f t="shared" ca="1" si="11"/>
        <v>9.7806516021507292E-2</v>
      </c>
      <c r="AC18" s="46">
        <f t="shared" ca="1" si="11"/>
        <v>9.7806516021497772E-2</v>
      </c>
      <c r="AD18" s="46">
        <f t="shared" ca="1" si="11"/>
        <v>9.780651602148703E-2</v>
      </c>
      <c r="AE18" s="46">
        <f t="shared" ca="1" si="11"/>
        <v>9.7806516021487142E-2</v>
      </c>
      <c r="AF18" s="46">
        <f t="shared" ca="1" si="11"/>
        <v>9.7806516021487447E-2</v>
      </c>
      <c r="AG18" s="46">
        <f t="shared" ca="1" si="11"/>
        <v>9.7806516021487461E-2</v>
      </c>
    </row>
    <row r="19" spans="2:33" x14ac:dyDescent="0.3">
      <c r="L19" s="51"/>
      <c r="M19" s="46">
        <f t="shared" ref="M19:Y19" ca="1" si="12">M8/MAX(M$5:M$14)</f>
        <v>0.30459770114942525</v>
      </c>
      <c r="N19" s="46">
        <f t="shared" ca="1" si="12"/>
        <v>0.22872421842115334</v>
      </c>
      <c r="O19" s="46">
        <f t="shared" ca="1" si="12"/>
        <v>0.2289092165504554</v>
      </c>
      <c r="P19" s="46">
        <f t="shared" ca="1" si="12"/>
        <v>0.23072848511755165</v>
      </c>
      <c r="Q19" s="46">
        <f t="shared" ca="1" si="12"/>
        <v>0.23075893998228597</v>
      </c>
      <c r="R19" s="46">
        <f t="shared" ca="1" si="12"/>
        <v>0.23070497993845954</v>
      </c>
      <c r="S19" s="46">
        <f t="shared" ca="1" si="12"/>
        <v>0.23070312934337045</v>
      </c>
      <c r="T19" s="46">
        <f t="shared" ca="1" si="12"/>
        <v>0.23070470758962541</v>
      </c>
      <c r="U19" s="46">
        <f t="shared" ca="1" si="12"/>
        <v>0.23070478992970272</v>
      </c>
      <c r="V19" s="46">
        <f t="shared" ca="1" si="12"/>
        <v>0.23070474425381388</v>
      </c>
      <c r="W19" s="46">
        <f t="shared" ca="1" si="12"/>
        <v>0.23070474101300706</v>
      </c>
      <c r="X19" s="46">
        <f t="shared" ca="1" si="12"/>
        <v>0.23070474232012117</v>
      </c>
      <c r="Y19" s="46">
        <f t="shared" ca="1" si="12"/>
        <v>0.2307047424392514</v>
      </c>
      <c r="Z19" s="46">
        <f t="shared" ref="Z19:AG19" ca="1" si="13">Z8/MAX(Z$5:Z$14)</f>
        <v>0.23070474240229877</v>
      </c>
      <c r="AA19" s="46">
        <f t="shared" ca="1" si="13"/>
        <v>0.23070474239811009</v>
      </c>
      <c r="AB19" s="46">
        <f t="shared" ca="1" si="13"/>
        <v>0.23070474239914066</v>
      </c>
      <c r="AC19" s="46">
        <f t="shared" ca="1" si="13"/>
        <v>0.23070474239928332</v>
      </c>
      <c r="AD19" s="46">
        <f t="shared" ca="1" si="13"/>
        <v>0.23070474239925501</v>
      </c>
      <c r="AE19" s="46">
        <f t="shared" ca="1" si="13"/>
        <v>0.23070474239925029</v>
      </c>
      <c r="AF19" s="46">
        <f t="shared" ca="1" si="13"/>
        <v>0.23070474239925104</v>
      </c>
      <c r="AG19" s="46">
        <f t="shared" ca="1" si="13"/>
        <v>0.23070474239925115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0.30459770114942525</v>
      </c>
      <c r="N20" s="46">
        <f t="shared" ca="1" si="14"/>
        <v>0.22872421842115334</v>
      </c>
      <c r="O20" s="46">
        <f t="shared" ca="1" si="14"/>
        <v>0.2289092165504554</v>
      </c>
      <c r="P20" s="46">
        <f t="shared" ca="1" si="14"/>
        <v>0.23072848511755165</v>
      </c>
      <c r="Q20" s="46">
        <f t="shared" ca="1" si="14"/>
        <v>0.23075893998228597</v>
      </c>
      <c r="R20" s="46">
        <f t="shared" ca="1" si="14"/>
        <v>0.23070497993845954</v>
      </c>
      <c r="S20" s="46">
        <f t="shared" ca="1" si="14"/>
        <v>0.23070312934337045</v>
      </c>
      <c r="T20" s="46">
        <f t="shared" ca="1" si="14"/>
        <v>0.23070470758962541</v>
      </c>
      <c r="U20" s="46">
        <f t="shared" ca="1" si="14"/>
        <v>0.23070478992970272</v>
      </c>
      <c r="V20" s="46">
        <f t="shared" ca="1" si="14"/>
        <v>0.23070474425381388</v>
      </c>
      <c r="W20" s="46">
        <f t="shared" ca="1" si="14"/>
        <v>0.23070474101300706</v>
      </c>
      <c r="X20" s="46">
        <f t="shared" ca="1" si="14"/>
        <v>0.23070474232012117</v>
      </c>
      <c r="Y20" s="46">
        <f t="shared" ca="1" si="14"/>
        <v>0.2307047424392514</v>
      </c>
      <c r="Z20" s="46">
        <f t="shared" ref="Z20:AG20" ca="1" si="15">Z9/MAX(Z$5:Z$14)</f>
        <v>0.23070474240229877</v>
      </c>
      <c r="AA20" s="46">
        <f t="shared" ca="1" si="15"/>
        <v>0.23070474239811009</v>
      </c>
      <c r="AB20" s="46">
        <f t="shared" ca="1" si="15"/>
        <v>0.23070474239914066</v>
      </c>
      <c r="AC20" s="46">
        <f t="shared" ca="1" si="15"/>
        <v>0.23070474239928332</v>
      </c>
      <c r="AD20" s="46">
        <f t="shared" ca="1" si="15"/>
        <v>0.23070474239925501</v>
      </c>
      <c r="AE20" s="46">
        <f t="shared" ca="1" si="15"/>
        <v>0.23070474239925029</v>
      </c>
      <c r="AF20" s="46">
        <f t="shared" ca="1" si="15"/>
        <v>0.23070474239925104</v>
      </c>
      <c r="AG20" s="46">
        <f t="shared" ca="1" si="15"/>
        <v>0.23070474239925115</v>
      </c>
    </row>
    <row r="21" spans="2:33" x14ac:dyDescent="0.3">
      <c r="M21" s="46">
        <f t="shared" ref="M21:Y21" ca="1" si="16">M10/MAX(M$5:M$14)</f>
        <v>0.18045977011494252</v>
      </c>
      <c r="N21" s="46">
        <f t="shared" ca="1" si="16"/>
        <v>0.14489342976313477</v>
      </c>
      <c r="O21" s="46">
        <f t="shared" ca="1" si="16"/>
        <v>0.14726316130061085</v>
      </c>
      <c r="P21" s="46">
        <f t="shared" ca="1" si="16"/>
        <v>0.14806268548596196</v>
      </c>
      <c r="Q21" s="46">
        <f t="shared" ca="1" si="16"/>
        <v>0.14801626652779165</v>
      </c>
      <c r="R21" s="46">
        <f t="shared" ca="1" si="16"/>
        <v>0.14799150629088828</v>
      </c>
      <c r="S21" s="46">
        <f t="shared" ca="1" si="16"/>
        <v>0.14799243636409248</v>
      </c>
      <c r="T21" s="46">
        <f t="shared" ca="1" si="16"/>
        <v>0.14799319197543115</v>
      </c>
      <c r="U21" s="46">
        <f t="shared" ca="1" si="16"/>
        <v>0.14799317724694919</v>
      </c>
      <c r="V21" s="46">
        <f t="shared" ca="1" si="16"/>
        <v>0.1479931544457278</v>
      </c>
      <c r="W21" s="46">
        <f t="shared" ca="1" si="16"/>
        <v>0.14799315449372558</v>
      </c>
      <c r="X21" s="46">
        <f t="shared" ca="1" si="16"/>
        <v>0.14799315517483866</v>
      </c>
      <c r="Y21" s="46">
        <f t="shared" ca="1" si="16"/>
        <v>0.14799315518509953</v>
      </c>
      <c r="Z21" s="46">
        <f t="shared" ref="Z21:AG21" ca="1" si="17">Z10/MAX(Z$5:Z$14)</f>
        <v>0.14799315516495459</v>
      </c>
      <c r="AA21" s="46">
        <f t="shared" ca="1" si="17"/>
        <v>0.14799315516430259</v>
      </c>
      <c r="AB21" s="46">
        <f t="shared" ca="1" si="17"/>
        <v>0.14799315516489242</v>
      </c>
      <c r="AC21" s="46">
        <f t="shared" ca="1" si="17"/>
        <v>0.14799315516492201</v>
      </c>
      <c r="AD21" s="46">
        <f t="shared" ca="1" si="17"/>
        <v>0.14799315516490494</v>
      </c>
      <c r="AE21" s="46">
        <f t="shared" ca="1" si="17"/>
        <v>0.14799315516490377</v>
      </c>
      <c r="AF21" s="46">
        <f t="shared" ca="1" si="17"/>
        <v>0.14799315516490424</v>
      </c>
      <c r="AG21" s="46">
        <f t="shared" ca="1" si="17"/>
        <v>0.14799315516490427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0.64367816091954022</v>
      </c>
      <c r="N22" s="46">
        <f t="shared" ca="1" si="18"/>
        <v>0.50924118930088402</v>
      </c>
      <c r="O22" s="46">
        <f t="shared" ca="1" si="18"/>
        <v>0.49485773846804521</v>
      </c>
      <c r="P22" s="46">
        <f t="shared" ca="1" si="18"/>
        <v>0.49803084014435522</v>
      </c>
      <c r="Q22" s="46">
        <f t="shared" ca="1" si="18"/>
        <v>0.49853910215226582</v>
      </c>
      <c r="R22" s="46">
        <f t="shared" ca="1" si="18"/>
        <v>0.49845143693907557</v>
      </c>
      <c r="S22" s="46">
        <f t="shared" ca="1" si="18"/>
        <v>0.49843474453757453</v>
      </c>
      <c r="T22" s="46">
        <f t="shared" ca="1" si="18"/>
        <v>0.49843707708921037</v>
      </c>
      <c r="U22" s="46">
        <f t="shared" ca="1" si="18"/>
        <v>0.49843761507829498</v>
      </c>
      <c r="V22" s="46">
        <f t="shared" ca="1" si="18"/>
        <v>0.49843755471338891</v>
      </c>
      <c r="W22" s="46">
        <f t="shared" ca="1" si="18"/>
        <v>0.49843753762657772</v>
      </c>
      <c r="X22" s="46">
        <f t="shared" ca="1" si="18"/>
        <v>0.49843753913423239</v>
      </c>
      <c r="Y22" s="46">
        <f t="shared" ca="1" si="18"/>
        <v>0.49843753966990134</v>
      </c>
      <c r="Z22" s="46">
        <f t="shared" ref="Z22:AG22" ca="1" si="19">Z11/MAX(Z$5:Z$14)</f>
        <v>0.49843753963411663</v>
      </c>
      <c r="AA22" s="46">
        <f t="shared" ca="1" si="19"/>
        <v>0.49843753961752069</v>
      </c>
      <c r="AB22" s="46">
        <f t="shared" ca="1" si="19"/>
        <v>0.49843753961830334</v>
      </c>
      <c r="AC22" s="46">
        <f t="shared" ca="1" si="19"/>
        <v>0.49843753961881188</v>
      </c>
      <c r="AD22" s="46">
        <f t="shared" ca="1" si="19"/>
        <v>0.49843753961879733</v>
      </c>
      <c r="AE22" s="46">
        <f t="shared" ca="1" si="19"/>
        <v>0.49843753961878196</v>
      </c>
      <c r="AF22" s="46">
        <f t="shared" ca="1" si="19"/>
        <v>0.49843753961878207</v>
      </c>
      <c r="AG22" s="46">
        <f t="shared" ca="1" si="19"/>
        <v>0.49843753961878245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0.30459770114942525</v>
      </c>
      <c r="N23" s="46">
        <f t="shared" ca="1" si="20"/>
        <v>0.22872421842115331</v>
      </c>
      <c r="O23" s="46">
        <f t="shared" ca="1" si="20"/>
        <v>0.2289092165504554</v>
      </c>
      <c r="P23" s="46">
        <f t="shared" ca="1" si="20"/>
        <v>0.23072848511755162</v>
      </c>
      <c r="Q23" s="46">
        <f t="shared" ca="1" si="20"/>
        <v>0.23075893998228597</v>
      </c>
      <c r="R23" s="46">
        <f t="shared" ca="1" si="20"/>
        <v>0.23070497993845954</v>
      </c>
      <c r="S23" s="46">
        <f t="shared" ca="1" si="20"/>
        <v>0.23070312934337045</v>
      </c>
      <c r="T23" s="46">
        <f t="shared" ca="1" si="20"/>
        <v>0.23070470758962541</v>
      </c>
      <c r="U23" s="46">
        <f t="shared" ca="1" si="20"/>
        <v>0.23070478992970272</v>
      </c>
      <c r="V23" s="46">
        <f t="shared" ca="1" si="20"/>
        <v>0.23070474425381385</v>
      </c>
      <c r="W23" s="46">
        <f t="shared" ca="1" si="20"/>
        <v>0.23070474101300706</v>
      </c>
      <c r="X23" s="46">
        <f t="shared" ca="1" si="20"/>
        <v>0.23070474232012117</v>
      </c>
      <c r="Y23" s="46">
        <f t="shared" ca="1" si="20"/>
        <v>0.2307047424392514</v>
      </c>
      <c r="Z23" s="46">
        <f t="shared" ref="Z23:AG23" ca="1" si="21">Z12/MAX(Z$5:Z$14)</f>
        <v>0.23070474240229874</v>
      </c>
      <c r="AA23" s="46">
        <f t="shared" ca="1" si="21"/>
        <v>0.23070474239811009</v>
      </c>
      <c r="AB23" s="46">
        <f t="shared" ca="1" si="21"/>
        <v>0.23070474239914063</v>
      </c>
      <c r="AC23" s="46">
        <f t="shared" ca="1" si="21"/>
        <v>0.23070474239928329</v>
      </c>
      <c r="AD23" s="46">
        <f t="shared" ca="1" si="21"/>
        <v>0.23070474239925501</v>
      </c>
      <c r="AE23" s="46">
        <f t="shared" ca="1" si="21"/>
        <v>0.23070474239925029</v>
      </c>
      <c r="AF23" s="46">
        <f t="shared" ca="1" si="21"/>
        <v>0.23070474239925104</v>
      </c>
      <c r="AG23" s="46">
        <f t="shared" ca="1" si="21"/>
        <v>0.23070474239925115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3.4482758620689655E-2</v>
      </c>
      <c r="N24" s="46">
        <f t="shared" ca="1" si="22"/>
        <v>3.4439214785902885E-3</v>
      </c>
      <c r="O24" s="46">
        <f t="shared" ca="1" si="22"/>
        <v>4.1600318011319912E-4</v>
      </c>
      <c r="P24" s="46">
        <f t="shared" ca="1" si="22"/>
        <v>5.0574548647791804E-5</v>
      </c>
      <c r="Q24" s="46">
        <f t="shared" ca="1" si="22"/>
        <v>6.1187540256762848E-6</v>
      </c>
      <c r="R24" s="46">
        <f t="shared" ca="1" si="22"/>
        <v>7.4004728127663302E-7</v>
      </c>
      <c r="S24" s="46">
        <f t="shared" ca="1" si="22"/>
        <v>8.9519310336087105E-8</v>
      </c>
      <c r="T24" s="46">
        <f t="shared" ca="1" si="22"/>
        <v>1.0828768809988252E-8</v>
      </c>
      <c r="U24" s="46">
        <f t="shared" ca="1" si="22"/>
        <v>1.3099047233881915E-9</v>
      </c>
      <c r="V24" s="46">
        <f t="shared" ca="1" si="22"/>
        <v>1.5845288570202716E-10</v>
      </c>
      <c r="W24" s="46">
        <f t="shared" ca="1" si="22"/>
        <v>1.9167287008805255E-11</v>
      </c>
      <c r="X24" s="46">
        <f t="shared" ca="1" si="22"/>
        <v>2.3185749816986943E-12</v>
      </c>
      <c r="Y24" s="46">
        <f t="shared" ca="1" si="22"/>
        <v>2.8046691880446523E-13</v>
      </c>
      <c r="Z24" s="46">
        <f t="shared" ref="Z24:AG24" ca="1" si="23">Z13/MAX(Z$5:Z$14)</f>
        <v>3.3926740832895001E-14</v>
      </c>
      <c r="AA24" s="46">
        <f t="shared" ca="1" si="23"/>
        <v>4.1039554630724087E-15</v>
      </c>
      <c r="AB24" s="46">
        <f t="shared" ca="1" si="23"/>
        <v>4.9643585059069924E-16</v>
      </c>
      <c r="AC24" s="46">
        <f t="shared" ca="1" si="23"/>
        <v>6.0051468874045854E-17</v>
      </c>
      <c r="AD24" s="46">
        <f t="shared" ca="1" si="23"/>
        <v>7.2641387797390875E-18</v>
      </c>
      <c r="AE24" s="46">
        <f t="shared" ca="1" si="23"/>
        <v>8.7870810157848502E-19</v>
      </c>
      <c r="AF24" s="46">
        <f t="shared" ca="1" si="23"/>
        <v>1.0629311349795148E-19</v>
      </c>
      <c r="AG24" s="46">
        <f t="shared" ca="1" si="23"/>
        <v>1.2857769214591947E-20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3.4482758620689655E-2</v>
      </c>
      <c r="N25" s="46">
        <f t="shared" ca="1" si="24"/>
        <v>3.4439214785902885E-3</v>
      </c>
      <c r="O25" s="46">
        <f t="shared" ca="1" si="24"/>
        <v>4.1600318011319912E-4</v>
      </c>
      <c r="P25" s="46">
        <f t="shared" ca="1" si="24"/>
        <v>5.0574548647791804E-5</v>
      </c>
      <c r="Q25" s="46">
        <f t="shared" ca="1" si="24"/>
        <v>6.1187540256762848E-6</v>
      </c>
      <c r="R25" s="46">
        <f t="shared" ca="1" si="24"/>
        <v>7.4004728127663302E-7</v>
      </c>
      <c r="S25" s="46">
        <f t="shared" ca="1" si="24"/>
        <v>8.9519310336087105E-8</v>
      </c>
      <c r="T25" s="46">
        <f t="shared" ca="1" si="24"/>
        <v>1.0828768809988252E-8</v>
      </c>
      <c r="U25" s="46">
        <f t="shared" ca="1" si="24"/>
        <v>1.3099047233881915E-9</v>
      </c>
      <c r="V25" s="46">
        <f t="shared" ca="1" si="24"/>
        <v>1.5845288570202716E-10</v>
      </c>
      <c r="W25" s="46">
        <f t="shared" ca="1" si="24"/>
        <v>1.9167287008805255E-11</v>
      </c>
      <c r="X25" s="46">
        <f t="shared" ca="1" si="24"/>
        <v>2.3185749816986943E-12</v>
      </c>
      <c r="Y25" s="46">
        <f t="shared" ca="1" si="24"/>
        <v>2.8046691880446523E-13</v>
      </c>
      <c r="Z25" s="46">
        <f t="shared" ref="Z25:AG25" ca="1" si="25">Z14/MAX(Z$5:Z$14)</f>
        <v>3.3926740832895001E-14</v>
      </c>
      <c r="AA25" s="46">
        <f t="shared" ca="1" si="25"/>
        <v>4.1039554630724087E-15</v>
      </c>
      <c r="AB25" s="46">
        <f t="shared" ca="1" si="25"/>
        <v>4.9643585059069924E-16</v>
      </c>
      <c r="AC25" s="46">
        <f t="shared" ca="1" si="25"/>
        <v>6.0051468874045854E-17</v>
      </c>
      <c r="AD25" s="46">
        <f t="shared" ca="1" si="25"/>
        <v>7.2641387797390875E-18</v>
      </c>
      <c r="AE25" s="46">
        <f t="shared" ca="1" si="25"/>
        <v>8.7870810157848502E-19</v>
      </c>
      <c r="AF25" s="46">
        <f t="shared" ca="1" si="25"/>
        <v>1.0629311349795148E-19</v>
      </c>
      <c r="AG25" s="46">
        <f t="shared" ca="1" si="25"/>
        <v>1.2857769214591947E-20</v>
      </c>
    </row>
    <row r="26" spans="2:33" x14ac:dyDescent="0.3">
      <c r="M26" s="66">
        <f t="shared" ref="M26:Y26" ca="1" si="26">SUM(M16:M25)</f>
        <v>3.859770114942529</v>
      </c>
      <c r="N26" s="66">
        <f t="shared" ca="1" si="26"/>
        <v>3.2977174453755786</v>
      </c>
      <c r="O26" s="66">
        <f t="shared" ca="1" si="26"/>
        <v>3.2634926009212162</v>
      </c>
      <c r="P26" s="66">
        <f t="shared" ca="1" si="26"/>
        <v>3.2738017253947453</v>
      </c>
      <c r="Q26" s="66">
        <f t="shared" ca="1" si="26"/>
        <v>3.2748380407120434</v>
      </c>
      <c r="R26" s="66">
        <f t="shared" ca="1" si="26"/>
        <v>3.2745149083655232</v>
      </c>
      <c r="S26" s="66">
        <f t="shared" ca="1" si="26"/>
        <v>3.2744744293278827</v>
      </c>
      <c r="T26" s="66">
        <f t="shared" ca="1" si="26"/>
        <v>3.2744829275278722</v>
      </c>
      <c r="U26" s="66">
        <f t="shared" ca="1" si="26"/>
        <v>3.2744842263032705</v>
      </c>
      <c r="V26" s="66">
        <f t="shared" ca="1" si="26"/>
        <v>3.2744839883435364</v>
      </c>
      <c r="W26" s="66">
        <f t="shared" ca="1" si="26"/>
        <v>3.2744839447025025</v>
      </c>
      <c r="X26" s="66">
        <f t="shared" ca="1" si="26"/>
        <v>3.2744839509553039</v>
      </c>
      <c r="Y26" s="66">
        <f t="shared" ca="1" si="26"/>
        <v>3.2744839523528739</v>
      </c>
      <c r="Z26" s="66">
        <f t="shared" ref="Z26:AG26" ca="1" si="27">SUM(Z16:Z25)</f>
        <v>3.2744839521888855</v>
      </c>
      <c r="AA26" s="66">
        <f t="shared" ca="1" si="27"/>
        <v>3.2744839521442013</v>
      </c>
      <c r="AB26" s="66">
        <f t="shared" ca="1" si="27"/>
        <v>3.274483952148306</v>
      </c>
      <c r="AC26" s="66">
        <f t="shared" ca="1" si="27"/>
        <v>3.2744839521497062</v>
      </c>
      <c r="AD26" s="66">
        <f t="shared" ca="1" si="27"/>
        <v>3.2744839521496085</v>
      </c>
      <c r="AE26" s="66">
        <f t="shared" ca="1" si="27"/>
        <v>3.274483952149565</v>
      </c>
      <c r="AF26" s="66">
        <f t="shared" ca="1" si="27"/>
        <v>3.2744839521495672</v>
      </c>
      <c r="AG26" s="66">
        <f t="shared" ca="1" si="27"/>
        <v>3.2744839521495681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0.33898305084745761</v>
      </c>
      <c r="C28" s="46">
        <f ca="1"/>
        <v>0.449438202247191</v>
      </c>
      <c r="D28" s="46">
        <f ca="1"/>
        <v>0.20689655172413793</v>
      </c>
      <c r="E28" s="46">
        <f ca="1"/>
        <v>0.2696629213483146</v>
      </c>
      <c r="F28" s="46">
        <f ca="1"/>
        <v>0.2696629213483146</v>
      </c>
      <c r="G28" s="46">
        <f ca="1"/>
        <v>0.24390243902439021</v>
      </c>
      <c r="H28" s="46">
        <f ca="1"/>
        <v>0.35156250000000006</v>
      </c>
      <c r="I28" s="46">
        <f ca="1"/>
        <v>0.2696629213483146</v>
      </c>
      <c r="J28" s="46">
        <v>0</v>
      </c>
      <c r="K28" s="46">
        <v>0</v>
      </c>
      <c r="M28" s="54">
        <f ca="1">M16/M$26</f>
        <v>0.25908278737343654</v>
      </c>
      <c r="N28" s="54">
        <f ca="1">N16/N$26</f>
        <v>0.30324004908374119</v>
      </c>
      <c r="O28" s="54">
        <f t="shared" ref="O28:X28" ca="1" si="28">O16/O$26</f>
        <v>0.30642018300201468</v>
      </c>
      <c r="P28" s="54">
        <f t="shared" ca="1" si="28"/>
        <v>0.30545527306771242</v>
      </c>
      <c r="Q28" s="54">
        <f t="shared" ca="1" si="28"/>
        <v>0.30535861241631707</v>
      </c>
      <c r="R28" s="54">
        <f t="shared" ca="1" si="28"/>
        <v>0.30538874550403278</v>
      </c>
      <c r="S28" s="54">
        <f t="shared" ca="1" si="28"/>
        <v>0.30539252071828199</v>
      </c>
      <c r="T28" s="54">
        <f t="shared" ca="1" si="28"/>
        <v>0.30539172813918664</v>
      </c>
      <c r="U28" s="54">
        <f t="shared" ca="1" si="28"/>
        <v>0.3053916070101062</v>
      </c>
      <c r="V28" s="54">
        <f t="shared" ca="1" si="28"/>
        <v>0.30539162920319246</v>
      </c>
      <c r="W28" s="54">
        <f t="shared" ca="1" si="28"/>
        <v>0.30539163327333196</v>
      </c>
      <c r="X28" s="54">
        <f t="shared" ca="1" si="28"/>
        <v>0.30539163269017039</v>
      </c>
      <c r="Y28" s="332">
        <f t="shared" ref="Y28:AG28" ca="1" si="29">Y16/Y$26</f>
        <v>0.30539163255982732</v>
      </c>
      <c r="Z28" s="332">
        <f t="shared" ca="1" si="29"/>
        <v>0.30539163257512153</v>
      </c>
      <c r="AA28" s="332">
        <f t="shared" ca="1" si="29"/>
        <v>0.30539163257928897</v>
      </c>
      <c r="AB28" s="332">
        <f t="shared" ca="1" si="29"/>
        <v>0.30539163257890617</v>
      </c>
      <c r="AC28" s="332">
        <f t="shared" ca="1" si="29"/>
        <v>0.30539163257877555</v>
      </c>
      <c r="AD28" s="332">
        <f t="shared" ca="1" si="29"/>
        <v>0.30539163257878466</v>
      </c>
      <c r="AE28" s="332">
        <f t="shared" ca="1" si="29"/>
        <v>0.30539163257878876</v>
      </c>
      <c r="AF28" s="332">
        <f t="shared" ca="1" si="29"/>
        <v>0.30539163257878854</v>
      </c>
      <c r="AG28" s="101">
        <f t="shared" ca="1" si="29"/>
        <v>0.30539163257878843</v>
      </c>
    </row>
    <row r="29" spans="2:33" x14ac:dyDescent="0.3">
      <c r="B29" s="46">
        <f ca="1"/>
        <v>0.16949152542372881</v>
      </c>
      <c r="C29" s="45">
        <f ca="1"/>
        <v>0.2247191011235955</v>
      </c>
      <c r="D29" s="46">
        <f ca="1"/>
        <v>0.20689655172413793</v>
      </c>
      <c r="E29" s="46">
        <f ca="1"/>
        <v>0.2696629213483146</v>
      </c>
      <c r="F29" s="46">
        <f ca="1"/>
        <v>0.2696629213483146</v>
      </c>
      <c r="G29" s="46">
        <f ca="1"/>
        <v>0.24390243902439021</v>
      </c>
      <c r="H29" s="46">
        <f ca="1"/>
        <v>0.35156250000000006</v>
      </c>
      <c r="I29" s="46">
        <f ca="1"/>
        <v>0.2696629213483146</v>
      </c>
      <c r="J29" s="46">
        <v>0</v>
      </c>
      <c r="K29" s="46">
        <v>0</v>
      </c>
      <c r="M29" s="54">
        <f t="shared" ref="M29" ca="1" si="30">M17/M$26</f>
        <v>0.24568195354377603</v>
      </c>
      <c r="N29" s="54">
        <f t="shared" ref="N29:X37" ca="1" si="31">N17/N$26</f>
        <v>0.25937798251899385</v>
      </c>
      <c r="O29" s="54">
        <f t="shared" ca="1" si="31"/>
        <v>0.25625366769037122</v>
      </c>
      <c r="P29" s="54">
        <f t="shared" ca="1" si="31"/>
        <v>0.25583249278395032</v>
      </c>
      <c r="Q29" s="54">
        <f t="shared" ca="1" si="31"/>
        <v>0.25594466960112161</v>
      </c>
      <c r="R29" s="54">
        <f t="shared" ca="1" si="31"/>
        <v>0.25596186834460127</v>
      </c>
      <c r="S29" s="54">
        <f t="shared" ca="1" si="31"/>
        <v>0.25595908852103538</v>
      </c>
      <c r="T29" s="54">
        <f t="shared" ca="1" si="31"/>
        <v>0.25595856344374063</v>
      </c>
      <c r="U29" s="54">
        <f t="shared" ca="1" si="31"/>
        <v>0.25595864173880589</v>
      </c>
      <c r="V29" s="54">
        <f t="shared" ca="1" si="31"/>
        <v>0.25595865926780392</v>
      </c>
      <c r="W29" s="54">
        <f t="shared" ca="1" si="31"/>
        <v>0.25595865729579609</v>
      </c>
      <c r="X29" s="54">
        <f t="shared" ca="1" si="31"/>
        <v>0.25595865674660134</v>
      </c>
      <c r="Y29" s="332">
        <f t="shared" ref="Y29:AG29" ca="1" si="32">Y17/Y$26</f>
        <v>0.25595865679693086</v>
      </c>
      <c r="Z29" s="332">
        <f t="shared" ca="1" si="32"/>
        <v>0.25595865681429186</v>
      </c>
      <c r="AA29" s="332">
        <f t="shared" ca="1" si="32"/>
        <v>0.25595865681310181</v>
      </c>
      <c r="AB29" s="332">
        <f t="shared" ca="1" si="32"/>
        <v>0.25595865681256508</v>
      </c>
      <c r="AC29" s="332">
        <f t="shared" ca="1" si="32"/>
        <v>0.25595865681259161</v>
      </c>
      <c r="AD29" s="332">
        <f t="shared" ca="1" si="32"/>
        <v>0.25595865681260804</v>
      </c>
      <c r="AE29" s="332">
        <f t="shared" ca="1" si="32"/>
        <v>0.25595865681260754</v>
      </c>
      <c r="AF29" s="332">
        <f t="shared" ca="1" si="32"/>
        <v>0.25595865681260704</v>
      </c>
      <c r="AG29" s="102">
        <f t="shared" ca="1" si="32"/>
        <v>0.25595865681260704</v>
      </c>
    </row>
    <row r="30" spans="2:33" x14ac:dyDescent="0.3">
      <c r="B30" s="46">
        <f ca="1"/>
        <v>5.6497175141242931E-2</v>
      </c>
      <c r="C30" s="46">
        <f ca="1"/>
        <v>3.7453183520599245E-2</v>
      </c>
      <c r="D30" s="45">
        <f ca="1"/>
        <v>3.4482758620689655E-2</v>
      </c>
      <c r="E30" s="46">
        <f ca="1"/>
        <v>2.247191011235955E-2</v>
      </c>
      <c r="F30" s="46">
        <f ca="1"/>
        <v>2.247191011235955E-2</v>
      </c>
      <c r="G30" s="46">
        <f ca="1"/>
        <v>2.4390243902439025E-2</v>
      </c>
      <c r="H30" s="46">
        <f ca="1"/>
        <v>2.34375E-2</v>
      </c>
      <c r="I30" s="46">
        <f ca="1"/>
        <v>2.247191011235955E-2</v>
      </c>
      <c r="J30" s="46">
        <v>0</v>
      </c>
      <c r="K30" s="46">
        <v>0</v>
      </c>
      <c r="M30" s="54">
        <f t="shared" ref="M30" ca="1" si="33">M18/M$26</f>
        <v>2.7099463966646812E-2</v>
      </c>
      <c r="N30" s="54">
        <f t="shared" ca="1" si="31"/>
        <v>2.8858454906488511E-2</v>
      </c>
      <c r="O30" s="54">
        <f t="shared" ca="1" si="31"/>
        <v>2.9885190071209624E-2</v>
      </c>
      <c r="P30" s="54">
        <f t="shared" ca="1" si="31"/>
        <v>2.9896966046268708E-2</v>
      </c>
      <c r="Q30" s="54">
        <f t="shared" ca="1" si="31"/>
        <v>2.9869041776667531E-2</v>
      </c>
      <c r="R30" s="54">
        <f t="shared" ca="1" si="31"/>
        <v>2.9868421459393363E-2</v>
      </c>
      <c r="S30" s="54">
        <f t="shared" ca="1" si="31"/>
        <v>2.9869279223950915E-2</v>
      </c>
      <c r="T30" s="54">
        <f t="shared" ca="1" si="31"/>
        <v>2.9869316789985174E-2</v>
      </c>
      <c r="U30" s="54">
        <f t="shared" ca="1" si="31"/>
        <v>2.9869292337315077E-2</v>
      </c>
      <c r="V30" s="54">
        <f t="shared" ca="1" si="31"/>
        <v>2.9869290857411322E-2</v>
      </c>
      <c r="W30" s="54">
        <f t="shared" ca="1" si="31"/>
        <v>2.9869291568945279E-2</v>
      </c>
      <c r="X30" s="54">
        <f t="shared" ca="1" si="31"/>
        <v>2.9869291626203928E-2</v>
      </c>
      <c r="Y30" s="332">
        <f t="shared" ref="Y30:AG30" ca="1" si="34">Y18/Y$26</f>
        <v>2.9869291606065888E-2</v>
      </c>
      <c r="Z30" s="332">
        <f t="shared" ca="1" si="34"/>
        <v>2.9869291604024878E-2</v>
      </c>
      <c r="AA30" s="332">
        <f t="shared" ca="1" si="34"/>
        <v>2.9869291604592233E-2</v>
      </c>
      <c r="AB30" s="332">
        <f t="shared" ca="1" si="34"/>
        <v>2.9869291604663055E-2</v>
      </c>
      <c r="AC30" s="332">
        <f t="shared" ca="1" si="34"/>
        <v>2.9869291604647373E-2</v>
      </c>
      <c r="AD30" s="332">
        <f t="shared" ca="1" si="34"/>
        <v>2.9869291604644986E-2</v>
      </c>
      <c r="AE30" s="332">
        <f t="shared" ca="1" si="34"/>
        <v>2.9869291604645416E-2</v>
      </c>
      <c r="AF30" s="332">
        <f t="shared" ca="1" si="34"/>
        <v>2.9869291604645489E-2</v>
      </c>
      <c r="AG30" s="102">
        <f t="shared" ca="1" si="34"/>
        <v>2.9869291604645486E-2</v>
      </c>
    </row>
    <row r="31" spans="2:33" x14ac:dyDescent="0.3">
      <c r="B31" s="46">
        <f ca="1"/>
        <v>8.4745762711864403E-2</v>
      </c>
      <c r="C31" s="46">
        <f ca="1"/>
        <v>5.6179775280898875E-2</v>
      </c>
      <c r="D31" s="46">
        <f ca="1"/>
        <v>0.10344827586206896</v>
      </c>
      <c r="E31" s="45">
        <f ca="1"/>
        <v>6.741573033707865E-2</v>
      </c>
      <c r="F31" s="46">
        <f ca="1"/>
        <v>6.741573033707865E-2</v>
      </c>
      <c r="G31" s="46">
        <f ca="1"/>
        <v>9.7560975609756101E-2</v>
      </c>
      <c r="H31" s="46">
        <f ca="1"/>
        <v>3.90625E-2</v>
      </c>
      <c r="I31" s="46">
        <f ca="1"/>
        <v>6.741573033707865E-2</v>
      </c>
      <c r="J31" s="46">
        <v>0</v>
      </c>
      <c r="K31" s="46">
        <v>0</v>
      </c>
      <c r="M31" s="54">
        <f t="shared" ref="M31" ca="1" si="35">M19/M$26</f>
        <v>7.8916021441334111E-2</v>
      </c>
      <c r="N31" s="54">
        <f t="shared" ca="1" si="31"/>
        <v>6.9358343220670873E-2</v>
      </c>
      <c r="O31" s="54">
        <f t="shared" ca="1" si="31"/>
        <v>7.0142404026238364E-2</v>
      </c>
      <c r="P31" s="54">
        <f t="shared" ca="1" si="31"/>
        <v>7.0477232426081365E-2</v>
      </c>
      <c r="Q31" s="54">
        <f t="shared" ca="1" si="31"/>
        <v>7.0464229715651028E-2</v>
      </c>
      <c r="R31" s="54">
        <f t="shared" ca="1" si="31"/>
        <v>7.0454704404939214E-2</v>
      </c>
      <c r="S31" s="54">
        <f t="shared" ca="1" si="31"/>
        <v>7.0455010207767746E-2</v>
      </c>
      <c r="T31" s="54">
        <f t="shared" ca="1" si="31"/>
        <v>7.0455309340641439E-2</v>
      </c>
      <c r="U31" s="54">
        <f t="shared" ca="1" si="31"/>
        <v>7.0455306541560875E-2</v>
      </c>
      <c r="V31" s="54">
        <f t="shared" ca="1" si="31"/>
        <v>7.0455297712578066E-2</v>
      </c>
      <c r="W31" s="54">
        <f t="shared" ca="1" si="31"/>
        <v>7.0455297661863273E-2</v>
      </c>
      <c r="X31" s="54">
        <f t="shared" ca="1" si="31"/>
        <v>7.0455297926506844E-2</v>
      </c>
      <c r="Y31" s="332">
        <f t="shared" ref="Y31:AG31" ca="1" si="36">Y19/Y$26</f>
        <v>7.0455297932817462E-2</v>
      </c>
      <c r="Z31" s="332">
        <f t="shared" ca="1" si="36"/>
        <v>7.0455297925060889E-2</v>
      </c>
      <c r="AA31" s="332">
        <f t="shared" ca="1" si="36"/>
        <v>7.0455297924743143E-2</v>
      </c>
      <c r="AB31" s="332">
        <f t="shared" ca="1" si="36"/>
        <v>7.0455297924969559E-2</v>
      </c>
      <c r="AC31" s="332">
        <f t="shared" ca="1" si="36"/>
        <v>7.0455297924982993E-2</v>
      </c>
      <c r="AD31" s="332">
        <f t="shared" ca="1" si="36"/>
        <v>7.0455297924976457E-2</v>
      </c>
      <c r="AE31" s="332">
        <f t="shared" ca="1" si="36"/>
        <v>7.0455297924975943E-2</v>
      </c>
      <c r="AF31" s="332">
        <f t="shared" ca="1" si="36"/>
        <v>7.0455297924976124E-2</v>
      </c>
      <c r="AG31" s="102">
        <f t="shared" ca="1" si="36"/>
        <v>7.0455297924976137E-2</v>
      </c>
    </row>
    <row r="32" spans="2:33" x14ac:dyDescent="0.3">
      <c r="B32" s="46">
        <f ca="1"/>
        <v>8.4745762711864403E-2</v>
      </c>
      <c r="C32" s="46">
        <f ca="1"/>
        <v>5.6179775280898875E-2</v>
      </c>
      <c r="D32" s="46">
        <f ca="1"/>
        <v>0.10344827586206896</v>
      </c>
      <c r="E32" s="46">
        <f ca="1"/>
        <v>6.741573033707865E-2</v>
      </c>
      <c r="F32" s="45">
        <f ca="1"/>
        <v>6.741573033707865E-2</v>
      </c>
      <c r="G32" s="46">
        <f ca="1"/>
        <v>9.7560975609756101E-2</v>
      </c>
      <c r="H32" s="46">
        <f ca="1"/>
        <v>3.90625E-2</v>
      </c>
      <c r="I32" s="46">
        <f ca="1"/>
        <v>6.741573033707865E-2</v>
      </c>
      <c r="J32" s="46">
        <v>0</v>
      </c>
      <c r="K32" s="46">
        <v>0</v>
      </c>
      <c r="M32" s="54">
        <f t="shared" ref="M32" ca="1" si="37">M20/M$26</f>
        <v>7.8916021441334111E-2</v>
      </c>
      <c r="N32" s="54">
        <f t="shared" ca="1" si="31"/>
        <v>6.9358343220670873E-2</v>
      </c>
      <c r="O32" s="54">
        <f t="shared" ca="1" si="31"/>
        <v>7.0142404026238364E-2</v>
      </c>
      <c r="P32" s="54">
        <f t="shared" ca="1" si="31"/>
        <v>7.0477232426081365E-2</v>
      </c>
      <c r="Q32" s="54">
        <f t="shared" ca="1" si="31"/>
        <v>7.0464229715651028E-2</v>
      </c>
      <c r="R32" s="54">
        <f t="shared" ca="1" si="31"/>
        <v>7.0454704404939214E-2</v>
      </c>
      <c r="S32" s="54">
        <f t="shared" ca="1" si="31"/>
        <v>7.0455010207767746E-2</v>
      </c>
      <c r="T32" s="54">
        <f t="shared" ca="1" si="31"/>
        <v>7.0455309340641439E-2</v>
      </c>
      <c r="U32" s="54">
        <f t="shared" ca="1" si="31"/>
        <v>7.0455306541560875E-2</v>
      </c>
      <c r="V32" s="54">
        <f t="shared" ca="1" si="31"/>
        <v>7.0455297712578066E-2</v>
      </c>
      <c r="W32" s="54">
        <f t="shared" ca="1" si="31"/>
        <v>7.0455297661863273E-2</v>
      </c>
      <c r="X32" s="54">
        <f t="shared" ca="1" si="31"/>
        <v>7.0455297926506844E-2</v>
      </c>
      <c r="Y32" s="332">
        <f t="shared" ref="Y32:AG32" ca="1" si="38">Y20/Y$26</f>
        <v>7.0455297932817462E-2</v>
      </c>
      <c r="Z32" s="332">
        <f t="shared" ca="1" si="38"/>
        <v>7.0455297925060889E-2</v>
      </c>
      <c r="AA32" s="332">
        <f t="shared" ca="1" si="38"/>
        <v>7.0455297924743143E-2</v>
      </c>
      <c r="AB32" s="332">
        <f t="shared" ca="1" si="38"/>
        <v>7.0455297924969559E-2</v>
      </c>
      <c r="AC32" s="332">
        <f t="shared" ca="1" si="38"/>
        <v>7.0455297924982993E-2</v>
      </c>
      <c r="AD32" s="332">
        <f t="shared" ca="1" si="38"/>
        <v>7.0455297924976457E-2</v>
      </c>
      <c r="AE32" s="332">
        <f t="shared" ca="1" si="38"/>
        <v>7.0455297924975943E-2</v>
      </c>
      <c r="AF32" s="332">
        <f t="shared" ca="1" si="38"/>
        <v>7.0455297924976124E-2</v>
      </c>
      <c r="AG32" s="102">
        <f t="shared" ca="1" si="38"/>
        <v>7.0455297924976137E-2</v>
      </c>
    </row>
    <row r="33" spans="1:33" x14ac:dyDescent="0.3">
      <c r="B33" s="46">
        <f ca="1"/>
        <v>6.7796610169491539E-2</v>
      </c>
      <c r="C33" s="46">
        <f ca="1"/>
        <v>4.4943820224719107E-2</v>
      </c>
      <c r="D33" s="46">
        <f ca="1"/>
        <v>6.8965517241379309E-2</v>
      </c>
      <c r="E33" s="46">
        <f ca="1"/>
        <v>3.3707865168539325E-2</v>
      </c>
      <c r="F33" s="46">
        <f ca="1"/>
        <v>3.3707865168539325E-2</v>
      </c>
      <c r="G33" s="45">
        <f ca="1"/>
        <v>4.878048780487805E-2</v>
      </c>
      <c r="H33" s="46">
        <f ca="1"/>
        <v>3.90625E-2</v>
      </c>
      <c r="I33" s="46">
        <f ca="1"/>
        <v>3.3707865168539325E-2</v>
      </c>
      <c r="J33" s="46">
        <v>0</v>
      </c>
      <c r="K33" s="46">
        <v>0</v>
      </c>
      <c r="M33" s="54">
        <f t="shared" ref="M33" ca="1" si="39">M21/M$26</f>
        <v>4.6754020250148895E-2</v>
      </c>
      <c r="N33" s="54">
        <f t="shared" ca="1" si="31"/>
        <v>4.393749075328459E-2</v>
      </c>
      <c r="O33" s="54">
        <f t="shared" ca="1" si="31"/>
        <v>4.5124404835188384E-2</v>
      </c>
      <c r="P33" s="54">
        <f t="shared" ca="1" si="31"/>
        <v>4.5226528026253335E-2</v>
      </c>
      <c r="Q33" s="54">
        <f t="shared" ca="1" si="31"/>
        <v>4.5198041761970217E-2</v>
      </c>
      <c r="R33" s="54">
        <f t="shared" ca="1" si="31"/>
        <v>4.5194940451426552E-2</v>
      </c>
      <c r="S33" s="54">
        <f t="shared" ca="1" si="31"/>
        <v>4.5195783188470146E-2</v>
      </c>
      <c r="T33" s="54">
        <f t="shared" ca="1" si="31"/>
        <v>4.5195896650211329E-2</v>
      </c>
      <c r="U33" s="54">
        <f t="shared" ca="1" si="31"/>
        <v>4.5195874225977296E-2</v>
      </c>
      <c r="V33" s="54">
        <f t="shared" ca="1" si="31"/>
        <v>4.5195870547100496E-2</v>
      </c>
      <c r="W33" s="54">
        <f t="shared" ca="1" si="31"/>
        <v>4.5195871164111397E-2</v>
      </c>
      <c r="X33" s="54">
        <f t="shared" ca="1" si="31"/>
        <v>4.5195871285813712E-2</v>
      </c>
      <c r="Y33" s="332">
        <f t="shared" ref="Y33:AG33" ca="1" si="40">Y21/Y$26</f>
        <v>4.519587126965742E-2</v>
      </c>
      <c r="Z33" s="332">
        <f t="shared" ca="1" si="40"/>
        <v>4.5195871265768767E-2</v>
      </c>
      <c r="AA33" s="332">
        <f t="shared" ca="1" si="40"/>
        <v>4.5195871266186398E-2</v>
      </c>
      <c r="AB33" s="332">
        <f t="shared" ca="1" si="40"/>
        <v>4.5195871266309876E-2</v>
      </c>
      <c r="AC33" s="332">
        <f t="shared" ca="1" si="40"/>
        <v>4.5195871266299585E-2</v>
      </c>
      <c r="AD33" s="332">
        <f t="shared" ca="1" si="40"/>
        <v>4.519587126629572E-2</v>
      </c>
      <c r="AE33" s="332">
        <f t="shared" ca="1" si="40"/>
        <v>4.5195871266295963E-2</v>
      </c>
      <c r="AF33" s="332">
        <f t="shared" ca="1" si="40"/>
        <v>4.5195871266296074E-2</v>
      </c>
      <c r="AG33" s="102">
        <f t="shared" ca="1" si="40"/>
        <v>4.5195871266296074E-2</v>
      </c>
    </row>
    <row r="34" spans="1:33" x14ac:dyDescent="0.3">
      <c r="B34" s="46">
        <f ca="1"/>
        <v>0.11299435028248585</v>
      </c>
      <c r="C34" s="46">
        <f ca="1"/>
        <v>7.4906367041198477E-2</v>
      </c>
      <c r="D34" s="46">
        <f ca="1"/>
        <v>0.17241379310344829</v>
      </c>
      <c r="E34" s="46">
        <f ca="1"/>
        <v>0.20224719101123595</v>
      </c>
      <c r="F34" s="46">
        <f ca="1"/>
        <v>0.20224719101123595</v>
      </c>
      <c r="G34" s="46">
        <f ca="1"/>
        <v>0.14634146341463414</v>
      </c>
      <c r="H34" s="45">
        <f ca="1"/>
        <v>0.1171875</v>
      </c>
      <c r="I34" s="46">
        <f ca="1"/>
        <v>0.20224719101123598</v>
      </c>
      <c r="J34" s="46">
        <v>0</v>
      </c>
      <c r="K34" s="46">
        <v>0</v>
      </c>
      <c r="M34" s="54">
        <f t="shared" ref="M34" ca="1" si="41">M22/M$26</f>
        <v>0.16676593210244192</v>
      </c>
      <c r="N34" s="54">
        <f t="shared" ca="1" si="31"/>
        <v>0.1544223232390628</v>
      </c>
      <c r="O34" s="54">
        <f t="shared" ca="1" si="31"/>
        <v>0.15163439878134155</v>
      </c>
      <c r="P34" s="54">
        <f t="shared" ca="1" si="31"/>
        <v>0.15212614627243626</v>
      </c>
      <c r="Q34" s="54">
        <f t="shared" ca="1" si="31"/>
        <v>0.15223320846849245</v>
      </c>
      <c r="R34" s="54">
        <f t="shared" ca="1" si="31"/>
        <v>0.1522214590215068</v>
      </c>
      <c r="S34" s="54">
        <f t="shared" ca="1" si="31"/>
        <v>0.15221824304790282</v>
      </c>
      <c r="T34" s="54">
        <f t="shared" ca="1" si="31"/>
        <v>0.15221856034091896</v>
      </c>
      <c r="U34" s="54">
        <f t="shared" ca="1" si="31"/>
        <v>0.15221866426304523</v>
      </c>
      <c r="V34" s="54">
        <f t="shared" ca="1" si="31"/>
        <v>0.15221865688997721</v>
      </c>
      <c r="W34" s="54">
        <f t="shared" ca="1" si="31"/>
        <v>0.1522186537005184</v>
      </c>
      <c r="X34" s="54">
        <f t="shared" ca="1" si="31"/>
        <v>0.15221865387027392</v>
      </c>
      <c r="Y34" s="332">
        <f t="shared" ref="Y34:AG34" ca="1" si="42">Y22/Y$26</f>
        <v>0.15221865396889486</v>
      </c>
      <c r="Z34" s="332">
        <f t="shared" ca="1" si="42"/>
        <v>0.15221865396558973</v>
      </c>
      <c r="AA34" s="332">
        <f t="shared" ca="1" si="42"/>
        <v>0.15221865396259868</v>
      </c>
      <c r="AB34" s="332">
        <f t="shared" ca="1" si="42"/>
        <v>0.15221865396264686</v>
      </c>
      <c r="AC34" s="332">
        <f t="shared" ca="1" si="42"/>
        <v>0.15221865396273709</v>
      </c>
      <c r="AD34" s="332">
        <f t="shared" ca="1" si="42"/>
        <v>0.15221865396273718</v>
      </c>
      <c r="AE34" s="332">
        <f t="shared" ca="1" si="42"/>
        <v>0.15221865396273451</v>
      </c>
      <c r="AF34" s="332">
        <f t="shared" ca="1" si="42"/>
        <v>0.15221865396273446</v>
      </c>
      <c r="AG34" s="102">
        <f t="shared" ca="1" si="42"/>
        <v>0.15221865396273451</v>
      </c>
    </row>
    <row r="35" spans="1:33" x14ac:dyDescent="0.3">
      <c r="B35" s="46">
        <f ca="1"/>
        <v>8.4745762711864403E-2</v>
      </c>
      <c r="C35" s="46">
        <f ca="1"/>
        <v>5.6179775280898875E-2</v>
      </c>
      <c r="D35" s="46">
        <f ca="1"/>
        <v>0.10344827586206896</v>
      </c>
      <c r="E35" s="46">
        <f ca="1"/>
        <v>6.741573033707865E-2</v>
      </c>
      <c r="F35" s="46">
        <f ca="1"/>
        <v>6.741573033707865E-2</v>
      </c>
      <c r="G35" s="46">
        <f ca="1"/>
        <v>9.7560975609756101E-2</v>
      </c>
      <c r="H35" s="46">
        <f ca="1"/>
        <v>3.9062499999999993E-2</v>
      </c>
      <c r="I35" s="45">
        <f ca="1"/>
        <v>6.741573033707865E-2</v>
      </c>
      <c r="J35" s="46">
        <v>0</v>
      </c>
      <c r="K35" s="46">
        <v>0</v>
      </c>
      <c r="M35" s="54">
        <f t="shared" ref="M35" ca="1" si="43">M23/M$26</f>
        <v>7.8916021441334111E-2</v>
      </c>
      <c r="N35" s="54">
        <f t="shared" ca="1" si="31"/>
        <v>6.9358343220670873E-2</v>
      </c>
      <c r="O35" s="54">
        <f t="shared" ca="1" si="31"/>
        <v>7.0142404026238364E-2</v>
      </c>
      <c r="P35" s="54">
        <f t="shared" ca="1" si="31"/>
        <v>7.0477232426081352E-2</v>
      </c>
      <c r="Q35" s="54">
        <f t="shared" ca="1" si="31"/>
        <v>7.0464229715651028E-2</v>
      </c>
      <c r="R35" s="54">
        <f t="shared" ca="1" si="31"/>
        <v>7.0454704404939214E-2</v>
      </c>
      <c r="S35" s="54">
        <f t="shared" ca="1" si="31"/>
        <v>7.0455010207767746E-2</v>
      </c>
      <c r="T35" s="54">
        <f t="shared" ca="1" si="31"/>
        <v>7.0455309340641439E-2</v>
      </c>
      <c r="U35" s="54">
        <f t="shared" ca="1" si="31"/>
        <v>7.0455306541560875E-2</v>
      </c>
      <c r="V35" s="54">
        <f t="shared" ca="1" si="31"/>
        <v>7.0455297712578066E-2</v>
      </c>
      <c r="W35" s="54">
        <f t="shared" ca="1" si="31"/>
        <v>7.0455297661863273E-2</v>
      </c>
      <c r="X35" s="54">
        <f t="shared" ca="1" si="31"/>
        <v>7.0455297926506844E-2</v>
      </c>
      <c r="Y35" s="332">
        <f t="shared" ref="Y35:AG35" ca="1" si="44">Y23/Y$26</f>
        <v>7.0455297932817462E-2</v>
      </c>
      <c r="Z35" s="332">
        <f t="shared" ca="1" si="44"/>
        <v>7.0455297925060875E-2</v>
      </c>
      <c r="AA35" s="332">
        <f t="shared" ca="1" si="44"/>
        <v>7.0455297924743143E-2</v>
      </c>
      <c r="AB35" s="332">
        <f t="shared" ca="1" si="44"/>
        <v>7.0455297924969545E-2</v>
      </c>
      <c r="AC35" s="332">
        <f t="shared" ca="1" si="44"/>
        <v>7.0455297924982993E-2</v>
      </c>
      <c r="AD35" s="332">
        <f t="shared" ca="1" si="44"/>
        <v>7.0455297924976457E-2</v>
      </c>
      <c r="AE35" s="332">
        <f t="shared" ca="1" si="44"/>
        <v>7.0455297924975943E-2</v>
      </c>
      <c r="AF35" s="332">
        <f t="shared" ca="1" si="44"/>
        <v>7.0455297924976124E-2</v>
      </c>
      <c r="AG35" s="102">
        <f t="shared" ca="1" si="44"/>
        <v>7.0455297924976137E-2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8.9338892197736736E-3</v>
      </c>
      <c r="N36" s="54">
        <f t="shared" ca="1" si="31"/>
        <v>1.0443349182082695E-3</v>
      </c>
      <c r="O36" s="54">
        <f t="shared" ca="1" si="31"/>
        <v>1.2747177057970656E-4</v>
      </c>
      <c r="P36" s="54">
        <f t="shared" ca="1" si="31"/>
        <v>1.544826256748755E-5</v>
      </c>
      <c r="Q36" s="54">
        <f t="shared" ca="1" si="31"/>
        <v>1.8684142389972644E-6</v>
      </c>
      <c r="R36" s="54">
        <f t="shared" ca="1" si="31"/>
        <v>2.2600211084274105E-7</v>
      </c>
      <c r="S36" s="54">
        <f t="shared" ca="1" si="31"/>
        <v>2.7338527836499797E-8</v>
      </c>
      <c r="T36" s="54">
        <f t="shared" ca="1" si="31"/>
        <v>3.307016420502036E-9</v>
      </c>
      <c r="U36" s="54">
        <f t="shared" ca="1" si="31"/>
        <v>4.0003390850564845E-10</v>
      </c>
      <c r="V36" s="54">
        <f t="shared" ca="1" si="31"/>
        <v>4.8390184916489316E-11</v>
      </c>
      <c r="W36" s="54">
        <f t="shared" ca="1" si="31"/>
        <v>5.8535290850377538E-12</v>
      </c>
      <c r="X36" s="54">
        <f t="shared" ca="1" si="31"/>
        <v>7.0807339917554617E-13</v>
      </c>
      <c r="Y36" s="332">
        <f t="shared" ref="Y36:AG36" ca="1" si="46">Y24/Y$26</f>
        <v>8.5652250212720172E-14</v>
      </c>
      <c r="Z36" s="332">
        <f t="shared" ca="1" si="46"/>
        <v>1.0360942770910843E-14</v>
      </c>
      <c r="AA36" s="332">
        <f t="shared" ca="1" si="46"/>
        <v>1.2533136589003748E-15</v>
      </c>
      <c r="AB36" s="332">
        <f t="shared" ca="1" si="46"/>
        <v>1.5160735488259158E-16</v>
      </c>
      <c r="AC36" s="332">
        <f t="shared" ca="1" si="46"/>
        <v>1.8339216118198388E-17</v>
      </c>
      <c r="AD36" s="332">
        <f t="shared" ca="1" si="46"/>
        <v>2.2184072012233805E-18</v>
      </c>
      <c r="AE36" s="332">
        <f t="shared" ca="1" si="46"/>
        <v>2.6835010170126168E-19</v>
      </c>
      <c r="AF36" s="332">
        <f t="shared" ca="1" si="46"/>
        <v>3.246102746302187E-20</v>
      </c>
      <c r="AG36" s="102">
        <f t="shared" ca="1" si="46"/>
        <v>3.9266551317655216E-21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8.9338892197736736E-3</v>
      </c>
      <c r="N37" s="54">
        <f t="shared" ca="1" si="31"/>
        <v>1.0443349182082695E-3</v>
      </c>
      <c r="O37" s="54">
        <f t="shared" ca="1" si="31"/>
        <v>1.2747177057970656E-4</v>
      </c>
      <c r="P37" s="54">
        <f t="shared" ca="1" si="31"/>
        <v>1.544826256748755E-5</v>
      </c>
      <c r="Q37" s="54">
        <f t="shared" ca="1" si="31"/>
        <v>1.8684142389972644E-6</v>
      </c>
      <c r="R37" s="54">
        <f t="shared" ca="1" si="31"/>
        <v>2.2600211084274105E-7</v>
      </c>
      <c r="S37" s="54">
        <f t="shared" ca="1" si="31"/>
        <v>2.7338527836499797E-8</v>
      </c>
      <c r="T37" s="54">
        <f t="shared" ca="1" si="31"/>
        <v>3.307016420502036E-9</v>
      </c>
      <c r="U37" s="54">
        <f t="shared" ca="1" si="31"/>
        <v>4.0003390850564845E-10</v>
      </c>
      <c r="V37" s="54">
        <f t="shared" ca="1" si="31"/>
        <v>4.8390184916489316E-11</v>
      </c>
      <c r="W37" s="54">
        <f t="shared" ca="1" si="31"/>
        <v>5.8535290850377538E-12</v>
      </c>
      <c r="X37" s="54">
        <f t="shared" ca="1" si="31"/>
        <v>7.0807339917554617E-13</v>
      </c>
      <c r="Y37" s="332">
        <f t="shared" ref="Y37:AG37" ca="1" si="48">Y25/Y$26</f>
        <v>8.5652250212720172E-14</v>
      </c>
      <c r="Z37" s="332">
        <f t="shared" ca="1" si="48"/>
        <v>1.0360942770910843E-14</v>
      </c>
      <c r="AA37" s="332">
        <f t="shared" ca="1" si="48"/>
        <v>1.2533136589003748E-15</v>
      </c>
      <c r="AB37" s="332">
        <f t="shared" ca="1" si="48"/>
        <v>1.5160735488259158E-16</v>
      </c>
      <c r="AC37" s="332">
        <f t="shared" ca="1" si="48"/>
        <v>1.8339216118198388E-17</v>
      </c>
      <c r="AD37" s="332">
        <f t="shared" ca="1" si="48"/>
        <v>2.2184072012233805E-18</v>
      </c>
      <c r="AE37" s="332">
        <f t="shared" ca="1" si="48"/>
        <v>2.6835010170126168E-19</v>
      </c>
      <c r="AF37" s="332">
        <f t="shared" ca="1" si="48"/>
        <v>3.246102746302187E-20</v>
      </c>
      <c r="AG37" s="102">
        <f t="shared" ca="1" si="48"/>
        <v>3.9266551317655216E-21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8.1905873513635825</v>
      </c>
      <c r="O38" s="41">
        <f t="shared" ca="1" si="49"/>
        <v>8.2512730210329259</v>
      </c>
      <c r="P38" s="41">
        <f t="shared" ca="1" si="49"/>
        <v>8.2680834461370605</v>
      </c>
      <c r="Q38" s="41">
        <f t="shared" ca="1" si="49"/>
        <v>8.2672386886078151</v>
      </c>
      <c r="R38" s="41">
        <f t="shared" ca="1" si="49"/>
        <v>8.266798411283677</v>
      </c>
      <c r="S38" s="41">
        <f t="shared" ca="1" si="49"/>
        <v>8.2668254944835233</v>
      </c>
      <c r="T38" s="41">
        <f t="shared" ca="1" si="49"/>
        <v>8.2668402541418686</v>
      </c>
      <c r="U38" s="41">
        <f t="shared" ca="1" si="49"/>
        <v>8.2668398386429498</v>
      </c>
      <c r="V38" s="41">
        <f t="shared" ca="1" si="49"/>
        <v>8.2668394079758301</v>
      </c>
      <c r="W38" s="41">
        <f t="shared" ca="1" si="49"/>
        <v>8.2668394150169906</v>
      </c>
      <c r="X38" s="41">
        <f t="shared" ca="1" si="49"/>
        <v>8.2668394282333661</v>
      </c>
      <c r="Y38" s="52">
        <f ca="1">SUM($B15*Y28,$C15*Y29,$D15*Y30,$E15*Y31,$F15*Y32,$G15*Y33,$H15*Y34,$I15*Y35,$J15*Y36,$K15*Y37)</f>
        <v>8.2668394282800008</v>
      </c>
      <c r="Z38" s="52">
        <f t="shared" ref="Z38:AG38" ca="1" si="50">SUM($B15*Z28,$C15*Z29,$D15*Z30,$E15*Z31,$F15*Z32,$G15*Z33,$H15*Z34,$I15*Z35,$J15*Z36,$K15*Z37)</f>
        <v>8.2668394278900976</v>
      </c>
      <c r="AA38" s="52">
        <f t="shared" ca="1" si="50"/>
        <v>8.2668394278824469</v>
      </c>
      <c r="AB38" s="52">
        <f t="shared" ca="1" si="50"/>
        <v>8.2668394278940003</v>
      </c>
      <c r="AC38" s="52">
        <f t="shared" ca="1" si="50"/>
        <v>8.2668394278944355</v>
      </c>
      <c r="AD38" s="52">
        <f t="shared" ca="1" si="50"/>
        <v>8.266839427894098</v>
      </c>
      <c r="AE38" s="52">
        <f t="shared" ca="1" si="50"/>
        <v>8.2668394278940802</v>
      </c>
      <c r="AF38" s="52">
        <f t="shared" ca="1" si="50"/>
        <v>8.2668394278940873</v>
      </c>
      <c r="AG38" s="55">
        <f t="shared" ca="1" si="50"/>
        <v>8.2668394278940873</v>
      </c>
    </row>
    <row r="39" spans="1:33" ht="14.4" thickBot="1" x14ac:dyDescent="0.35">
      <c r="A39" s="62" t="s">
        <v>34</v>
      </c>
      <c r="B39" s="63">
        <f ca="1">M41</f>
        <v>1.6294418453066362E-9</v>
      </c>
      <c r="L39" s="40" t="s">
        <v>161</v>
      </c>
      <c r="M39" s="323">
        <f>Summary!H15</f>
        <v>1E-8</v>
      </c>
      <c r="N39" s="318">
        <f ca="1">SUM(N40:N49)</f>
        <v>2.6993743118115068E-3</v>
      </c>
      <c r="O39" s="318">
        <f ca="1">SUM(O40:O49)</f>
        <v>3.36355979082016E-5</v>
      </c>
      <c r="P39" s="318">
        <f t="shared" ref="P39:Y39" ca="1" si="51">SUM(P40:P49)</f>
        <v>1.7222516025726644E-6</v>
      </c>
      <c r="Q39" s="318">
        <f t="shared" ca="1" si="51"/>
        <v>3.5856501745651717E-8</v>
      </c>
      <c r="R39" s="318">
        <f t="shared" ca="1" si="51"/>
        <v>1.6294418453066362E-9</v>
      </c>
      <c r="S39" s="318">
        <f t="shared" ca="1" si="51"/>
        <v>3.4127594215491183E-11</v>
      </c>
      <c r="T39" s="318">
        <f t="shared" ca="1" si="51"/>
        <v>1.2884438750471137E-12</v>
      </c>
      <c r="U39" s="318">
        <f t="shared" ca="1" si="51"/>
        <v>3.2743364696240868E-14</v>
      </c>
      <c r="V39" s="318">
        <f t="shared" ca="1" si="51"/>
        <v>1.1039853501557048E-15</v>
      </c>
      <c r="W39" s="318">
        <f t="shared" ca="1" si="51"/>
        <v>3.1525815693363154E-17</v>
      </c>
      <c r="X39" s="318">
        <f t="shared" ca="1" si="51"/>
        <v>8.9876084192688716E-19</v>
      </c>
      <c r="Y39" s="318">
        <f t="shared" ca="1" si="51"/>
        <v>3.0035279944423187E-20</v>
      </c>
      <c r="Z39" s="318">
        <f t="shared" ref="Z39:AG39" ca="1" si="52">SUM(Z40:Z49)</f>
        <v>7.4603333391947846E-22</v>
      </c>
      <c r="AA39" s="318">
        <f t="shared" ca="1" si="52"/>
        <v>2.8529548501358702E-23</v>
      </c>
      <c r="AB39" s="318">
        <f t="shared" ca="1" si="52"/>
        <v>6.1099956717011637E-25</v>
      </c>
      <c r="AC39" s="318">
        <f t="shared" ca="1" si="52"/>
        <v>2.6800741844289082E-26</v>
      </c>
      <c r="AD39" s="318">
        <f t="shared" ca="1" si="52"/>
        <v>5.0168548134365667E-28</v>
      </c>
      <c r="AE39" s="318">
        <f t="shared" ca="1" si="52"/>
        <v>2.5258626974332586E-29</v>
      </c>
      <c r="AF39" s="318">
        <f t="shared" ca="1" si="52"/>
        <v>4.1726487080095782E-31</v>
      </c>
      <c r="AG39" s="318">
        <f t="shared" ca="1" si="52"/>
        <v>1.5997257228987288E-32</v>
      </c>
    </row>
    <row r="40" spans="1:33" outlineLevel="1" x14ac:dyDescent="0.3">
      <c r="B40" s="57">
        <f ca="1">AG38</f>
        <v>8.2668394278940873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5</v>
      </c>
      <c r="N40" s="41">
        <f ca="1">(N28-M28)^2</f>
        <v>1.9498637617523372E-3</v>
      </c>
      <c r="O40" s="41">
        <f ca="1">(O28-N28)^2</f>
        <v>1.011325173815348E-5</v>
      </c>
      <c r="P40" s="41">
        <f t="shared" ref="P40:Y40" ca="1" si="53">(P28-O28)^2</f>
        <v>9.3105118131519262E-7</v>
      </c>
      <c r="Q40" s="41">
        <f t="shared" ca="1" si="53"/>
        <v>9.3432815281739074E-9</v>
      </c>
      <c r="R40" s="41">
        <f t="shared" ca="1" si="53"/>
        <v>9.0800297528275286E-10</v>
      </c>
      <c r="S40" s="41">
        <f t="shared" ca="1" si="53"/>
        <v>1.4252242627461792E-11</v>
      </c>
      <c r="T40" s="41">
        <f t="shared" ca="1" si="53"/>
        <v>6.2818162239289744E-13</v>
      </c>
      <c r="U40" s="41">
        <f t="shared" ca="1" si="53"/>
        <v>1.4672254126447916E-14</v>
      </c>
      <c r="V40" s="41">
        <f t="shared" ca="1" si="53"/>
        <v>4.9253307763797727E-16</v>
      </c>
      <c r="W40" s="41">
        <f t="shared" ca="1" si="53"/>
        <v>1.6566035575586042E-17</v>
      </c>
      <c r="X40" s="41">
        <f t="shared" ca="1" si="53"/>
        <v>3.4007742207302686E-19</v>
      </c>
      <c r="Y40" s="41">
        <f t="shared" ca="1" si="53"/>
        <v>1.6989315811221987E-20</v>
      </c>
      <c r="Z40" s="41">
        <f t="shared" ref="Z40:Z49" ca="1" si="54">(Z28-Y28)^2</f>
        <v>2.3391287000464813E-22</v>
      </c>
      <c r="AA40" s="41">
        <f t="shared" ref="AA40:AA49" ca="1" si="55">(AA28-Z28)^2</f>
        <v>1.7367590889525241E-23</v>
      </c>
      <c r="AB40" s="41">
        <f t="shared" ref="AB40:AB49" ca="1" si="56">(AB28-AA28)^2</f>
        <v>1.4653959061476037E-25</v>
      </c>
      <c r="AC40" s="41">
        <f t="shared" ref="AC40:AC49" ca="1" si="57">(AC28-AB28)^2</f>
        <v>1.7060993701542191E-26</v>
      </c>
      <c r="AD40" s="41">
        <f t="shared" ref="AD40:AD49" ca="1" si="58">(AD28-AC28)^2</f>
        <v>8.2879698854782553E-29</v>
      </c>
      <c r="AE40" s="41">
        <f t="shared" ref="AE40:AE49" ca="1" si="59">(AE28-AD28)^2</f>
        <v>1.6874227800743206E-29</v>
      </c>
      <c r="AF40" s="41">
        <f t="shared" ref="AF40:AF49" ca="1" si="60">(AF28-AE28)^2</f>
        <v>4.9303806576313238E-32</v>
      </c>
      <c r="AG40" s="41">
        <f t="shared" ref="AG40:AG49" ca="1" si="61">(AG28-AF28)^2</f>
        <v>1.2325951644078309E-32</v>
      </c>
    </row>
    <row r="41" spans="1:33" outlineLevel="1" x14ac:dyDescent="0.3">
      <c r="B41" s="57"/>
      <c r="C41" s="57">
        <f ca="1">B40</f>
        <v>8.2668394278940873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1.6294418453066362E-9</v>
      </c>
      <c r="N41" s="41">
        <f t="shared" ref="N41" ca="1" si="62">(N29-M29)^2</f>
        <v>1.8758120969000614E-4</v>
      </c>
      <c r="O41" s="41">
        <f t="shared" ref="O41:Y49" ca="1" si="63">(O29-N29)^2</f>
        <v>9.7613431483512648E-6</v>
      </c>
      <c r="P41" s="41">
        <f t="shared" ca="1" si="63"/>
        <v>1.7738830179865972E-7</v>
      </c>
      <c r="Q41" s="41">
        <f t="shared" ca="1" si="63"/>
        <v>1.2583638310682024E-8</v>
      </c>
      <c r="R41" s="41">
        <f t="shared" ca="1" si="63"/>
        <v>2.9579677727924268E-10</v>
      </c>
      <c r="S41" s="41">
        <f t="shared" ca="1" si="63"/>
        <v>7.7274190574799536E-12</v>
      </c>
      <c r="T41" s="41">
        <f t="shared" ca="1" si="63"/>
        <v>2.757061654673863E-13</v>
      </c>
      <c r="U41" s="41">
        <f t="shared" ca="1" si="63"/>
        <v>6.1301172447670691E-15</v>
      </c>
      <c r="V41" s="41">
        <f t="shared" ca="1" si="63"/>
        <v>3.0726577196621094E-16</v>
      </c>
      <c r="W41" s="41">
        <f t="shared" ca="1" si="63"/>
        <v>3.888814900532745E-18</v>
      </c>
      <c r="X41" s="41">
        <f t="shared" ca="1" si="63"/>
        <v>3.0161486819515589E-19</v>
      </c>
      <c r="Y41" s="41">
        <f t="shared" ca="1" si="63"/>
        <v>2.5330604154030149E-21</v>
      </c>
      <c r="Z41" s="41">
        <f t="shared" ca="1" si="54"/>
        <v>3.0140437396054612E-22</v>
      </c>
      <c r="AA41" s="41">
        <f t="shared" ca="1" si="55"/>
        <v>1.4162143853375514E-24</v>
      </c>
      <c r="AB41" s="41">
        <f t="shared" ca="1" si="56"/>
        <v>2.8808695202802735E-25</v>
      </c>
      <c r="AC41" s="41">
        <f t="shared" ca="1" si="57"/>
        <v>7.0407068386139711E-28</v>
      </c>
      <c r="AD41" s="41">
        <f t="shared" ca="1" si="58"/>
        <v>2.6998764481189129E-28</v>
      </c>
      <c r="AE41" s="41">
        <f t="shared" ca="1" si="59"/>
        <v>2.4960052079258577E-31</v>
      </c>
      <c r="AF41" s="41">
        <f t="shared" ca="1" si="60"/>
        <v>2.4960052079258577E-31</v>
      </c>
      <c r="AG41" s="41">
        <f t="shared" ca="1" si="61"/>
        <v>0</v>
      </c>
    </row>
    <row r="42" spans="1:33" outlineLevel="1" x14ac:dyDescent="0.3">
      <c r="B42" s="57"/>
      <c r="C42" s="57"/>
      <c r="D42" s="57">
        <f ca="1">C41</f>
        <v>8.2668394278940873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3.0940491264451853E-6</v>
      </c>
      <c r="O42" s="41">
        <f t="shared" ca="1" si="63"/>
        <v>1.0541850984748902E-6</v>
      </c>
      <c r="P42" s="41">
        <f t="shared" ca="1" si="63"/>
        <v>1.3867358859217191E-10</v>
      </c>
      <c r="Q42" s="41">
        <f t="shared" ca="1" si="63"/>
        <v>7.7976483275920694E-10</v>
      </c>
      <c r="R42" s="41">
        <f t="shared" ca="1" si="63"/>
        <v>3.8479352063187561E-13</v>
      </c>
      <c r="S42" s="41">
        <f t="shared" ca="1" si="63"/>
        <v>7.3576003619345228E-13</v>
      </c>
      <c r="T42" s="41">
        <f t="shared" ca="1" si="63"/>
        <v>1.4112069299484504E-15</v>
      </c>
      <c r="U42" s="41">
        <f t="shared" ca="1" si="63"/>
        <v>5.9793307487746483E-16</v>
      </c>
      <c r="V42" s="41">
        <f t="shared" ca="1" si="63"/>
        <v>2.1901151243508277E-18</v>
      </c>
      <c r="W42" s="41">
        <f t="shared" ca="1" si="63"/>
        <v>5.0628057161439211E-19</v>
      </c>
      <c r="X42" s="41">
        <f t="shared" ca="1" si="63"/>
        <v>3.2785529094582422E-21</v>
      </c>
      <c r="Y42" s="41">
        <f t="shared" ca="1" si="63"/>
        <v>4.0554067681826449E-22</v>
      </c>
      <c r="Z42" s="41">
        <f t="shared" ca="1" si="54"/>
        <v>4.1657206866954827E-24</v>
      </c>
      <c r="AA42" s="41">
        <f t="shared" ca="1" si="55"/>
        <v>3.2189191230759621E-25</v>
      </c>
      <c r="AB42" s="41">
        <f t="shared" ca="1" si="56"/>
        <v>5.0157302773803479E-27</v>
      </c>
      <c r="AC42" s="41">
        <f t="shared" ca="1" si="57"/>
        <v>2.4592199459880615E-28</v>
      </c>
      <c r="AD42" s="41">
        <f t="shared" ca="1" si="58"/>
        <v>5.6976711474751985E-30</v>
      </c>
      <c r="AE42" s="41">
        <f t="shared" ca="1" si="59"/>
        <v>1.8508186765561337E-31</v>
      </c>
      <c r="AF42" s="41">
        <f t="shared" ca="1" si="60"/>
        <v>5.3083444092173188E-33</v>
      </c>
      <c r="AG42" s="41">
        <f t="shared" ca="1" si="61"/>
        <v>1.2037062152420224E-35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8.2668394278940873</v>
      </c>
      <c r="F43" s="57"/>
      <c r="G43" s="57"/>
      <c r="H43" s="57"/>
      <c r="I43" s="57"/>
      <c r="J43" s="57"/>
      <c r="K43" s="57"/>
      <c r="N43" s="41">
        <f t="shared" ref="N43" ca="1" si="65">(N31-M31)^2</f>
        <v>9.134921296974039E-5</v>
      </c>
      <c r="O43" s="41">
        <f t="shared" ca="1" si="63"/>
        <v>6.1475134682714264E-7</v>
      </c>
      <c r="P43" s="41">
        <f t="shared" ca="1" si="63"/>
        <v>1.1211005734142474E-7</v>
      </c>
      <c r="Q43" s="41">
        <f t="shared" ca="1" si="63"/>
        <v>1.6907047853521093E-10</v>
      </c>
      <c r="R43" s="41">
        <f t="shared" ca="1" si="63"/>
        <v>9.0731544156593348E-11</v>
      </c>
      <c r="S43" s="41">
        <f t="shared" ca="1" si="63"/>
        <v>9.3515369938095891E-14</v>
      </c>
      <c r="T43" s="41">
        <f t="shared" ca="1" si="63"/>
        <v>8.9480476124089944E-14</v>
      </c>
      <c r="U43" s="41">
        <f t="shared" ca="1" si="63"/>
        <v>7.8348520068572367E-18</v>
      </c>
      <c r="V43" s="41">
        <f t="shared" ca="1" si="63"/>
        <v>7.7950937437018695E-17</v>
      </c>
      <c r="W43" s="41">
        <f t="shared" ca="1" si="63"/>
        <v>2.5719902772978988E-21</v>
      </c>
      <c r="X43" s="41">
        <f t="shared" ca="1" si="63"/>
        <v>7.0036219643238221E-20</v>
      </c>
      <c r="Y43" s="41">
        <f t="shared" ca="1" si="63"/>
        <v>3.9823908304493378E-23</v>
      </c>
      <c r="Z43" s="41">
        <f t="shared" ca="1" si="54"/>
        <v>6.016442721037935E-23</v>
      </c>
      <c r="AA43" s="41">
        <f t="shared" ca="1" si="55"/>
        <v>1.0096241225851777E-25</v>
      </c>
      <c r="AB43" s="41">
        <f t="shared" ca="1" si="56"/>
        <v>5.1264254000128754E-26</v>
      </c>
      <c r="AC43" s="41">
        <f t="shared" ca="1" si="57"/>
        <v>1.8046425802095053E-28</v>
      </c>
      <c r="AD43" s="41">
        <f t="shared" ca="1" si="58"/>
        <v>4.2725022479280879E-29</v>
      </c>
      <c r="AE43" s="41">
        <f t="shared" ca="1" si="59"/>
        <v>2.6365980938661259E-31</v>
      </c>
      <c r="AF43" s="41">
        <f t="shared" ca="1" si="60"/>
        <v>3.2548216060144286E-32</v>
      </c>
      <c r="AG43" s="41">
        <f t="shared" ca="1" si="61"/>
        <v>1.9259299443872359E-34</v>
      </c>
    </row>
    <row r="44" spans="1:33" outlineLevel="1" x14ac:dyDescent="0.3">
      <c r="B44" s="57"/>
      <c r="C44" s="57"/>
      <c r="D44" s="57"/>
      <c r="E44" s="57"/>
      <c r="F44" s="57">
        <f ca="1">E43</f>
        <v>8.2668394278940873</v>
      </c>
      <c r="G44" s="57"/>
      <c r="H44" s="57"/>
      <c r="I44" s="57"/>
      <c r="J44" s="57"/>
      <c r="K44" s="57"/>
      <c r="N44" s="41">
        <f t="shared" ref="N44" ca="1" si="66">(N32-M32)^2</f>
        <v>9.134921296974039E-5</v>
      </c>
      <c r="O44" s="41">
        <f t="shared" ca="1" si="63"/>
        <v>6.1475134682714264E-7</v>
      </c>
      <c r="P44" s="41">
        <f t="shared" ca="1" si="63"/>
        <v>1.1211005734142474E-7</v>
      </c>
      <c r="Q44" s="41">
        <f t="shared" ca="1" si="63"/>
        <v>1.6907047853521093E-10</v>
      </c>
      <c r="R44" s="41">
        <f t="shared" ca="1" si="63"/>
        <v>9.0731544156593348E-11</v>
      </c>
      <c r="S44" s="41">
        <f t="shared" ca="1" si="63"/>
        <v>9.3515369938095891E-14</v>
      </c>
      <c r="T44" s="41">
        <f t="shared" ca="1" si="63"/>
        <v>8.9480476124089944E-14</v>
      </c>
      <c r="U44" s="41">
        <f t="shared" ca="1" si="63"/>
        <v>7.8348520068572367E-18</v>
      </c>
      <c r="V44" s="41">
        <f t="shared" ca="1" si="63"/>
        <v>7.7950937437018695E-17</v>
      </c>
      <c r="W44" s="41">
        <f t="shared" ca="1" si="63"/>
        <v>2.5719902772978988E-21</v>
      </c>
      <c r="X44" s="41">
        <f t="shared" ca="1" si="63"/>
        <v>7.0036219643238221E-20</v>
      </c>
      <c r="Y44" s="41">
        <f t="shared" ca="1" si="63"/>
        <v>3.9823908304493378E-23</v>
      </c>
      <c r="Z44" s="41">
        <f t="shared" ca="1" si="54"/>
        <v>6.016442721037935E-23</v>
      </c>
      <c r="AA44" s="41">
        <f t="shared" ca="1" si="55"/>
        <v>1.0096241225851777E-25</v>
      </c>
      <c r="AB44" s="41">
        <f t="shared" ca="1" si="56"/>
        <v>5.1264254000128754E-26</v>
      </c>
      <c r="AC44" s="41">
        <f t="shared" ca="1" si="57"/>
        <v>1.8046425802095053E-28</v>
      </c>
      <c r="AD44" s="41">
        <f t="shared" ca="1" si="58"/>
        <v>4.2725022479280879E-29</v>
      </c>
      <c r="AE44" s="41">
        <f t="shared" ca="1" si="59"/>
        <v>2.6365980938661259E-31</v>
      </c>
      <c r="AF44" s="41">
        <f t="shared" ca="1" si="60"/>
        <v>3.2548216060144286E-32</v>
      </c>
      <c r="AG44" s="41">
        <f t="shared" ca="1" si="61"/>
        <v>1.9259299443872359E-34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8.2668394278940873</v>
      </c>
      <c r="H45" s="57"/>
      <c r="I45" s="57"/>
      <c r="J45" s="57"/>
      <c r="K45" s="57"/>
      <c r="N45" s="41">
        <f t="shared" ref="N45" ca="1" si="67">(N33-M33)^2</f>
        <v>7.9328384067066934E-6</v>
      </c>
      <c r="O45" s="41">
        <f t="shared" ca="1" si="63"/>
        <v>1.4087650378215251E-6</v>
      </c>
      <c r="P45" s="41">
        <f t="shared" ca="1" si="63"/>
        <v>1.0429146153288521E-8</v>
      </c>
      <c r="Q45" s="41">
        <f t="shared" ca="1" si="63"/>
        <v>8.1146725280761017E-10</v>
      </c>
      <c r="R45" s="41">
        <f t="shared" ca="1" si="63"/>
        <v>9.6181270882512996E-12</v>
      </c>
      <c r="S45" s="41">
        <f t="shared" ca="1" si="63"/>
        <v>7.1020572464508693E-13</v>
      </c>
      <c r="T45" s="41">
        <f t="shared" ca="1" si="63"/>
        <v>1.2873566712274729E-14</v>
      </c>
      <c r="U45" s="41">
        <f t="shared" ca="1" si="63"/>
        <v>5.0284627192853926E-16</v>
      </c>
      <c r="V45" s="41">
        <f t="shared" ca="1" si="63"/>
        <v>1.3534134512646482E-17</v>
      </c>
      <c r="W45" s="41">
        <f t="shared" ca="1" si="63"/>
        <v>3.8070245158918662E-19</v>
      </c>
      <c r="X45" s="41">
        <f t="shared" ca="1" si="63"/>
        <v>1.481145345019378E-20</v>
      </c>
      <c r="Y45" s="41">
        <f t="shared" ca="1" si="63"/>
        <v>2.6102575769419658E-22</v>
      </c>
      <c r="Z45" s="41">
        <f t="shared" ca="1" si="54"/>
        <v>1.5121624396328485E-23</v>
      </c>
      <c r="AA45" s="41">
        <f t="shared" ca="1" si="55"/>
        <v>1.744158253897581E-25</v>
      </c>
      <c r="AB45" s="41">
        <f t="shared" ca="1" si="56"/>
        <v>1.5246721904944987E-26</v>
      </c>
      <c r="AC45" s="41">
        <f t="shared" ca="1" si="57"/>
        <v>1.0589191353653649E-28</v>
      </c>
      <c r="AD45" s="41">
        <f t="shared" ca="1" si="58"/>
        <v>1.4937945982904888E-29</v>
      </c>
      <c r="AE45" s="41">
        <f t="shared" ca="1" si="59"/>
        <v>5.8981604546859098E-32</v>
      </c>
      <c r="AF45" s="41">
        <f t="shared" ca="1" si="60"/>
        <v>1.2325951644078309E-32</v>
      </c>
      <c r="AG45" s="41">
        <f t="shared" ca="1" si="61"/>
        <v>0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8.2668394278940873</v>
      </c>
      <c r="I46" s="57"/>
      <c r="J46" s="57"/>
      <c r="K46" s="57"/>
      <c r="N46" s="41">
        <f t="shared" ref="N46" ca="1" si="68">(N34-M34)^2</f>
        <v>1.5236467977209166E-4</v>
      </c>
      <c r="O46" s="41">
        <f t="shared" ca="1" si="63"/>
        <v>7.7725227819603093E-6</v>
      </c>
      <c r="P46" s="41">
        <f t="shared" ca="1" si="63"/>
        <v>2.4181559499793921E-7</v>
      </c>
      <c r="Q46" s="41">
        <f t="shared" ca="1" si="63"/>
        <v>1.14623138243741E-8</v>
      </c>
      <c r="R46" s="41">
        <f t="shared" ca="1" si="63"/>
        <v>1.3804950446855951E-10</v>
      </c>
      <c r="S46" s="41">
        <f t="shared" ca="1" si="63"/>
        <v>1.0342486221470861E-11</v>
      </c>
      <c r="T46" s="41">
        <f t="shared" ca="1" si="63"/>
        <v>1.0067485809046236E-13</v>
      </c>
      <c r="U46" s="41">
        <f t="shared" ca="1" si="63"/>
        <v>1.0799808327549197E-14</v>
      </c>
      <c r="V46" s="41">
        <f t="shared" ca="1" si="63"/>
        <v>5.4362131986783909E-17</v>
      </c>
      <c r="W46" s="41">
        <f t="shared" ca="1" si="63"/>
        <v>1.0172647489030253E-17</v>
      </c>
      <c r="X46" s="41">
        <f t="shared" ca="1" si="63"/>
        <v>2.88169349409074E-20</v>
      </c>
      <c r="Y46" s="41">
        <f t="shared" ca="1" si="63"/>
        <v>9.7260907421988964E-21</v>
      </c>
      <c r="Z46" s="41">
        <f t="shared" ca="1" si="54"/>
        <v>1.092391038982417E-23</v>
      </c>
      <c r="AA46" s="41">
        <f t="shared" ca="1" si="55"/>
        <v>8.9463911732327271E-24</v>
      </c>
      <c r="AB46" s="41">
        <f t="shared" ca="1" si="56"/>
        <v>2.3216669478720141E-27</v>
      </c>
      <c r="AC46" s="41">
        <f t="shared" ca="1" si="57"/>
        <v>8.142062203263456E-27</v>
      </c>
      <c r="AD46" s="41">
        <f t="shared" ca="1" si="58"/>
        <v>6.9333477997940491E-33</v>
      </c>
      <c r="AE46" s="41">
        <f t="shared" ca="1" si="59"/>
        <v>7.0997481469891062E-30</v>
      </c>
      <c r="AF46" s="41">
        <f t="shared" ca="1" si="60"/>
        <v>3.0814879110195774E-33</v>
      </c>
      <c r="AG46" s="41">
        <f t="shared" ca="1" si="61"/>
        <v>3.0814879110195774E-33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8.2668394278940873</v>
      </c>
      <c r="J47" s="57"/>
      <c r="K47" s="57"/>
      <c r="N47" s="41">
        <f t="shared" ref="N47" ca="1" si="69">(N35-M35)^2</f>
        <v>9.134921296974039E-5</v>
      </c>
      <c r="O47" s="41">
        <f t="shared" ca="1" si="63"/>
        <v>6.1475134682714264E-7</v>
      </c>
      <c r="P47" s="41">
        <f t="shared" ca="1" si="63"/>
        <v>1.1211005734141545E-7</v>
      </c>
      <c r="Q47" s="41">
        <f t="shared" ca="1" si="63"/>
        <v>1.6907047853485002E-10</v>
      </c>
      <c r="R47" s="41">
        <f t="shared" ca="1" si="63"/>
        <v>9.0731544156593348E-11</v>
      </c>
      <c r="S47" s="41">
        <f t="shared" ca="1" si="63"/>
        <v>9.3515369938095891E-14</v>
      </c>
      <c r="T47" s="41">
        <f t="shared" ca="1" si="63"/>
        <v>8.9480476124089944E-14</v>
      </c>
      <c r="U47" s="41">
        <f t="shared" ca="1" si="63"/>
        <v>7.8348520068572367E-18</v>
      </c>
      <c r="V47" s="41">
        <f t="shared" ca="1" si="63"/>
        <v>7.7950937437018695E-17</v>
      </c>
      <c r="W47" s="41">
        <f t="shared" ca="1" si="63"/>
        <v>2.5719902772978988E-21</v>
      </c>
      <c r="X47" s="41">
        <f t="shared" ca="1" si="63"/>
        <v>7.0036219643238221E-20</v>
      </c>
      <c r="Y47" s="41">
        <f t="shared" ca="1" si="63"/>
        <v>3.9823908304493378E-23</v>
      </c>
      <c r="Z47" s="41">
        <f t="shared" ca="1" si="54"/>
        <v>6.0164642498724846E-23</v>
      </c>
      <c r="AA47" s="41">
        <f t="shared" ca="1" si="55"/>
        <v>1.0095359323270943E-25</v>
      </c>
      <c r="AB47" s="41">
        <f t="shared" ca="1" si="56"/>
        <v>5.1257969883313213E-26</v>
      </c>
      <c r="AC47" s="41">
        <f t="shared" ca="1" si="57"/>
        <v>1.8083731065117834E-28</v>
      </c>
      <c r="AD47" s="41">
        <f t="shared" ca="1" si="58"/>
        <v>4.2725022479280879E-29</v>
      </c>
      <c r="AE47" s="41">
        <f t="shared" ca="1" si="59"/>
        <v>2.6365980938661259E-31</v>
      </c>
      <c r="AF47" s="41">
        <f t="shared" ca="1" si="60"/>
        <v>3.2548216060144286E-32</v>
      </c>
      <c r="AG47" s="41">
        <f t="shared" ca="1" si="61"/>
        <v>1.9259299443872359E-34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8.2668394278940873</v>
      </c>
      <c r="K48" s="57"/>
      <c r="N48" s="41">
        <f t="shared" ref="N48" ca="1" si="70">(N36-M36)^2</f>
        <v>6.224506707734918E-5</v>
      </c>
      <c r="O48" s="41">
        <f t="shared" ca="1" si="63"/>
        <v>8.406380314793559E-7</v>
      </c>
      <c r="P48" s="41">
        <f t="shared" ca="1" si="63"/>
        <v>1.2549266347363696E-8</v>
      </c>
      <c r="Q48" s="41">
        <f t="shared" ca="1" si="63"/>
        <v>1.8441228062480042E-10</v>
      </c>
      <c r="R48" s="41">
        <f t="shared" ca="1" si="63"/>
        <v>2.6975175987090702E-12</v>
      </c>
      <c r="S48" s="41">
        <f t="shared" ca="1" si="63"/>
        <v>3.9467219212877703E-14</v>
      </c>
      <c r="T48" s="41">
        <f t="shared" ca="1" si="63"/>
        <v>5.775135409372308E-16</v>
      </c>
      <c r="U48" s="41">
        <f t="shared" ca="1" si="63"/>
        <v>8.4505473250528277E-18</v>
      </c>
      <c r="V48" s="41">
        <f t="shared" ca="1" si="63"/>
        <v>1.2365330833964895E-19</v>
      </c>
      <c r="W48" s="41">
        <f t="shared" ca="1" si="63"/>
        <v>1.8093670893233621E-21</v>
      </c>
      <c r="X48" s="41">
        <f t="shared" ca="1" si="63"/>
        <v>2.6475714215171727E-23</v>
      </c>
      <c r="Y48" s="41">
        <f t="shared" ca="1" si="63"/>
        <v>3.8740808667620446E-25</v>
      </c>
      <c r="Z48" s="41">
        <f t="shared" ca="1" si="54"/>
        <v>5.6687809762970536E-27</v>
      </c>
      <c r="AA48" s="41">
        <f t="shared" ca="1" si="55"/>
        <v>8.2948908041940588E-29</v>
      </c>
      <c r="AB48" s="41">
        <f t="shared" ca="1" si="56"/>
        <v>1.213756780312524E-30</v>
      </c>
      <c r="AC48" s="41">
        <f t="shared" ca="1" si="57"/>
        <v>1.7760396809725561E-32</v>
      </c>
      <c r="AD48" s="41">
        <f t="shared" ca="1" si="58"/>
        <v>2.5988048013762093E-34</v>
      </c>
      <c r="AE48" s="41">
        <f t="shared" ca="1" si="59"/>
        <v>3.8027226913966194E-36</v>
      </c>
      <c r="AF48" s="41">
        <f t="shared" ca="1" si="60"/>
        <v>5.5643655344973803E-38</v>
      </c>
      <c r="AG48" s="41">
        <f t="shared" ca="1" si="61"/>
        <v>8.1421040433876779E-40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8.2668394278940873</v>
      </c>
      <c r="N49" s="41">
        <f t="shared" ref="N49" ca="1" si="71">(N37-M37)^2</f>
        <v>6.224506707734918E-5</v>
      </c>
      <c r="O49" s="41">
        <f t="shared" ca="1" si="63"/>
        <v>8.406380314793559E-7</v>
      </c>
      <c r="P49" s="41">
        <f t="shared" ca="1" si="63"/>
        <v>1.2549266347363696E-8</v>
      </c>
      <c r="Q49" s="41">
        <f t="shared" ca="1" si="63"/>
        <v>1.8441228062480042E-10</v>
      </c>
      <c r="R49" s="41">
        <f t="shared" ca="1" si="63"/>
        <v>2.6975175987090702E-12</v>
      </c>
      <c r="S49" s="41">
        <f t="shared" ca="1" si="63"/>
        <v>3.9467219212877703E-14</v>
      </c>
      <c r="T49" s="41">
        <f t="shared" ca="1" si="63"/>
        <v>5.775135409372308E-16</v>
      </c>
      <c r="U49" s="41">
        <f t="shared" ca="1" si="63"/>
        <v>8.4505473250528277E-18</v>
      </c>
      <c r="V49" s="41">
        <f t="shared" ca="1" si="63"/>
        <v>1.2365330833964895E-19</v>
      </c>
      <c r="W49" s="41">
        <f t="shared" ca="1" si="63"/>
        <v>1.8093670893233621E-21</v>
      </c>
      <c r="X49" s="41">
        <f t="shared" ca="1" si="63"/>
        <v>2.6475714215171727E-23</v>
      </c>
      <c r="Y49" s="41">
        <f t="shared" ca="1" si="63"/>
        <v>3.8740808667620446E-25</v>
      </c>
      <c r="Z49" s="41">
        <f t="shared" ca="1" si="54"/>
        <v>5.6687809762970536E-27</v>
      </c>
      <c r="AA49" s="41">
        <f t="shared" ca="1" si="55"/>
        <v>8.2948908041940588E-29</v>
      </c>
      <c r="AB49" s="41">
        <f t="shared" ca="1" si="56"/>
        <v>1.213756780312524E-30</v>
      </c>
      <c r="AC49" s="41">
        <f t="shared" ca="1" si="57"/>
        <v>1.7760396809725561E-32</v>
      </c>
      <c r="AD49" s="41">
        <f t="shared" ca="1" si="58"/>
        <v>2.5988048013762093E-34</v>
      </c>
      <c r="AE49" s="41">
        <f t="shared" ca="1" si="59"/>
        <v>3.8027226913966194E-36</v>
      </c>
      <c r="AF49" s="41">
        <f t="shared" ca="1" si="60"/>
        <v>5.5643655344973803E-38</v>
      </c>
      <c r="AG49" s="41">
        <f t="shared" ca="1" si="61"/>
        <v>8.1421040433876779E-40</v>
      </c>
    </row>
    <row r="50" spans="1:33" outlineLevel="1" x14ac:dyDescent="0.3"/>
    <row r="51" spans="1:33" outlineLevel="1" x14ac:dyDescent="0.3">
      <c r="B51" s="57">
        <f t="array" ref="B51:K60" ca="1">B5:K14-B40:K49</f>
        <v>-7.2668394278940873</v>
      </c>
      <c r="C51" s="46">
        <f ca="1"/>
        <v>2</v>
      </c>
      <c r="D51" s="46">
        <f ca="1"/>
        <v>6</v>
      </c>
      <c r="E51" s="46">
        <f ca="1"/>
        <v>4</v>
      </c>
      <c r="F51" s="46">
        <f ca="1"/>
        <v>4</v>
      </c>
      <c r="G51" s="46">
        <f ca="1"/>
        <v>4.9999999999999991</v>
      </c>
      <c r="H51" s="46">
        <f ca="1"/>
        <v>3.0000000000000004</v>
      </c>
      <c r="I51" s="46">
        <f ca="1"/>
        <v>4</v>
      </c>
      <c r="J51" s="46">
        <v>0</v>
      </c>
      <c r="K51" s="46">
        <v>0</v>
      </c>
    </row>
    <row r="52" spans="1:33" outlineLevel="1" x14ac:dyDescent="0.3">
      <c r="B52" s="46">
        <f ca="1"/>
        <v>0.5</v>
      </c>
      <c r="C52" s="57">
        <f ca="1"/>
        <v>-7.2668394278940873</v>
      </c>
      <c r="D52" s="46">
        <f ca="1"/>
        <v>6</v>
      </c>
      <c r="E52" s="46">
        <f ca="1"/>
        <v>4</v>
      </c>
      <c r="F52" s="46">
        <f ca="1"/>
        <v>4</v>
      </c>
      <c r="G52" s="46">
        <f ca="1"/>
        <v>4.9999999999999991</v>
      </c>
      <c r="H52" s="46">
        <f ca="1"/>
        <v>3.0000000000000004</v>
      </c>
      <c r="I52" s="46">
        <f ca="1"/>
        <v>4</v>
      </c>
      <c r="J52" s="46">
        <v>0</v>
      </c>
      <c r="K52" s="46">
        <v>0</v>
      </c>
    </row>
    <row r="53" spans="1:33" outlineLevel="1" x14ac:dyDescent="0.3">
      <c r="B53" s="46">
        <f ca="1"/>
        <v>0.16666666666666666</v>
      </c>
      <c r="C53" s="46">
        <f ca="1"/>
        <v>0.16666666666666666</v>
      </c>
      <c r="D53" s="57">
        <f ca="1"/>
        <v>-7.2668394278940873</v>
      </c>
      <c r="E53" s="46">
        <f ca="1"/>
        <v>0.33333333333333331</v>
      </c>
      <c r="F53" s="46">
        <f ca="1"/>
        <v>0.33333333333333331</v>
      </c>
      <c r="G53" s="46">
        <f ca="1"/>
        <v>0.5</v>
      </c>
      <c r="H53" s="46">
        <f ca="1"/>
        <v>0.2</v>
      </c>
      <c r="I53" s="46">
        <f ca="1"/>
        <v>0.33333333333333331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0.25</v>
      </c>
      <c r="C54" s="46">
        <f ca="1"/>
        <v>0.25</v>
      </c>
      <c r="D54" s="46">
        <f ca="1"/>
        <v>3</v>
      </c>
      <c r="E54" s="58">
        <f ca="1"/>
        <v>-7.2668394278940873</v>
      </c>
      <c r="F54" s="46">
        <f ca="1"/>
        <v>1</v>
      </c>
      <c r="G54" s="46">
        <f ca="1"/>
        <v>2</v>
      </c>
      <c r="H54" s="46">
        <f ca="1"/>
        <v>0.33333333333333331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0.25</v>
      </c>
      <c r="C55" s="46">
        <f ca="1"/>
        <v>0.25</v>
      </c>
      <c r="D55" s="46">
        <f ca="1"/>
        <v>3</v>
      </c>
      <c r="E55" s="46">
        <f ca="1"/>
        <v>1</v>
      </c>
      <c r="F55" s="58">
        <f ca="1"/>
        <v>-7.2668394278940873</v>
      </c>
      <c r="G55" s="46">
        <f ca="1"/>
        <v>2</v>
      </c>
      <c r="H55" s="46">
        <f ca="1"/>
        <v>0.33333333333333331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0.20000000000000004</v>
      </c>
      <c r="C56" s="46">
        <f ca="1"/>
        <v>0.20000000000000004</v>
      </c>
      <c r="D56" s="46">
        <f ca="1"/>
        <v>2</v>
      </c>
      <c r="E56" s="46">
        <f ca="1"/>
        <v>0.5</v>
      </c>
      <c r="F56" s="46">
        <f ca="1"/>
        <v>0.5</v>
      </c>
      <c r="G56" s="58">
        <f ca="1"/>
        <v>-7.2668394278940873</v>
      </c>
      <c r="H56" s="46">
        <f ca="1"/>
        <v>0.33333333333333331</v>
      </c>
      <c r="I56" s="46">
        <f ca="1"/>
        <v>0.5</v>
      </c>
      <c r="J56" s="46">
        <v>0</v>
      </c>
      <c r="K56" s="46">
        <v>0</v>
      </c>
    </row>
    <row r="57" spans="1:33" outlineLevel="1" x14ac:dyDescent="0.3">
      <c r="B57" s="46">
        <f ca="1"/>
        <v>0.33333333333333326</v>
      </c>
      <c r="C57" s="46">
        <f ca="1"/>
        <v>0.33333333333333326</v>
      </c>
      <c r="D57" s="46">
        <f ca="1"/>
        <v>5</v>
      </c>
      <c r="E57" s="46">
        <f ca="1"/>
        <v>3</v>
      </c>
      <c r="F57" s="46">
        <f ca="1"/>
        <v>3</v>
      </c>
      <c r="G57" s="46">
        <f ca="1"/>
        <v>3</v>
      </c>
      <c r="H57" s="58">
        <f ca="1"/>
        <v>-7.2668394278940873</v>
      </c>
      <c r="I57" s="46">
        <f ca="1"/>
        <v>3.0000000000000004</v>
      </c>
      <c r="J57" s="46">
        <v>0</v>
      </c>
      <c r="K57" s="46">
        <v>0</v>
      </c>
    </row>
    <row r="58" spans="1:33" outlineLevel="1" x14ac:dyDescent="0.3">
      <c r="B58" s="46">
        <f ca="1"/>
        <v>0.25</v>
      </c>
      <c r="C58" s="46">
        <f ca="1"/>
        <v>0.25</v>
      </c>
      <c r="D58" s="46">
        <f ca="1"/>
        <v>3</v>
      </c>
      <c r="E58" s="46">
        <f ca="1"/>
        <v>1</v>
      </c>
      <c r="F58" s="46">
        <f ca="1"/>
        <v>1</v>
      </c>
      <c r="G58" s="46">
        <f ca="1"/>
        <v>2</v>
      </c>
      <c r="H58" s="46">
        <f ca="1"/>
        <v>0.33333333333333326</v>
      </c>
      <c r="I58" s="57">
        <f ca="1"/>
        <v>-7.2668394278940873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-7.2668394278940873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-7.2668394278940873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3.5527136788005009E-15</v>
      </c>
      <c r="C62" s="59">
        <f ca="1"/>
        <v>3.5527136788005009E-15</v>
      </c>
      <c r="D62" s="59">
        <f ca="1"/>
        <v>3.5527136788005009E-15</v>
      </c>
      <c r="E62" s="59">
        <f ca="1"/>
        <v>3.5527136788005009E-15</v>
      </c>
      <c r="F62" s="57">
        <f ca="1"/>
        <v>3.5527136788005009E-15</v>
      </c>
      <c r="G62" s="57">
        <f ca="1"/>
        <v>3.5527136788005009E-15</v>
      </c>
      <c r="H62" s="57">
        <f ca="1"/>
        <v>3.5527136788005009E-15</v>
      </c>
      <c r="I62" s="57">
        <f ca="1"/>
        <v>3.5527136788005009E-15</v>
      </c>
      <c r="J62" s="57">
        <f ca="1"/>
        <v>3.5527136788005009E-15</v>
      </c>
      <c r="K62" s="57">
        <f ca="1"/>
        <v>3.5527136788005009E-15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2021-07-01T06:01:08Z</dcterms:modified>
</cp:coreProperties>
</file>