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Technical Based\"/>
    </mc:Choice>
  </mc:AlternateContent>
  <xr:revisionPtr revIDLastSave="0" documentId="13_ncr:1_{26EA7E15-009D-494A-9CA4-BC754D6B195C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B111" i="11"/>
  <c r="H137" i="11"/>
  <c r="B98" i="11"/>
  <c r="H111" i="11"/>
  <c r="J85" i="11"/>
  <c r="H98" i="11"/>
  <c r="J111" i="11"/>
  <c r="B124" i="11"/>
  <c r="J98" i="11"/>
  <c r="S72" i="11"/>
  <c r="S124" i="11"/>
  <c r="U72" i="11"/>
  <c r="U85" i="11"/>
  <c r="S98" i="11"/>
  <c r="M124" i="11"/>
  <c r="J124" i="11"/>
  <c r="U111" i="11"/>
  <c r="M85" i="11"/>
  <c r="J137" i="11"/>
  <c r="S85" i="11"/>
  <c r="U124" i="11"/>
  <c r="M98" i="11"/>
  <c r="S111" i="11"/>
  <c r="M111" i="11"/>
  <c r="B85" i="11"/>
  <c r="B137" i="11"/>
  <c r="U98" i="11"/>
  <c r="H124" i="11"/>
  <c r="M72" i="11"/>
  <c r="H85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H20" i="11"/>
  <c r="S46" i="11"/>
  <c r="B20" i="11"/>
  <c r="S33" i="11"/>
  <c r="S7" i="11"/>
  <c r="S59" i="11"/>
  <c r="H33" i="11"/>
  <c r="H72" i="11"/>
  <c r="S20" i="11"/>
  <c r="H59" i="11"/>
  <c r="H46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J33" i="11"/>
  <c r="B46" i="11"/>
  <c r="B59" i="11"/>
  <c r="J72" i="11"/>
  <c r="M20" i="11"/>
  <c r="U33" i="11"/>
  <c r="B72" i="11"/>
  <c r="J59" i="11"/>
  <c r="U46" i="11"/>
  <c r="M33" i="11"/>
  <c r="J20" i="11"/>
  <c r="U59" i="11"/>
  <c r="M7" i="11"/>
  <c r="J46" i="11"/>
  <c r="U7" i="11"/>
  <c r="B33" i="11"/>
  <c r="U20" i="11"/>
  <c r="M59" i="11"/>
  <c r="M46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0" i="23"/>
  <c r="G9" i="23"/>
  <c r="G8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K131" i="23"/>
  <c r="K109" i="23"/>
  <c r="L131" i="23"/>
  <c r="L109" i="23"/>
  <c r="J130" i="23"/>
  <c r="J108" i="23"/>
  <c r="P48" i="23" s="1"/>
  <c r="K130" i="23"/>
  <c r="K108" i="23"/>
  <c r="L130" i="23"/>
  <c r="L108" i="23"/>
  <c r="P62" i="23" s="1"/>
  <c r="J129" i="23"/>
  <c r="J107" i="23"/>
  <c r="K129" i="23"/>
  <c r="K107" i="23"/>
  <c r="P59" i="23" s="1"/>
  <c r="L129" i="23"/>
  <c r="L107" i="23"/>
  <c r="I129" i="23"/>
  <c r="I107" i="23"/>
  <c r="P46" i="23" s="1"/>
  <c r="H128" i="23"/>
  <c r="H106" i="23"/>
  <c r="K128" i="23"/>
  <c r="K106" i="23"/>
  <c r="P57" i="23" s="1"/>
  <c r="L128" i="23"/>
  <c r="L106" i="23"/>
  <c r="J128" i="23"/>
  <c r="J106" i="23"/>
  <c r="P45" i="23" s="1"/>
  <c r="I128" i="23"/>
  <c r="I106" i="23"/>
  <c r="P44" i="23" s="1"/>
  <c r="G127" i="23"/>
  <c r="G105" i="23"/>
  <c r="P39" i="23" s="1"/>
  <c r="I127" i="23"/>
  <c r="I105" i="23"/>
  <c r="L127" i="23"/>
  <c r="L105" i="23"/>
  <c r="P56" i="23" s="1"/>
  <c r="H127" i="23"/>
  <c r="H105" i="23"/>
  <c r="P40" i="23" s="1"/>
  <c r="J127" i="23"/>
  <c r="J105" i="23"/>
  <c r="P42" i="23" s="1"/>
  <c r="K127" i="23"/>
  <c r="K105" i="23"/>
  <c r="G126" i="23"/>
  <c r="G104" i="23"/>
  <c r="P35" i="23" s="1"/>
  <c r="J126" i="23"/>
  <c r="J104" i="23"/>
  <c r="P38" i="23" s="1"/>
  <c r="H126" i="23"/>
  <c r="H104" i="23"/>
  <c r="P36" i="23" s="1"/>
  <c r="I126" i="23"/>
  <c r="I104" i="23"/>
  <c r="K126" i="23"/>
  <c r="K104" i="23"/>
  <c r="P53" i="23" s="1"/>
  <c r="L126" i="23"/>
  <c r="L104" i="23"/>
  <c r="J125" i="23"/>
  <c r="J103" i="23"/>
  <c r="P33" i="23" s="1"/>
  <c r="K125" i="23"/>
  <c r="K103" i="23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K124" i="23"/>
  <c r="K102" i="23"/>
  <c r="L124" i="23"/>
  <c r="L102" i="23"/>
  <c r="G124" i="23"/>
  <c r="G102" i="23"/>
  <c r="P24" i="23" s="1"/>
  <c r="J124" i="23"/>
  <c r="J102" i="23"/>
  <c r="I124" i="23"/>
  <c r="I102" i="23"/>
  <c r="P26" i="23" s="1"/>
  <c r="H124" i="23"/>
  <c r="H102" i="23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50" i="23"/>
  <c r="P61" i="23"/>
  <c r="P58" i="23"/>
  <c r="P54" i="23"/>
  <c r="P60" i="23"/>
  <c r="P49" i="23"/>
  <c r="P51" i="23"/>
  <c r="P65" i="23"/>
  <c r="P55" i="23"/>
  <c r="P63" i="23"/>
  <c r="P52" i="23"/>
  <c r="P64" i="23"/>
  <c r="P27" i="23"/>
  <c r="P47" i="23"/>
  <c r="P41" i="23"/>
  <c r="P43" i="23"/>
  <c r="P37" i="23"/>
  <c r="P25" i="23"/>
  <c r="P22" i="23"/>
  <c r="P34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M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21" authorId="0" shapeId="0" xr:uid="{BD36C6A4-2A7B-4C69-B51E-C4BAAA3D24CD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Fiber more important </t>
        </r>
      </text>
    </comment>
    <comment ref="L25" authorId="0" shapeId="0" xr:uid="{9ACF24D3-5038-48D8-B665-9155F1BAB619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NBPLC maybe have more availability</t>
        </r>
      </text>
    </comment>
    <comment ref="L26" authorId="0" shapeId="0" xr:uid="{B264A14A-8CD1-499B-A522-37F294B371CD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NBPLC more important since private LTE not widely available?</t>
        </r>
      </text>
    </comment>
  </commentList>
</comments>
</file>

<file path=xl/sharedStrings.xml><?xml version="1.0" encoding="utf-8"?>
<sst xmlns="http://schemas.openxmlformats.org/spreadsheetml/2006/main" count="1213" uniqueCount="202">
  <si>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</si>
  <si>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</si>
  <si>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</si>
  <si>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</si>
  <si>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</si>
  <si>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</si>
  <si>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</si>
  <si>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</si>
  <si>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</si>
  <si>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</si>
  <si>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</si>
  <si>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</si>
  <si>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</si>
  <si>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</si>
  <si>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</si>
  <si>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</si>
  <si>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</si>
  <si>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</si>
  <si>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</si>
  <si>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</si>
  <si>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</si>
  <si>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</si>
  <si>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</si>
  <si>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</si>
  <si>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</si>
  <si>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</si>
  <si>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</si>
  <si>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</si>
  <si>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</si>
  <si>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</si>
  <si>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</si>
  <si>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</si>
  <si>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</si>
  <si>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</si>
  <si>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</si>
  <si>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</si>
  <si>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</si>
  <si>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</si>
  <si>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</si>
  <si>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</si>
  <si>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</si>
  <si>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</si>
  <si>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</si>
  <si>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</si>
  <si>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</si>
  <si>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</si>
  <si>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</si>
  <si>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</si>
  <si>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</si>
  <si>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</si>
  <si>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</si>
  <si>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</si>
  <si>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</si>
  <si>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</si>
  <si>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</si>
  <si>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</si>
  <si>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</si>
  <si>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</si>
  <si>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</si>
  <si>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</si>
  <si>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</si>
  <si>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</si>
  <si>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</si>
  <si>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</si>
  <si>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</si>
  <si>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</si>
  <si>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</si>
  <si>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</si>
  <si>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</si>
  <si>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</si>
  <si>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</si>
  <si>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</si>
  <si>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</si>
  <si>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</si>
  <si>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</si>
  <si>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</si>
  <si>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</si>
  <si>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</si>
  <si>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</si>
  <si>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</si>
  <si>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</si>
  <si>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</si>
  <si>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</si>
  <si>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</si>
  <si>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</si>
  <si>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</si>
  <si>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</si>
  <si>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</si>
  <si>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</si>
  <si>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</si>
  <si>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</si>
  <si>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</si>
  <si>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</si>
  <si>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</si>
  <si>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</si>
  <si>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</si>
  <si>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</si>
  <si>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</si>
  <si>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</si>
  <si>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</si>
  <si>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</si>
  <si>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</si>
  <si>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</si>
  <si>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</si>
  <si>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</si>
  <si>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</si>
  <si>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</si>
  <si>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</si>
  <si>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</si>
  <si>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</si>
  <si>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</si>
  <si>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</si>
  <si>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</si>
  <si>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</si>
  <si>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</si>
  <si>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</si>
  <si>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</si>
  <si>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</si>
  <si>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</si>
  <si>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</si>
  <si>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</si>
  <si>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</si>
  <si>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</si>
  <si>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</si>
  <si>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</si>
  <si>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</si>
  <si>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</si>
  <si>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</si>
  <si>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</si>
  <si>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</si>
  <si>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</si>
  <si>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</si>
  <si>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</si>
  <si>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</si>
  <si>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</si>
  <si>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</si>
  <si>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</si>
  <si>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</si>
  <si>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</si>
  <si>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</si>
  <si>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</si>
  <si>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</si>
  <si>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</si>
  <si>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</si>
  <si>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</si>
  <si>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</si>
  <si>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</si>
  <si>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</si>
  <si>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</si>
  <si>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</si>
  <si>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</si>
  <si>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</si>
  <si>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</si>
  <si>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</si>
  <si>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</si>
  <si>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</si>
  <si>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</si>
  <si>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</si>
  <si>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</si>
  <si>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</si>
  <si>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</si>
  <si>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</si>
  <si>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</si>
  <si>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</si>
  <si>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</si>
  <si>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</si>
  <si>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</si>
  <si>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</si>
  <si>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</si>
  <si>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</si>
  <si>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</si>
  <si>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</si>
  <si>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</si>
  <si>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</si>
  <si>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</si>
  <si>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</si>
  <si>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</si>
  <si>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</si>
  <si>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</si>
  <si>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</si>
  <si>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</si>
  <si>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</si>
  <si>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</si>
  <si>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</si>
  <si>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</si>
  <si>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</si>
  <si>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</si>
  <si>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</si>
  <si>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</si>
  <si>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</si>
  <si>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Frequency based</t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</si>
  <si>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</si>
  <si>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</si>
  <si>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</si>
  <si>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</si>
  <si>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</si>
  <si>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</si>
  <si>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</si>
  <si>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</si>
  <si>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 xml:space="preserve">For Urban fiber optic consedered important </t>
  </si>
  <si>
    <t>Consider least important because Private LTE not available for time being</t>
  </si>
  <si>
    <t>Consider least important because 5G not available for time 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</si>
</sst>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3.9113484024538993E-2</c:v>
                  </c:pt>
                  <c:pt idx="1">
                    <c:v>0.11608210406027969</c:v>
                  </c:pt>
                  <c:pt idx="2">
                    <c:v>4.1455239060482096E-2</c:v>
                  </c:pt>
                  <c:pt idx="3">
                    <c:v>4.1455239060482096E-2</c:v>
                  </c:pt>
                  <c:pt idx="4">
                    <c:v>4.1455239060482096E-2</c:v>
                  </c:pt>
                  <c:pt idx="5">
                    <c:v>8.5592805422687029E-3</c:v>
                  </c:pt>
                  <c:pt idx="6">
                    <c:v>1.3410498468221501E-2</c:v>
                  </c:pt>
                  <c:pt idx="7">
                    <c:v>3.2707379898784528E-2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3.9113484024538993E-2</c:v>
                  </c:pt>
                  <c:pt idx="1">
                    <c:v>0.11608210406027969</c:v>
                  </c:pt>
                  <c:pt idx="2">
                    <c:v>4.1455239060482096E-2</c:v>
                  </c:pt>
                  <c:pt idx="3">
                    <c:v>4.1455239060482096E-2</c:v>
                  </c:pt>
                  <c:pt idx="4">
                    <c:v>4.1455239060482096E-2</c:v>
                  </c:pt>
                  <c:pt idx="5">
                    <c:v>8.5592805422687029E-3</c:v>
                  </c:pt>
                  <c:pt idx="6">
                    <c:v>1.3410498468221501E-2</c:v>
                  </c:pt>
                  <c:pt idx="7">
                    <c:v>3.2707379898784528E-2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7.99738060246203E-2</c:v>
                </c:pt>
                <c:pt idx="1">
                  <c:v>0.22792269364620762</c:v>
                </c:pt>
                <c:pt idx="2">
                  <c:v>0.159775238489125</c:v>
                </c:pt>
                <c:pt idx="3">
                  <c:v>0.159775238489125</c:v>
                </c:pt>
                <c:pt idx="4">
                  <c:v>0.159775238489125</c:v>
                </c:pt>
                <c:pt idx="5">
                  <c:v>4.3280092086698765E-2</c:v>
                </c:pt>
                <c:pt idx="6">
                  <c:v>4.6902767658395628E-2</c:v>
                </c:pt>
                <c:pt idx="7">
                  <c:v>0.12259492511670263</c:v>
                </c:pt>
                <c:pt idx="8">
                  <c:v>3.6282939732841878E-21</c:v>
                </c:pt>
                <c:pt idx="9">
                  <c:v>3.6282939732841878E-21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4.3888573069556373E-30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zoomScaleNormal="100" workbookViewId="0">
      <selection activeCell="O18" sqref="O18:O25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38">
        <v>8</v>
      </c>
      <c r="C5" s="439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38">
        <v>1</v>
      </c>
      <c r="C7" s="439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40">
        <v>0</v>
      </c>
      <c r="C9" s="441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17" t="str">
        <f ca="1">INDIRECT((ADDRESS(K9,J9,,,"multInp")))</f>
        <v>Consolidated</v>
      </c>
      <c r="N9" s="418"/>
      <c r="O9" s="418"/>
      <c r="P9" s="419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33" t="s">
        <v>190</v>
      </c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5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33"/>
      <c r="C13" s="434"/>
      <c r="D13" s="445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42"/>
      <c r="C15" s="443"/>
      <c r="D15" s="444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5</v>
      </c>
      <c r="L15" s="126"/>
      <c r="M15" s="186"/>
      <c r="N15" s="232" t="s">
        <v>114</v>
      </c>
      <c r="O15" s="321">
        <f ca="1">check</f>
        <v>2.7228524363572604E-9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48" t="s">
        <v>78</v>
      </c>
      <c r="C17" s="449"/>
      <c r="D17" s="449"/>
      <c r="E17" s="450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51" t="s">
        <v>191</v>
      </c>
      <c r="D18" s="452"/>
      <c r="E18" s="453"/>
      <c r="F18" s="426"/>
      <c r="G18" s="421"/>
      <c r="H18" s="421"/>
      <c r="I18" s="421"/>
      <c r="J18" s="421"/>
      <c r="K18" s="421"/>
      <c r="L18" s="421"/>
      <c r="M18" s="421"/>
      <c r="N18" s="422"/>
      <c r="O18" s="326">
        <f t="shared" ref="O18:O27" ca="1" si="0">O38</f>
        <v>7.99738060246203E-2</v>
      </c>
      <c r="P18" s="339">
        <f ca="1">IF(B18&gt;$B$5,0,_xlfn.STDEV.S(T50:AC50))</f>
        <v>3.9113484024538993E-2</v>
      </c>
      <c r="Q18" s="350">
        <f ca="1">IF(O18&lt;&gt;0,P18/O18,0)</f>
        <v>0.48907868674522914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20" t="s">
        <v>192</v>
      </c>
      <c r="D19" s="421"/>
      <c r="E19" s="422"/>
      <c r="F19" s="426"/>
      <c r="G19" s="421"/>
      <c r="H19" s="421"/>
      <c r="I19" s="421"/>
      <c r="J19" s="421"/>
      <c r="K19" s="421"/>
      <c r="L19" s="421"/>
      <c r="M19" s="421"/>
      <c r="N19" s="422"/>
      <c r="O19" s="326">
        <f t="shared" ca="1" si="0"/>
        <v>0.22792269364620762</v>
      </c>
      <c r="P19" s="339">
        <f t="shared" ref="P19:P27" ca="1" si="1">IF(B19&gt;$B$5,0,_xlfn.STDEV.S(T51:AC51))</f>
        <v>0.11608210406027969</v>
      </c>
      <c r="Q19" s="350">
        <f t="shared" ref="Q19:Q27" ca="1" si="2">IF(O19&lt;&gt;0,P19/O19,0)</f>
        <v>0.50930472171616148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20" t="s">
        <v>193</v>
      </c>
      <c r="D20" s="420"/>
      <c r="E20" s="454"/>
      <c r="F20" s="426"/>
      <c r="G20" s="421"/>
      <c r="H20" s="421"/>
      <c r="I20" s="421"/>
      <c r="J20" s="421"/>
      <c r="K20" s="421"/>
      <c r="L20" s="421"/>
      <c r="M20" s="421"/>
      <c r="N20" s="422"/>
      <c r="O20" s="326">
        <f t="shared" ca="1" si="0"/>
        <v>0.159775238489125</v>
      </c>
      <c r="P20" s="339">
        <f t="shared" ca="1" si="1"/>
        <v>4.1455239060482096E-2</v>
      </c>
      <c r="Q20" s="350">
        <f t="shared" ca="1" si="2"/>
        <v>0.25945972262343842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20" t="s">
        <v>194</v>
      </c>
      <c r="D21" s="420"/>
      <c r="E21" s="454"/>
      <c r="F21" s="426"/>
      <c r="G21" s="421"/>
      <c r="H21" s="421"/>
      <c r="I21" s="421"/>
      <c r="J21" s="421"/>
      <c r="K21" s="421"/>
      <c r="L21" s="421"/>
      <c r="M21" s="421"/>
      <c r="N21" s="422"/>
      <c r="O21" s="326">
        <f ca="1">O41</f>
        <v>0.159775238489125</v>
      </c>
      <c r="P21" s="339">
        <f t="shared" ca="1" si="1"/>
        <v>4.1455239060482096E-2</v>
      </c>
      <c r="Q21" s="350">
        <f t="shared" ca="1" si="2"/>
        <v>0.25945972262343842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20" t="s">
        <v>195</v>
      </c>
      <c r="D22" s="421"/>
      <c r="E22" s="422"/>
      <c r="F22" s="426"/>
      <c r="G22" s="421"/>
      <c r="H22" s="421"/>
      <c r="I22" s="421"/>
      <c r="J22" s="421"/>
      <c r="K22" s="421"/>
      <c r="L22" s="421"/>
      <c r="M22" s="421"/>
      <c r="N22" s="422"/>
      <c r="O22" s="326">
        <f t="shared" ca="1" si="0"/>
        <v>0.159775238489125</v>
      </c>
      <c r="P22" s="339">
        <f t="shared" ca="1" si="1"/>
        <v>4.1455239060482096E-2</v>
      </c>
      <c r="Q22" s="350">
        <f t="shared" ca="1" si="2"/>
        <v>0.25945972262343842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20" t="s">
        <v>196</v>
      </c>
      <c r="D23" s="421"/>
      <c r="E23" s="422"/>
      <c r="F23" s="426"/>
      <c r="G23" s="421"/>
      <c r="H23" s="421"/>
      <c r="I23" s="421"/>
      <c r="J23" s="421"/>
      <c r="K23" s="421"/>
      <c r="L23" s="421"/>
      <c r="M23" s="421"/>
      <c r="N23" s="422"/>
      <c r="O23" s="326">
        <f t="shared" ca="1" si="0"/>
        <v>4.3280092086698765E-2</v>
      </c>
      <c r="P23" s="339">
        <f t="shared" ca="1" si="1"/>
        <v>8.5592805422687029E-3</v>
      </c>
      <c r="Q23" s="350">
        <f t="shared" ca="1" si="2"/>
        <v>0.1977648412836723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20" t="s">
        <v>197</v>
      </c>
      <c r="D24" s="421"/>
      <c r="E24" s="422"/>
      <c r="F24" s="426"/>
      <c r="G24" s="421"/>
      <c r="H24" s="421"/>
      <c r="I24" s="421"/>
      <c r="J24" s="421"/>
      <c r="K24" s="421"/>
      <c r="L24" s="421"/>
      <c r="M24" s="421"/>
      <c r="N24" s="422"/>
      <c r="O24" s="326">
        <f t="shared" ca="1" si="0"/>
        <v>4.6902767658395628E-2</v>
      </c>
      <c r="P24" s="339">
        <f t="shared" ca="1" si="1"/>
        <v>1.3410498468221501E-2</v>
      </c>
      <c r="Q24" s="350">
        <f t="shared" ca="1" si="2"/>
        <v>0.28592126089218134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20" t="s">
        <v>198</v>
      </c>
      <c r="D25" s="421"/>
      <c r="E25" s="422"/>
      <c r="F25" s="426"/>
      <c r="G25" s="421"/>
      <c r="H25" s="421"/>
      <c r="I25" s="421"/>
      <c r="J25" s="421"/>
      <c r="K25" s="421"/>
      <c r="L25" s="421"/>
      <c r="M25" s="421"/>
      <c r="N25" s="422"/>
      <c r="O25" s="326">
        <f t="shared" ca="1" si="0"/>
        <v>0.12259492511670263</v>
      </c>
      <c r="P25" s="339">
        <f t="shared" ca="1" si="1"/>
        <v>3.2707379898784528E-2</v>
      </c>
      <c r="Q25" s="350">
        <f t="shared" ca="1" si="2"/>
        <v>0.26679228253248793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23"/>
      <c r="D26" s="424"/>
      <c r="E26" s="425"/>
      <c r="F26" s="427" t="s">
        <v>121</v>
      </c>
      <c r="G26" s="428"/>
      <c r="H26" s="428"/>
      <c r="I26" s="428"/>
      <c r="J26" s="428"/>
      <c r="K26" s="428"/>
      <c r="L26" s="428"/>
      <c r="M26" s="428"/>
      <c r="N26" s="429"/>
      <c r="O26" s="326">
        <f t="shared" ca="1" si="0"/>
        <v>3.6282939732841878E-21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55"/>
      <c r="D27" s="456"/>
      <c r="E27" s="457"/>
      <c r="F27" s="430" t="s">
        <v>127</v>
      </c>
      <c r="G27" s="431"/>
      <c r="H27" s="431"/>
      <c r="I27" s="431"/>
      <c r="J27" s="431"/>
      <c r="K27" s="431"/>
      <c r="L27" s="431"/>
      <c r="M27" s="431"/>
      <c r="N27" s="432"/>
      <c r="O27" s="327">
        <f t="shared" ca="1" si="0"/>
        <v>3.6282939732841878E-21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46">
        <f ca="1">'10x10'!AG38</f>
        <v>8.3887424873451604</v>
      </c>
      <c r="M30" s="447"/>
      <c r="N30" s="145"/>
      <c r="O30" s="384" t="s">
        <v>178</v>
      </c>
      <c r="P30" s="339">
        <f ca="1">SQRT(SUMSQ(Q18:Q27)/B5)</f>
        <v>0.33402607051683392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0.14505957071816253</v>
      </c>
      <c r="J32" s="377" t="s">
        <v>180</v>
      </c>
      <c r="K32" s="412">
        <f ca="1">IF(B5&gt;2,2/($B$5-1)/$B$5*SUM(T63:AC72),"n/a")</f>
        <v>1.1904761904761904E-2</v>
      </c>
      <c r="L32" s="246" t="s">
        <v>65</v>
      </c>
      <c r="M32" s="378">
        <f ca="1">(L30-B5)/((2.7699*B5-4.3513)-B5)</f>
        <v>3.963564956261386E-2</v>
      </c>
      <c r="N32" s="126"/>
      <c r="O32" s="413" t="s">
        <v>184</v>
      </c>
      <c r="P32" s="414">
        <f ca="1">SQRT(2*ROUND((L30-B5),5)/(B5-1))</f>
        <v>0.33326951770087138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36" t="s">
        <v>31</v>
      </c>
      <c r="N36" s="437"/>
      <c r="O36" s="437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3.0462509850814135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0.16666666666666669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0.33333333333333331</v>
      </c>
      <c r="F38" s="32">
        <f t="shared" ca="1" si="3"/>
        <v>0.33333333333333331</v>
      </c>
      <c r="G38" s="32">
        <f t="shared" ca="1" si="3"/>
        <v>0.33333333333333331</v>
      </c>
      <c r="H38" s="32">
        <f t="shared" ca="1" si="3"/>
        <v>3.0000000000000004</v>
      </c>
      <c r="I38" s="32">
        <f t="shared" ca="1" si="3"/>
        <v>3.0000000000000004</v>
      </c>
      <c r="J38" s="32">
        <f t="shared" ca="1" si="3"/>
        <v>1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7.99738060246203E-2</v>
      </c>
      <c r="P38" s="301"/>
      <c r="Q38" s="187"/>
      <c r="R38" s="187"/>
      <c r="T38" s="408">
        <f ca="1">IF(OR($B38&gt;$B$5,T$37&gt;$B$5),0,(LN(OFFSET($B$37,$B38,T$37))-LN(OFFSET($O$37,$B38,0)/OFFSET($O$37,T$37,0)))^2)</f>
        <v>0.55420895464000863</v>
      </c>
      <c r="U38" s="408">
        <f t="shared" ref="U38:AB46" ca="1" si="4">IF(OR($B38&gt;$B$5,U$37&gt;$B$5),0,(LN(OFFSET($B$37,$B38,U$37))-LN(OFFSET($O$37,$B38,0)/OFFSET($O$37,U$37,0)))^2)</f>
        <v>0.16527751725512627</v>
      </c>
      <c r="V38" s="408">
        <f t="shared" ca="1" si="4"/>
        <v>0.16527751725512627</v>
      </c>
      <c r="W38" s="408">
        <f t="shared" ca="1" si="4"/>
        <v>0.16527751725512627</v>
      </c>
      <c r="X38" s="408">
        <f t="shared" ca="1" si="4"/>
        <v>0.23484287301707127</v>
      </c>
      <c r="Y38" s="408">
        <f t="shared" ca="1" si="4"/>
        <v>0.31921349435195528</v>
      </c>
      <c r="Z38" s="408">
        <f t="shared" ca="1" si="4"/>
        <v>0.18248828224514738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1.7865861560195615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5.9999999999999991</v>
      </c>
      <c r="D39" s="30">
        <v>1</v>
      </c>
      <c r="E39" s="32">
        <f t="shared" ca="1" si="3"/>
        <v>1</v>
      </c>
      <c r="F39" s="32">
        <f t="shared" ca="1" si="3"/>
        <v>1</v>
      </c>
      <c r="G39" s="32">
        <f t="shared" ca="1" si="3"/>
        <v>1</v>
      </c>
      <c r="H39" s="32">
        <f t="shared" ca="1" si="3"/>
        <v>4.9999999999999991</v>
      </c>
      <c r="I39" s="32">
        <f t="shared" ca="1" si="3"/>
        <v>3.0000000000000004</v>
      </c>
      <c r="J39" s="32">
        <f t="shared" ca="1" si="3"/>
        <v>3.0000000000000004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0.22792269364620762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0.12619434947605573</v>
      </c>
      <c r="V39" s="408">
        <f t="shared" ca="1" si="4"/>
        <v>0.12619434947605573</v>
      </c>
      <c r="W39" s="408">
        <f t="shared" ca="1" si="4"/>
        <v>0.12619434947605573</v>
      </c>
      <c r="X39" s="408">
        <f t="shared" ca="1" si="4"/>
        <v>2.6911021363816446E-3</v>
      </c>
      <c r="Y39" s="408">
        <f t="shared" ca="1" si="4"/>
        <v>0.2326302038151648</v>
      </c>
      <c r="Z39" s="408">
        <f t="shared" ca="1" si="4"/>
        <v>0.22895402846884069</v>
      </c>
      <c r="AA39" s="408">
        <f t="shared" ca="1" si="4"/>
        <v>0</v>
      </c>
      <c r="AB39" s="411">
        <f t="shared" ca="1" si="4"/>
        <v>0</v>
      </c>
      <c r="AC39" s="408">
        <f t="shared" ca="1" si="5"/>
        <v>0.8428583828485543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3</v>
      </c>
      <c r="D40" s="31">
        <f t="shared" ca="1" si="6"/>
        <v>1</v>
      </c>
      <c r="E40" s="30">
        <v>1</v>
      </c>
      <c r="F40" s="32">
        <f t="shared" ca="1" si="3"/>
        <v>1</v>
      </c>
      <c r="G40" s="32">
        <f t="shared" ca="1" si="3"/>
        <v>1</v>
      </c>
      <c r="H40" s="32">
        <f t="shared" ca="1" si="3"/>
        <v>3.0000000000000004</v>
      </c>
      <c r="I40" s="32">
        <f t="shared" ca="1" si="3"/>
        <v>3.0000000000000004</v>
      </c>
      <c r="J40" s="32">
        <f t="shared" ca="1" si="3"/>
        <v>1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0.159775238489125</v>
      </c>
      <c r="P40" s="301"/>
      <c r="Q40" s="187"/>
      <c r="R40" s="187"/>
      <c r="T40" s="408"/>
      <c r="U40" s="408"/>
      <c r="V40" s="408">
        <f t="shared" ca="1" si="4"/>
        <v>0</v>
      </c>
      <c r="W40" s="408">
        <f t="shared" ca="1" si="4"/>
        <v>0</v>
      </c>
      <c r="X40" s="408">
        <f t="shared" ca="1" si="4"/>
        <v>4.3040903543432298E-2</v>
      </c>
      <c r="Y40" s="408">
        <f t="shared" ca="1" si="4"/>
        <v>1.6149096107972681E-2</v>
      </c>
      <c r="Z40" s="408">
        <f t="shared" ca="1" si="4"/>
        <v>7.0162706688626245E-2</v>
      </c>
      <c r="AA40" s="408">
        <f t="shared" ca="1" si="4"/>
        <v>0</v>
      </c>
      <c r="AB40" s="411">
        <f t="shared" ca="1" si="4"/>
        <v>0</v>
      </c>
      <c r="AC40" s="408">
        <f t="shared" ca="1" si="5"/>
        <v>0.12935270634003121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3</v>
      </c>
      <c r="D41" s="31">
        <f t="shared" ca="1" si="6"/>
        <v>1</v>
      </c>
      <c r="E41" s="31">
        <f t="shared" ca="1" si="6"/>
        <v>1</v>
      </c>
      <c r="F41" s="30">
        <v>1</v>
      </c>
      <c r="G41" s="32">
        <f t="shared" ca="1" si="3"/>
        <v>1</v>
      </c>
      <c r="H41" s="32">
        <f t="shared" ca="1" si="3"/>
        <v>3.0000000000000004</v>
      </c>
      <c r="I41" s="32">
        <f t="shared" ca="1" si="3"/>
        <v>3.0000000000000004</v>
      </c>
      <c r="J41" s="32">
        <f t="shared" ca="1" si="3"/>
        <v>1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0.159775238489125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4.3040903543432298E-2</v>
      </c>
      <c r="Y41" s="408">
        <f t="shared" ca="1" si="4"/>
        <v>1.6149096107972681E-2</v>
      </c>
      <c r="Z41" s="408">
        <f t="shared" ca="1" si="4"/>
        <v>7.0162706688626245E-2</v>
      </c>
      <c r="AA41" s="408">
        <f t="shared" ca="1" si="4"/>
        <v>0</v>
      </c>
      <c r="AB41" s="411">
        <f t="shared" ca="1" si="4"/>
        <v>0</v>
      </c>
      <c r="AC41" s="408">
        <f t="shared" ca="1" si="5"/>
        <v>0.12935270634003121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3</v>
      </c>
      <c r="D42" s="31">
        <f t="shared" ca="1" si="6"/>
        <v>1</v>
      </c>
      <c r="E42" s="31">
        <f t="shared" ca="1" si="6"/>
        <v>1</v>
      </c>
      <c r="F42" s="31">
        <f t="shared" ca="1" si="6"/>
        <v>1</v>
      </c>
      <c r="G42" s="30">
        <v>1</v>
      </c>
      <c r="H42" s="32">
        <f t="shared" ca="1" si="3"/>
        <v>3.0000000000000004</v>
      </c>
      <c r="I42" s="32">
        <f t="shared" ca="1" si="3"/>
        <v>3.0000000000000004</v>
      </c>
      <c r="J42" s="32">
        <f t="shared" ca="1" si="3"/>
        <v>1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0.159775238489125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4.3040903543432298E-2</v>
      </c>
      <c r="Y42" s="408">
        <f t="shared" ca="1" si="4"/>
        <v>1.6149096107972681E-2</v>
      </c>
      <c r="Z42" s="408">
        <f t="shared" ca="1" si="4"/>
        <v>7.0162706688626245E-2</v>
      </c>
      <c r="AA42" s="408">
        <f t="shared" ca="1" si="4"/>
        <v>0</v>
      </c>
      <c r="AB42" s="411">
        <f t="shared" ca="1" si="4"/>
        <v>0</v>
      </c>
      <c r="AC42" s="408">
        <f t="shared" ca="1" si="5"/>
        <v>0.12935270634003121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0.33333333333333326</v>
      </c>
      <c r="D43" s="31">
        <f t="shared" ca="1" si="6"/>
        <v>0.20000000000000004</v>
      </c>
      <c r="E43" s="31">
        <f t="shared" ca="1" si="6"/>
        <v>0.33333333333333326</v>
      </c>
      <c r="F43" s="31">
        <f t="shared" ca="1" si="6"/>
        <v>0.33333333333333326</v>
      </c>
      <c r="G43" s="31">
        <f t="shared" ca="1" si="6"/>
        <v>0.33333333333333326</v>
      </c>
      <c r="H43" s="30">
        <v>1</v>
      </c>
      <c r="I43" s="32">
        <f t="shared" ca="1" si="3"/>
        <v>1</v>
      </c>
      <c r="J43" s="32">
        <f t="shared" ca="1" si="3"/>
        <v>0.33333333333333331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4.3280092086698765E-2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6.4615751387430784E-3</v>
      </c>
      <c r="Z43" s="408">
        <f t="shared" ca="1" si="4"/>
        <v>3.2969900323400465E-3</v>
      </c>
      <c r="AA43" s="408">
        <f t="shared" ca="1" si="4"/>
        <v>0</v>
      </c>
      <c r="AB43" s="411">
        <f t="shared" ca="1" si="4"/>
        <v>0</v>
      </c>
      <c r="AC43" s="408">
        <f t="shared" ca="1" si="5"/>
        <v>9.7585651710831254E-3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0.33333333333333326</v>
      </c>
      <c r="D44" s="31">
        <f t="shared" ca="1" si="6"/>
        <v>0.33333333333333326</v>
      </c>
      <c r="E44" s="31">
        <f t="shared" ca="1" si="6"/>
        <v>0.33333333333333326</v>
      </c>
      <c r="F44" s="31">
        <f t="shared" ca="1" si="6"/>
        <v>0.33333333333333326</v>
      </c>
      <c r="G44" s="31">
        <f t="shared" ca="1" si="6"/>
        <v>0.33333333333333326</v>
      </c>
      <c r="H44" s="31">
        <f t="shared" ca="1" si="6"/>
        <v>1</v>
      </c>
      <c r="I44" s="30">
        <v>1</v>
      </c>
      <c r="J44" s="32">
        <f t="shared" ca="1" si="3"/>
        <v>0.33333333333333331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4.6902767658395628E-2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1.8989762022120844E-2</v>
      </c>
      <c r="AA44" s="408">
        <f t="shared" ca="1" si="4"/>
        <v>0</v>
      </c>
      <c r="AB44" s="411">
        <f t="shared" ca="1" si="4"/>
        <v>0</v>
      </c>
      <c r="AC44" s="408">
        <f t="shared" ca="1" si="5"/>
        <v>1.8989762022120844E-2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1</v>
      </c>
      <c r="D45" s="31">
        <f t="shared" ca="1" si="6"/>
        <v>0.33333333333333326</v>
      </c>
      <c r="E45" s="31">
        <f t="shared" ca="1" si="6"/>
        <v>1</v>
      </c>
      <c r="F45" s="31">
        <f t="shared" ca="1" si="6"/>
        <v>1</v>
      </c>
      <c r="G45" s="31">
        <f t="shared" ca="1" si="6"/>
        <v>1</v>
      </c>
      <c r="H45" s="31">
        <f t="shared" ca="1" si="6"/>
        <v>3</v>
      </c>
      <c r="I45" s="31">
        <f t="shared" ca="1" si="6"/>
        <v>3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0.12259492511670263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3.6282939732841878E-21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3.6282939732841878E-21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0.16666666666666669</v>
      </c>
      <c r="E50" s="32">
        <f ca="1"/>
        <v>0.33333333333333331</v>
      </c>
      <c r="F50" s="32">
        <f ca="1"/>
        <v>0.33333333333333331</v>
      </c>
      <c r="G50" s="32">
        <f ca="1"/>
        <v>0.33333333333333331</v>
      </c>
      <c r="H50" s="32">
        <f ca="1"/>
        <v>3.0000000000000004</v>
      </c>
      <c r="I50" s="32">
        <f ca="1"/>
        <v>3.0000000000000004</v>
      </c>
      <c r="J50" s="32">
        <f ca="1"/>
        <v>1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7.626774205575132E-2</v>
      </c>
      <c r="U50" s="406">
        <f t="shared" ref="U50:AC59" ca="1" si="7">IF(OR($S50&gt;$B$5,U$49&gt;$B$5),"-",$B$5/$L$30*INDEX($C$38:$L$47,$S50,U$49)*INDEX($O$38:$O$47,U$49,0))</f>
        <v>3.6226755716968782E-2</v>
      </c>
      <c r="V50" s="406">
        <f t="shared" ca="1" si="7"/>
        <v>5.0790366169948663E-2</v>
      </c>
      <c r="W50" s="406">
        <f t="shared" ca="1" si="7"/>
        <v>5.0790366169948663E-2</v>
      </c>
      <c r="X50" s="406">
        <f t="shared" ca="1" si="7"/>
        <v>5.0790366169948663E-2</v>
      </c>
      <c r="Y50" s="406">
        <f t="shared" ca="1" si="7"/>
        <v>0.12382335155093092</v>
      </c>
      <c r="Z50" s="406">
        <f t="shared" ca="1" si="7"/>
        <v>0.13418774333574068</v>
      </c>
      <c r="AA50" s="406">
        <f t="shared" ca="1" si="7"/>
        <v>0.11691375702772445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5.9999999999999991</v>
      </c>
      <c r="D51" s="30">
        <v>0</v>
      </c>
      <c r="E51" s="32">
        <f ca="1"/>
        <v>1</v>
      </c>
      <c r="F51" s="32">
        <f ca="1"/>
        <v>1</v>
      </c>
      <c r="G51" s="32">
        <f ca="1"/>
        <v>1</v>
      </c>
      <c r="H51" s="32">
        <f ca="1"/>
        <v>4.9999999999999991</v>
      </c>
      <c r="I51" s="32">
        <f ca="1"/>
        <v>3.0000000000000004</v>
      </c>
      <c r="J51" s="32">
        <f ca="1"/>
        <v>3.0000000000000004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0.45760645233450781</v>
      </c>
      <c r="U51" s="405">
        <f t="shared" ca="1" si="7"/>
        <v>0.21736053430181265</v>
      </c>
      <c r="V51" s="406">
        <f t="shared" ca="1" si="7"/>
        <v>0.15237109850984601</v>
      </c>
      <c r="W51" s="406">
        <f t="shared" ca="1" si="7"/>
        <v>0.15237109850984601</v>
      </c>
      <c r="X51" s="406">
        <f t="shared" ca="1" si="7"/>
        <v>0.15237109850984601</v>
      </c>
      <c r="Y51" s="406">
        <f t="shared" ca="1" si="7"/>
        <v>0.20637225258488481</v>
      </c>
      <c r="Z51" s="406">
        <f t="shared" ca="1" si="7"/>
        <v>0.13418774333574068</v>
      </c>
      <c r="AA51" s="406">
        <f t="shared" ca="1" si="7"/>
        <v>0.35074127108317343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3</v>
      </c>
      <c r="D52" s="31">
        <f ca="1"/>
        <v>1</v>
      </c>
      <c r="E52" s="30">
        <v>0</v>
      </c>
      <c r="F52" s="32">
        <f ca="1"/>
        <v>1</v>
      </c>
      <c r="G52" s="32">
        <f ca="1"/>
        <v>1</v>
      </c>
      <c r="H52" s="32">
        <f ca="1"/>
        <v>3.0000000000000004</v>
      </c>
      <c r="I52" s="32">
        <f ca="1"/>
        <v>3.0000000000000004</v>
      </c>
      <c r="J52" s="32">
        <f ca="1"/>
        <v>1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0.22880322616725393</v>
      </c>
      <c r="U52" s="407">
        <f t="shared" ca="1" si="7"/>
        <v>0.21736053430181265</v>
      </c>
      <c r="V52" s="405">
        <f t="shared" ca="1" si="7"/>
        <v>0.15237109850984601</v>
      </c>
      <c r="W52" s="406">
        <f t="shared" ca="1" si="7"/>
        <v>0.15237109850984601</v>
      </c>
      <c r="X52" s="406">
        <f t="shared" ca="1" si="7"/>
        <v>0.15237109850984601</v>
      </c>
      <c r="Y52" s="406">
        <f t="shared" ca="1" si="7"/>
        <v>0.12382335155093092</v>
      </c>
      <c r="Z52" s="406">
        <f t="shared" ca="1" si="7"/>
        <v>0.13418774333574068</v>
      </c>
      <c r="AA52" s="406">
        <f t="shared" ca="1" si="7"/>
        <v>0.11691375702772445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3</v>
      </c>
      <c r="D53" s="31">
        <f ca="1"/>
        <v>1</v>
      </c>
      <c r="E53" s="31">
        <f ca="1"/>
        <v>1</v>
      </c>
      <c r="F53" s="30">
        <v>0</v>
      </c>
      <c r="G53" s="32">
        <f ca="1"/>
        <v>1</v>
      </c>
      <c r="H53" s="32">
        <f ca="1"/>
        <v>3.0000000000000004</v>
      </c>
      <c r="I53" s="32">
        <f ca="1"/>
        <v>3.0000000000000004</v>
      </c>
      <c r="J53" s="32">
        <f ca="1"/>
        <v>1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0.22880322616725393</v>
      </c>
      <c r="U53" s="407">
        <f t="shared" ca="1" si="7"/>
        <v>0.21736053430181265</v>
      </c>
      <c r="V53" s="407">
        <f t="shared" ca="1" si="7"/>
        <v>0.15237109850984601</v>
      </c>
      <c r="W53" s="405">
        <f t="shared" ca="1" si="7"/>
        <v>0.15237109850984601</v>
      </c>
      <c r="X53" s="406">
        <f t="shared" ca="1" si="7"/>
        <v>0.15237109850984601</v>
      </c>
      <c r="Y53" s="406">
        <f t="shared" ca="1" si="7"/>
        <v>0.12382335155093092</v>
      </c>
      <c r="Z53" s="406">
        <f t="shared" ca="1" si="7"/>
        <v>0.13418774333574068</v>
      </c>
      <c r="AA53" s="406">
        <f t="shared" ca="1" si="7"/>
        <v>0.11691375702772445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3</v>
      </c>
      <c r="D54" s="31">
        <f ca="1"/>
        <v>1</v>
      </c>
      <c r="E54" s="31">
        <f ca="1"/>
        <v>1</v>
      </c>
      <c r="F54" s="31">
        <f ca="1"/>
        <v>1</v>
      </c>
      <c r="G54" s="30">
        <v>0</v>
      </c>
      <c r="H54" s="32">
        <f ca="1"/>
        <v>3.0000000000000004</v>
      </c>
      <c r="I54" s="32">
        <f ca="1"/>
        <v>3.0000000000000004</v>
      </c>
      <c r="J54" s="32">
        <f ca="1"/>
        <v>1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0.22880322616725393</v>
      </c>
      <c r="U54" s="407">
        <f t="shared" ca="1" si="7"/>
        <v>0.21736053430181265</v>
      </c>
      <c r="V54" s="407">
        <f t="shared" ca="1" si="7"/>
        <v>0.15237109850984601</v>
      </c>
      <c r="W54" s="407">
        <f t="shared" ca="1" si="7"/>
        <v>0.15237109850984601</v>
      </c>
      <c r="X54" s="405">
        <f t="shared" ca="1" si="7"/>
        <v>0.15237109850984601</v>
      </c>
      <c r="Y54" s="406">
        <f t="shared" ca="1" si="7"/>
        <v>0.12382335155093092</v>
      </c>
      <c r="Z54" s="406">
        <f t="shared" ca="1" si="7"/>
        <v>0.13418774333574068</v>
      </c>
      <c r="AA54" s="406">
        <f t="shared" ca="1" si="7"/>
        <v>0.11691375702772445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0.33333333333333326</v>
      </c>
      <c r="D55" s="31">
        <f ca="1"/>
        <v>0.20000000000000004</v>
      </c>
      <c r="E55" s="31">
        <f ca="1"/>
        <v>0.33333333333333326</v>
      </c>
      <c r="F55" s="31">
        <f ca="1"/>
        <v>0.33333333333333326</v>
      </c>
      <c r="G55" s="31">
        <f ca="1"/>
        <v>0.33333333333333326</v>
      </c>
      <c r="H55" s="30">
        <v>0</v>
      </c>
      <c r="I55" s="32">
        <f ca="1"/>
        <v>1</v>
      </c>
      <c r="J55" s="32">
        <f ca="1"/>
        <v>0.33333333333333331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2.5422580685250433E-2</v>
      </c>
      <c r="U55" s="407">
        <f t="shared" ca="1" si="7"/>
        <v>4.3472106860362542E-2</v>
      </c>
      <c r="V55" s="407">
        <f t="shared" ca="1" si="7"/>
        <v>5.0790366169948656E-2</v>
      </c>
      <c r="W55" s="407">
        <f t="shared" ca="1" si="7"/>
        <v>5.0790366169948656E-2</v>
      </c>
      <c r="X55" s="407">
        <f t="shared" ca="1" si="7"/>
        <v>5.0790366169948656E-2</v>
      </c>
      <c r="Y55" s="405">
        <f t="shared" ca="1" si="7"/>
        <v>4.1274450516976965E-2</v>
      </c>
      <c r="Z55" s="406">
        <f t="shared" ca="1" si="7"/>
        <v>4.4729247778580221E-2</v>
      </c>
      <c r="AA55" s="406">
        <f t="shared" ca="1" si="7"/>
        <v>3.8971252342574814E-2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0.33333333333333326</v>
      </c>
      <c r="D56" s="31">
        <f ca="1"/>
        <v>0.33333333333333326</v>
      </c>
      <c r="E56" s="31">
        <f ca="1"/>
        <v>0.33333333333333326</v>
      </c>
      <c r="F56" s="31">
        <f ca="1"/>
        <v>0.33333333333333326</v>
      </c>
      <c r="G56" s="31">
        <f ca="1"/>
        <v>0.33333333333333326</v>
      </c>
      <c r="H56" s="31">
        <f ca="1"/>
        <v>1</v>
      </c>
      <c r="I56" s="30">
        <v>0</v>
      </c>
      <c r="J56" s="32">
        <f ca="1"/>
        <v>0.33333333333333331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2.5422580685250433E-2</v>
      </c>
      <c r="U56" s="407">
        <f t="shared" ca="1" si="7"/>
        <v>7.2453511433937537E-2</v>
      </c>
      <c r="V56" s="407">
        <f t="shared" ca="1" si="7"/>
        <v>5.0790366169948656E-2</v>
      </c>
      <c r="W56" s="407">
        <f t="shared" ca="1" si="7"/>
        <v>5.0790366169948656E-2</v>
      </c>
      <c r="X56" s="407">
        <f t="shared" ca="1" si="7"/>
        <v>5.0790366169948656E-2</v>
      </c>
      <c r="Y56" s="407">
        <f t="shared" ca="1" si="7"/>
        <v>4.1274450516976965E-2</v>
      </c>
      <c r="Z56" s="405">
        <f t="shared" ca="1" si="7"/>
        <v>4.4729247778580221E-2</v>
      </c>
      <c r="AA56" s="406">
        <f t="shared" ca="1" si="7"/>
        <v>3.8971252342574814E-2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1</v>
      </c>
      <c r="D57" s="31">
        <f ca="1"/>
        <v>0.33333333333333326</v>
      </c>
      <c r="E57" s="31">
        <f ca="1"/>
        <v>1</v>
      </c>
      <c r="F57" s="31">
        <f ca="1"/>
        <v>1</v>
      </c>
      <c r="G57" s="31">
        <f ca="1"/>
        <v>1</v>
      </c>
      <c r="H57" s="31">
        <f ca="1"/>
        <v>3</v>
      </c>
      <c r="I57" s="31">
        <f ca="1"/>
        <v>3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7.626774205575132E-2</v>
      </c>
      <c r="U57" s="407">
        <f t="shared" ca="1" si="7"/>
        <v>7.2453511433937537E-2</v>
      </c>
      <c r="V57" s="407">
        <f t="shared" ca="1" si="7"/>
        <v>0.15237109850984601</v>
      </c>
      <c r="W57" s="407">
        <f t="shared" ca="1" si="7"/>
        <v>0.15237109850984601</v>
      </c>
      <c r="X57" s="407">
        <f t="shared" ca="1" si="7"/>
        <v>0.15237109850984601</v>
      </c>
      <c r="Y57" s="407">
        <f t="shared" ca="1" si="7"/>
        <v>0.1238233515509309</v>
      </c>
      <c r="Z57" s="407">
        <f t="shared" ca="1" si="7"/>
        <v>0.13418774333574066</v>
      </c>
      <c r="AA57" s="405">
        <f t="shared" ca="1" si="7"/>
        <v>0.11691375702772445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ca="1" si="9"/>
        <v>0.16666666666666666</v>
      </c>
      <c r="Z63" s="32">
        <f t="shared" ca="1" si="9"/>
        <v>0.16666666666666666</v>
      </c>
      <c r="AA63" s="32">
        <f t="shared" ca="1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7.5432857339795559E-2</v>
      </c>
      <c r="D64" s="260">
        <v>0.21796667158010385</v>
      </c>
      <c r="E64" s="260">
        <v>0.16345194484538902</v>
      </c>
      <c r="F64" s="260">
        <v>0.16345194484538902</v>
      </c>
      <c r="G64" s="260">
        <v>0.16345194484538902</v>
      </c>
      <c r="H64" s="260">
        <v>4.4555116869253078E-2</v>
      </c>
      <c r="I64" s="260">
        <v>4.7492899091997977E-2</v>
      </c>
      <c r="J64" s="260">
        <v>0.12419662058268247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ca="1" si="10"/>
        <v>0</v>
      </c>
      <c r="Z64" s="32">
        <f t="shared" ca="1" si="10"/>
        <v>0</v>
      </c>
      <c r="AA64" s="32">
        <f t="shared" ca="1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7.5432857339795559E-2</v>
      </c>
      <c r="D84" s="252">
        <f>SUM(D64:D83)/$B$7</f>
        <v>0.21796667158010385</v>
      </c>
      <c r="E84" s="252">
        <f t="shared" ref="E84:L84" si="13">SUM(E64:E83)/$B$7</f>
        <v>0.16345194484538902</v>
      </c>
      <c r="F84" s="252">
        <f t="shared" si="13"/>
        <v>0.16345194484538902</v>
      </c>
      <c r="G84" s="252">
        <f t="shared" si="13"/>
        <v>0.16345194484538902</v>
      </c>
      <c r="H84" s="252">
        <f t="shared" si="13"/>
        <v>4.4555116869253078E-2</v>
      </c>
      <c r="I84" s="252">
        <f t="shared" si="13"/>
        <v>4.7492899091997977E-2</v>
      </c>
      <c r="J84" s="252">
        <f t="shared" si="13"/>
        <v>0.12419662058268247</v>
      </c>
      <c r="K84" s="252">
        <f>SUM(K64:K83)/$B$7</f>
        <v>0</v>
      </c>
      <c r="L84" s="252">
        <f t="shared" si="13"/>
        <v>0</v>
      </c>
      <c r="M84" s="293">
        <f>EXP(SUM(M85:M104)/$B$7)</f>
        <v>7.0819727587236132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0.19495714951618578</v>
      </c>
      <c r="D85" s="262">
        <f t="shared" ref="D85:L85" si="15">IF(AND(D64&gt;0,$B85&lt;=$B$7),-D64*LN(D64),0)</f>
        <v>0.33205328514608567</v>
      </c>
      <c r="E85" s="262">
        <f t="shared" si="15"/>
        <v>0.29605008717360309</v>
      </c>
      <c r="F85" s="262">
        <f t="shared" si="15"/>
        <v>0.29605008717360309</v>
      </c>
      <c r="G85" s="262">
        <f t="shared" si="15"/>
        <v>0.29605008717360309</v>
      </c>
      <c r="H85" s="262">
        <f t="shared" si="15"/>
        <v>0.13861222837116316</v>
      </c>
      <c r="I85" s="262">
        <f t="shared" si="15"/>
        <v>0.14471917820619373</v>
      </c>
      <c r="J85" s="262">
        <f t="shared" si="15"/>
        <v>0.25906040437056488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1.9575525071310027</v>
      </c>
      <c r="N85" s="145"/>
      <c r="O85" s="295">
        <f>EXP(M85)</f>
        <v>7.0819727587236132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0.19495714951618578</v>
      </c>
      <c r="D105" s="256">
        <f t="shared" ref="D105:L105" si="38">IF(D84&gt;0,-D84*LN(D84),0)</f>
        <v>0.33205328514608567</v>
      </c>
      <c r="E105" s="256">
        <f t="shared" si="38"/>
        <v>0.29605008717360309</v>
      </c>
      <c r="F105" s="256">
        <f t="shared" si="38"/>
        <v>0.29605008717360309</v>
      </c>
      <c r="G105" s="256">
        <f t="shared" si="38"/>
        <v>0.29605008717360309</v>
      </c>
      <c r="H105" s="256">
        <f t="shared" si="38"/>
        <v>0.13861222837116316</v>
      </c>
      <c r="I105" s="256">
        <f t="shared" si="38"/>
        <v>0.14471917820619373</v>
      </c>
      <c r="J105" s="256">
        <f t="shared" si="38"/>
        <v>0.25906040437056488</v>
      </c>
      <c r="K105" s="256">
        <f t="shared" si="38"/>
        <v>0</v>
      </c>
      <c r="L105" s="256">
        <f t="shared" si="38"/>
        <v>0</v>
      </c>
      <c r="M105" s="292">
        <f>EXP(SUM(C105:L105))</f>
        <v>7.0819727587236132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mergeCells count="30"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  <mergeCell ref="F27:N27"/>
    <mergeCell ref="B11:P11"/>
    <mergeCell ref="F19:N19"/>
    <mergeCell ref="F20:N20"/>
    <mergeCell ref="F21:N21"/>
    <mergeCell ref="F22:N22"/>
    <mergeCell ref="F23:N23"/>
    <mergeCell ref="M9:P9"/>
    <mergeCell ref="C24:E24"/>
    <mergeCell ref="C25:E25"/>
    <mergeCell ref="C26:E26"/>
    <mergeCell ref="F24:N24"/>
    <mergeCell ref="F25:N25"/>
    <mergeCell ref="F26:N26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opLeftCell="A46" zoomScale="165" zoomScaleNormal="165" workbookViewId="0">
      <selection activeCell="T8" sqref="T8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8.1291285651035383E-2</v>
      </c>
      <c r="P6" s="367">
        <f>N91*SINH(P79)/O$101</f>
        <v>3.8300220801343224E-2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">
        <v>199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0.22598221955114509</v>
      </c>
      <c r="P7" s="367">
        <f t="shared" ref="P7:P13" si="1">N92*SINH(P80)/O$101</f>
        <v>9.02234168168526E-2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0.15897406684157533</v>
      </c>
      <c r="P8" s="367">
        <f t="shared" si="1"/>
        <v>3.3656128769975556E-2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0.15897406684157533</v>
      </c>
      <c r="P9" s="367">
        <f t="shared" si="1"/>
        <v>3.3656128769975556E-2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0.15897406684157533</v>
      </c>
      <c r="P10" s="367">
        <f t="shared" si="1"/>
        <v>3.3656128769975556E-2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">
        <v>201</v>
      </c>
      <c r="H11" s="181"/>
      <c r="I11" s="181"/>
      <c r="J11" s="181"/>
      <c r="K11" s="181"/>
      <c r="L11" s="181"/>
      <c r="M11" s="181"/>
      <c r="N11" s="182"/>
      <c r="O11" s="369">
        <f t="shared" si="0"/>
        <v>4.3747361837554677E-2</v>
      </c>
      <c r="P11" s="367">
        <f t="shared" si="1"/>
        <v>1.0959934063541746E-2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">
        <v>200</v>
      </c>
      <c r="H12" s="181"/>
      <c r="I12" s="181"/>
      <c r="J12" s="181"/>
      <c r="K12" s="181"/>
      <c r="L12" s="181"/>
      <c r="M12" s="181"/>
      <c r="N12" s="182"/>
      <c r="O12" s="369">
        <f t="shared" si="0"/>
        <v>4.7305173774127893E-2</v>
      </c>
      <c r="P12" s="367">
        <f t="shared" si="1"/>
        <v>1.4132576084918141E-2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0.12475175866141101</v>
      </c>
      <c r="P13" s="367">
        <f t="shared" si="1"/>
        <v>4.0320650601002712E-2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149</v>
      </c>
      <c r="C17" s="495"/>
      <c r="D17" s="495"/>
      <c r="E17" s="496"/>
      <c r="F17" s="303">
        <v>1</v>
      </c>
      <c r="G17" s="486"/>
      <c r="H17" s="487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3.8573224834404361E-2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 t="s">
        <v>2</v>
      </c>
      <c r="L21" s="114">
        <v>6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0.16666666666666666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48" si="4">IF(B22&gt;0,VLOOKUP($C22,$A$6:$D$15,2),"")</f>
        <v>Zigbee</v>
      </c>
      <c r="I22" s="482"/>
      <c r="J22" s="482"/>
      <c r="K22" s="110" t="s">
        <v>2</v>
      </c>
      <c r="L22" s="76">
        <v>3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0.33333333333333331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 t="s">
        <v>2</v>
      </c>
      <c r="L23" s="76">
        <v>3</v>
      </c>
      <c r="M23" s="306" t="str">
        <f t="shared" ca="1" si="5"/>
        <v/>
      </c>
      <c r="N23" s="315" t="str">
        <f t="shared" ca="1" si="2"/>
        <v/>
      </c>
      <c r="O23" s="205">
        <f t="shared" si="6"/>
        <v>0.33333333333333331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 t="s">
        <v>2</v>
      </c>
      <c r="L24" s="76">
        <v>3</v>
      </c>
      <c r="M24" s="306" t="str">
        <f t="shared" ca="1" si="5"/>
        <v/>
      </c>
      <c r="N24" s="315" t="str">
        <f t="shared" ca="1" si="2"/>
        <v/>
      </c>
      <c r="O24" s="205">
        <f t="shared" si="6"/>
        <v>0.33333333333333331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 t="s">
        <v>1</v>
      </c>
      <c r="L25" s="76">
        <v>3</v>
      </c>
      <c r="M25" s="306" t="str">
        <f t="shared" ca="1" si="5"/>
        <v/>
      </c>
      <c r="N25" s="315" t="str">
        <f t="shared" ca="1" si="2"/>
        <v/>
      </c>
      <c r="O25" s="205">
        <f t="shared" si="6"/>
        <v>3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 t="s">
        <v>1</v>
      </c>
      <c r="L26" s="76">
        <v>3</v>
      </c>
      <c r="M26" s="306" t="str">
        <f t="shared" ca="1" si="5"/>
        <v/>
      </c>
      <c r="N26" s="315" t="str">
        <f t="shared" ca="1" si="2"/>
        <v/>
      </c>
      <c r="O26" s="205">
        <f t="shared" si="6"/>
        <v>3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 t="s">
        <v>1</v>
      </c>
      <c r="L27" s="76">
        <v>1</v>
      </c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 t="s">
        <v>1</v>
      </c>
      <c r="L28" s="76">
        <v>1</v>
      </c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 t="s">
        <v>1</v>
      </c>
      <c r="L29" s="76">
        <v>1</v>
      </c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 t="s">
        <v>1</v>
      </c>
      <c r="L30" s="76">
        <v>1</v>
      </c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 t="s">
        <v>1</v>
      </c>
      <c r="L31" s="76">
        <v>5</v>
      </c>
      <c r="M31" s="306" t="str">
        <f t="shared" ca="1" si="5"/>
        <v/>
      </c>
      <c r="N31" s="315" t="str">
        <f t="shared" ca="1" si="2"/>
        <v/>
      </c>
      <c r="O31" s="205">
        <f t="shared" si="6"/>
        <v>5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 t="s">
        <v>1</v>
      </c>
      <c r="L32" s="76">
        <v>3</v>
      </c>
      <c r="M32" s="306" t="str">
        <f t="shared" ca="1" si="5"/>
        <v/>
      </c>
      <c r="N32" s="315" t="str">
        <f t="shared" ca="1" si="2"/>
        <v/>
      </c>
      <c r="O32" s="205">
        <f t="shared" si="6"/>
        <v>3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 t="s">
        <v>1</v>
      </c>
      <c r="L33" s="76">
        <v>3</v>
      </c>
      <c r="M33" s="306" t="str">
        <f t="shared" ca="1" si="5"/>
        <v/>
      </c>
      <c r="N33" s="315" t="str">
        <f t="shared" ca="1" si="2"/>
        <v/>
      </c>
      <c r="O33" s="205">
        <f t="shared" si="6"/>
        <v>3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 t="s">
        <v>1</v>
      </c>
      <c r="L34" s="76">
        <v>1</v>
      </c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 t="s">
        <v>1</v>
      </c>
      <c r="L35" s="76">
        <v>1</v>
      </c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 t="s">
        <v>1</v>
      </c>
      <c r="L36" s="76">
        <v>3</v>
      </c>
      <c r="M36" s="306" t="str">
        <f t="shared" ca="1" si="5"/>
        <v/>
      </c>
      <c r="N36" s="315" t="str">
        <f t="shared" ca="1" si="2"/>
        <v/>
      </c>
      <c r="O36" s="205">
        <f t="shared" si="6"/>
        <v>3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 t="s">
        <v>1</v>
      </c>
      <c r="L37" s="76">
        <v>3</v>
      </c>
      <c r="M37" s="306" t="str">
        <f t="shared" ca="1" si="5"/>
        <v/>
      </c>
      <c r="N37" s="315" t="str">
        <f t="shared" ca="1" si="2"/>
        <v/>
      </c>
      <c r="O37" s="205">
        <f t="shared" si="6"/>
        <v>3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 t="s">
        <v>1</v>
      </c>
      <c r="L38" s="76">
        <v>1</v>
      </c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 t="s">
        <v>1</v>
      </c>
      <c r="L39" s="76">
        <v>1</v>
      </c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 t="s">
        <v>1</v>
      </c>
      <c r="L40" s="77">
        <v>3</v>
      </c>
      <c r="M40" s="306" t="str">
        <f t="shared" ca="1" si="5"/>
        <v/>
      </c>
      <c r="N40" s="315" t="str">
        <f t="shared" ca="1" si="2"/>
        <v/>
      </c>
      <c r="O40" s="205">
        <f t="shared" si="6"/>
        <v>3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 t="s">
        <v>1</v>
      </c>
      <c r="L41" s="77">
        <v>3</v>
      </c>
      <c r="M41" s="306" t="str">
        <f t="shared" ca="1" si="5"/>
        <v/>
      </c>
      <c r="N41" s="315" t="str">
        <f t="shared" ca="1" si="2"/>
        <v/>
      </c>
      <c r="O41" s="205">
        <f t="shared" si="6"/>
        <v>3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 t="s">
        <v>1</v>
      </c>
      <c r="L42" s="77">
        <v>1</v>
      </c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 t="s">
        <v>1</v>
      </c>
      <c r="L43" s="77">
        <v>3</v>
      </c>
      <c r="M43" s="306" t="str">
        <f t="shared" ca="1" si="5"/>
        <v/>
      </c>
      <c r="N43" s="315" t="str">
        <f t="shared" ca="1" si="2"/>
        <v/>
      </c>
      <c r="O43" s="205">
        <f t="shared" si="6"/>
        <v>3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 t="s">
        <v>1</v>
      </c>
      <c r="L44" s="77">
        <v>3</v>
      </c>
      <c r="M44" s="306" t="str">
        <f t="shared" ca="1" si="5"/>
        <v/>
      </c>
      <c r="N44" s="315" t="str">
        <f t="shared" ca="1" si="2"/>
        <v/>
      </c>
      <c r="O44" s="205">
        <f t="shared" si="6"/>
        <v>3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 t="s">
        <v>1</v>
      </c>
      <c r="L45" s="77">
        <v>1</v>
      </c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 t="s">
        <v>1</v>
      </c>
      <c r="L46" s="77">
        <v>1</v>
      </c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 t="s">
        <v>2</v>
      </c>
      <c r="L47" s="77">
        <v>3</v>
      </c>
      <c r="M47" s="306" t="str">
        <f t="shared" ca="1" si="5"/>
        <v/>
      </c>
      <c r="N47" s="315" t="str">
        <f t="shared" ca="1" si="2"/>
        <v/>
      </c>
      <c r="O47" s="205">
        <f t="shared" si="6"/>
        <v>0.33333333333333331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 t="s">
        <v>2</v>
      </c>
      <c r="L48" s="77">
        <v>3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0.33333333333333331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ref="H49:H65" si="10">IF(B49&gt;0,VLOOKUP($C49,$A$6:$D$15,2),"")</f>
        <v/>
      </c>
      <c r="I49" s="479"/>
      <c r="J49" s="479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10"/>
        <v/>
      </c>
      <c r="I50" s="477"/>
      <c r="J50" s="477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10"/>
        <v/>
      </c>
      <c r="I51" s="479"/>
      <c r="J51" s="479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10"/>
        <v/>
      </c>
      <c r="I52" s="477"/>
      <c r="J52" s="477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10"/>
        <v/>
      </c>
      <c r="I53" s="479"/>
      <c r="J53" s="479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10"/>
        <v/>
      </c>
      <c r="I54" s="477"/>
      <c r="J54" s="477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10"/>
        <v/>
      </c>
      <c r="I55" s="479"/>
      <c r="J55" s="479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10"/>
        <v/>
      </c>
      <c r="I56" s="477"/>
      <c r="J56" s="477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10"/>
        <v/>
      </c>
      <c r="I57" s="479"/>
      <c r="J57" s="479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10"/>
        <v/>
      </c>
      <c r="I58" s="477"/>
      <c r="J58" s="477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10"/>
        <v/>
      </c>
      <c r="I59" s="479"/>
      <c r="J59" s="479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10"/>
        <v/>
      </c>
      <c r="I60" s="477"/>
      <c r="J60" s="477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10"/>
        <v/>
      </c>
      <c r="I61" s="479"/>
      <c r="J61" s="479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10"/>
        <v/>
      </c>
      <c r="I62" s="477"/>
      <c r="J62" s="477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10"/>
        <v/>
      </c>
      <c r="I63" s="479"/>
      <c r="J63" s="479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10"/>
        <v/>
      </c>
      <c r="I64" s="477"/>
      <c r="J64" s="477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10"/>
        <v/>
      </c>
      <c r="I65" s="481"/>
      <c r="J65" s="481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0.16666666666666666</v>
      </c>
      <c r="E79" s="304">
        <f t="shared" ref="E79:J79" si="11">IF(ISNA(VLOOKUP(($B79*10+E$78),$A$21:$O$65,15,FALSE)),0,VLOOKUP(($B79*10+E$78),$A$21:$O$65,15,FALSE))</f>
        <v>0.33333333333333331</v>
      </c>
      <c r="F79" s="304">
        <f t="shared" si="11"/>
        <v>0.33333333333333331</v>
      </c>
      <c r="G79" s="304">
        <f t="shared" si="11"/>
        <v>0.33333333333333331</v>
      </c>
      <c r="H79" s="304">
        <f t="shared" si="11"/>
        <v>3</v>
      </c>
      <c r="I79" s="304">
        <f t="shared" si="11"/>
        <v>3</v>
      </c>
      <c r="J79" s="304">
        <f t="shared" si="11"/>
        <v>1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0.51154476140107186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0.53386440767586507</v>
      </c>
      <c r="S79" s="304">
        <f t="shared" si="13"/>
        <v>0.10584364997997796</v>
      </c>
      <c r="T79" s="304">
        <f t="shared" si="13"/>
        <v>0.10584364997997796</v>
      </c>
      <c r="U79" s="304">
        <f t="shared" si="13"/>
        <v>0.10584364997997796</v>
      </c>
      <c r="V79" s="304">
        <f t="shared" si="13"/>
        <v>0.3272942210208844</v>
      </c>
      <c r="W79" s="304">
        <f t="shared" si="13"/>
        <v>0.40443181984796861</v>
      </c>
      <c r="X79" s="304">
        <f t="shared" si="13"/>
        <v>0.2486249019335047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6</v>
      </c>
      <c r="D80" s="316">
        <v>1</v>
      </c>
      <c r="E80" s="304">
        <f t="shared" ref="E80:J80" si="15">IF(ISNA(VLOOKUP(($B80*10+E$78),$A$21:$O$65,15,FALSE)),0,VLOOKUP(($B80*10+E$78),$A$21:$O$65,15,FALSE))</f>
        <v>1</v>
      </c>
      <c r="F80" s="304">
        <f t="shared" si="15"/>
        <v>1</v>
      </c>
      <c r="G80" s="304">
        <f t="shared" si="15"/>
        <v>1</v>
      </c>
      <c r="H80" s="304">
        <f t="shared" si="15"/>
        <v>5</v>
      </c>
      <c r="I80" s="304">
        <f t="shared" si="15"/>
        <v>3</v>
      </c>
      <c r="J80" s="304">
        <f t="shared" si="15"/>
        <v>3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0.42275647402119676</v>
      </c>
      <c r="Q80" s="304">
        <f t="shared" ref="Q80:Q89" si="16">IF(OR($B80&gt;$K$1,Q$78&gt;$K$1),0,LN(INDEX($C$79:$L$88,$B80,Q$78)*INDEX($N$91:$N$100,Q$78)/INDEX($N$91:$N$100,$B80))^2)</f>
        <v>0.53386440767586507</v>
      </c>
      <c r="R80" s="316">
        <f t="shared" si="13"/>
        <v>0</v>
      </c>
      <c r="S80" s="304">
        <f t="shared" si="13"/>
        <v>8.2842157976225017E-2</v>
      </c>
      <c r="T80" s="304">
        <f t="shared" si="13"/>
        <v>8.2842157976225017E-2</v>
      </c>
      <c r="U80" s="304">
        <f t="shared" si="13"/>
        <v>8.2842157976225017E-2</v>
      </c>
      <c r="V80" s="304">
        <f t="shared" si="13"/>
        <v>4.7623233408926877E-4</v>
      </c>
      <c r="W80" s="304">
        <f t="shared" si="13"/>
        <v>0.18075224420352351</v>
      </c>
      <c r="X80" s="304">
        <f t="shared" si="13"/>
        <v>0.28744189614569082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3</v>
      </c>
      <c r="D81" s="304">
        <f t="shared" ref="D81:D88" si="17">IF(ISNA(VLOOKUP((10*D$78+$B81),$A$21:$O$65,15,FALSE)),0,1/VLOOKUP((10*D$78+$B81),$A$21:$O$65,15,FALSE))</f>
        <v>1</v>
      </c>
      <c r="E81" s="316">
        <v>1</v>
      </c>
      <c r="F81" s="304">
        <f>IF(ISNA(VLOOKUP(($B81*10+F$78),$A$21:$O$65,15,FALSE)),0,VLOOKUP(($B81*10+F$78),$A$21:$O$65,15,FALSE))</f>
        <v>1</v>
      </c>
      <c r="G81" s="304">
        <f>IF(ISNA(VLOOKUP(($B81*10+G$78),$A$21:$O$65,15,FALSE)),0,VLOOKUP(($B81*10+G$78),$A$21:$O$65,15,FALSE))</f>
        <v>1</v>
      </c>
      <c r="H81" s="304">
        <f>IF(ISNA(VLOOKUP(($B81*10+H$78),$A$21:$O$65,15,FALSE)),0,VLOOKUP(($B81*10+H$78),$A$21:$O$65,15,FALSE))</f>
        <v>3</v>
      </c>
      <c r="I81" s="304">
        <f>IF(ISNA(VLOOKUP(($B81*10+I$78),$A$21:$O$65,15,FALSE)),0,VLOOKUP(($B81*10+I$78),$A$21:$O$65,15,FALSE))</f>
        <v>3</v>
      </c>
      <c r="J81" s="304">
        <f>IF(ISNA(VLOOKUP(($B81*10+J$78),$A$21:$O$65,15,FALSE)),0,VLOOKUP(($B81*10+J$78),$A$21:$O$65,15,FALSE))</f>
        <v>1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0.21495912665488862</v>
      </c>
      <c r="Q81" s="304">
        <f t="shared" si="16"/>
        <v>0.10584364997997796</v>
      </c>
      <c r="R81" s="304">
        <f t="shared" si="13"/>
        <v>8.2842157976225045E-2</v>
      </c>
      <c r="S81" s="316">
        <f t="shared" si="13"/>
        <v>0</v>
      </c>
      <c r="T81" s="304">
        <f t="shared" si="13"/>
        <v>0</v>
      </c>
      <c r="U81" s="304">
        <f t="shared" si="13"/>
        <v>0</v>
      </c>
      <c r="V81" s="304">
        <f t="shared" si="13"/>
        <v>4.0473287405941152E-2</v>
      </c>
      <c r="W81" s="304">
        <f t="shared" si="13"/>
        <v>1.8858577512696581E-2</v>
      </c>
      <c r="X81" s="304">
        <f t="shared" si="13"/>
        <v>7.543431005078638E-2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3</v>
      </c>
      <c r="D82" s="304">
        <f t="shared" si="17"/>
        <v>1</v>
      </c>
      <c r="E82" s="304">
        <f t="shared" ref="E82:E88" si="19">IF(ISNA(VLOOKUP((10*E$78+$B82),$A$21:$O$65,15,FALSE)),0,1/VLOOKUP((10*E$78+$B82),$A$21:$O$65,15,FALSE))</f>
        <v>1</v>
      </c>
      <c r="F82" s="316">
        <v>1</v>
      </c>
      <c r="G82" s="304">
        <f>IF(ISNA(VLOOKUP(($B82*10+G$78),$A$21:$O$65,15,FALSE)),0,VLOOKUP(($B82*10+G$78),$A$21:$O$65,15,FALSE))</f>
        <v>1</v>
      </c>
      <c r="H82" s="304">
        <f>IF(ISNA(VLOOKUP(($B82*10+H$78),$A$21:$O$65,15,FALSE)),0,VLOOKUP(($B82*10+H$78),$A$21:$O$65,15,FALSE))</f>
        <v>3</v>
      </c>
      <c r="I82" s="304">
        <f>IF(ISNA(VLOOKUP(($B82*10+I$78),$A$21:$O$65,15,FALSE)),0,VLOOKUP(($B82*10+I$78),$A$21:$O$65,15,FALSE))</f>
        <v>3</v>
      </c>
      <c r="J82" s="304">
        <f>IF(ISNA(VLOOKUP(($B82*10+J$78),$A$21:$O$65,15,FALSE)),0,VLOOKUP(($B82*10+J$78),$A$21:$O$65,15,FALSE))</f>
        <v>1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0.21495912665488862</v>
      </c>
      <c r="Q82" s="304">
        <f t="shared" si="16"/>
        <v>0.10584364997997796</v>
      </c>
      <c r="R82" s="304">
        <f t="shared" si="13"/>
        <v>8.2842157976225045E-2</v>
      </c>
      <c r="S82" s="304">
        <f t="shared" si="13"/>
        <v>0</v>
      </c>
      <c r="T82" s="316">
        <f t="shared" si="13"/>
        <v>0</v>
      </c>
      <c r="U82" s="304">
        <f t="shared" si="13"/>
        <v>0</v>
      </c>
      <c r="V82" s="304">
        <f t="shared" si="13"/>
        <v>4.0473287405941152E-2</v>
      </c>
      <c r="W82" s="304">
        <f t="shared" si="13"/>
        <v>1.8858577512696581E-2</v>
      </c>
      <c r="X82" s="304">
        <f t="shared" si="13"/>
        <v>7.543431005078638E-2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3</v>
      </c>
      <c r="D83" s="304">
        <f t="shared" si="17"/>
        <v>1</v>
      </c>
      <c r="E83" s="304">
        <f t="shared" si="19"/>
        <v>1</v>
      </c>
      <c r="F83" s="304">
        <f t="shared" ref="F83:F88" si="20">IF(ISNA(VLOOKUP((10*F$78+$B83),$A$21:$O$65,15,FALSE)),0,1/VLOOKUP((10*F$78+$B83),$A$21:$O$65,15,FALSE))</f>
        <v>1</v>
      </c>
      <c r="G83" s="316">
        <v>1</v>
      </c>
      <c r="H83" s="304">
        <f>IF(ISNA(VLOOKUP(($B83*10+H$78),$A$21:$O$65,15,FALSE)),0,VLOOKUP(($B83*10+H$78),$A$21:$O$65,15,FALSE))</f>
        <v>3</v>
      </c>
      <c r="I83" s="304">
        <f>IF(ISNA(VLOOKUP(($B83*10+I$78),$A$21:$O$65,15,FALSE)),0,VLOOKUP(($B83*10+I$78),$A$21:$O$65,15,FALSE))</f>
        <v>3</v>
      </c>
      <c r="J83" s="304">
        <f>IF(ISNA(VLOOKUP(($B83*10+J$78),$A$21:$O$65,15,FALSE)),0,VLOOKUP(($B83*10+J$78),$A$21:$O$65,15,FALSE))</f>
        <v>1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0.21495912665488862</v>
      </c>
      <c r="Q83" s="304">
        <f t="shared" si="16"/>
        <v>0.10584364997997796</v>
      </c>
      <c r="R83" s="304">
        <f t="shared" si="13"/>
        <v>8.2842157976225045E-2</v>
      </c>
      <c r="S83" s="304">
        <f t="shared" si="13"/>
        <v>0</v>
      </c>
      <c r="T83" s="304">
        <f t="shared" si="13"/>
        <v>0</v>
      </c>
      <c r="U83" s="316">
        <f t="shared" si="13"/>
        <v>0</v>
      </c>
      <c r="V83" s="304">
        <f t="shared" si="13"/>
        <v>4.0473287405941152E-2</v>
      </c>
      <c r="W83" s="304">
        <f t="shared" si="13"/>
        <v>1.8858577512696581E-2</v>
      </c>
      <c r="X83" s="304">
        <f t="shared" si="13"/>
        <v>7.543431005078638E-2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0.33333333333333331</v>
      </c>
      <c r="D84" s="304">
        <f t="shared" si="17"/>
        <v>0.2</v>
      </c>
      <c r="E84" s="304">
        <f t="shared" si="19"/>
        <v>0.33333333333333331</v>
      </c>
      <c r="F84" s="304">
        <f t="shared" si="20"/>
        <v>0.33333333333333331</v>
      </c>
      <c r="G84" s="304">
        <f>IF(ISNA(VLOOKUP((10*G$78+$B84),$A$21:$O$65,15,FALSE)),0,1/VLOOKUP((10*G$78+$B84),$A$21:$O$65,15,FALSE))</f>
        <v>0.33333333333333331</v>
      </c>
      <c r="H84" s="316">
        <v>1</v>
      </c>
      <c r="I84" s="304">
        <f>IF(ISNA(VLOOKUP(($B84*10+I$78),$A$21:$O$65,15,FALSE)),0,VLOOKUP(($B84*10+I$78),$A$21:$O$65,15,FALSE))</f>
        <v>1</v>
      </c>
      <c r="J84" s="304">
        <f>IF(ISNA(VLOOKUP(($B84*10+J$78),$A$21:$O$65,15,FALSE)),0,VLOOKUP(($B84*10+J$78),$A$21:$O$65,15,FALSE))</f>
        <v>0.33333333333333331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0.25597596923514976</v>
      </c>
      <c r="Q84" s="304">
        <f t="shared" si="16"/>
        <v>0.32729422102088457</v>
      </c>
      <c r="R84" s="304">
        <f t="shared" si="13"/>
        <v>4.7623233408926926E-4</v>
      </c>
      <c r="S84" s="304">
        <f t="shared" si="13"/>
        <v>4.047328740594118E-2</v>
      </c>
      <c r="T84" s="304">
        <f t="shared" si="13"/>
        <v>4.047328740594118E-2</v>
      </c>
      <c r="U84" s="304">
        <f t="shared" si="13"/>
        <v>4.047328740594118E-2</v>
      </c>
      <c r="V84" s="316">
        <f t="shared" si="13"/>
        <v>0</v>
      </c>
      <c r="W84" s="304">
        <f t="shared" si="13"/>
        <v>4.0772315296236398E-3</v>
      </c>
      <c r="X84" s="304">
        <f t="shared" si="13"/>
        <v>5.398330678699317E-3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0.33333333333333331</v>
      </c>
      <c r="D85" s="304">
        <f t="shared" si="17"/>
        <v>0.33333333333333331</v>
      </c>
      <c r="E85" s="304">
        <f t="shared" si="19"/>
        <v>0.33333333333333331</v>
      </c>
      <c r="F85" s="304">
        <f t="shared" si="20"/>
        <v>0.33333333333333331</v>
      </c>
      <c r="G85" s="304">
        <f>IF(ISNA(VLOOKUP((10*G$78+$B85),$A$21:$O$65,15,FALSE)),0,1/VLOOKUP((10*G$78+$B85),$A$21:$O$65,15,FALSE))</f>
        <v>0.33333333333333331</v>
      </c>
      <c r="H85" s="304">
        <f>IF(ISNA(VLOOKUP((10*H$78+$B85),$A$21:$O$65,15,FALSE)),0,1/VLOOKUP((10*H$78+$B85),$A$21:$O$65,15,FALSE))</f>
        <v>1</v>
      </c>
      <c r="I85" s="316">
        <v>1</v>
      </c>
      <c r="J85" s="304">
        <f>IF(ISNA(VLOOKUP(($B85*10+J$78),$A$21:$O$65,15,FALSE)),0,VLOOKUP(($B85*10+J$78),$A$21:$O$65,15,FALSE))</f>
        <v>0.33333333333333331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0.30815015023567932</v>
      </c>
      <c r="Q85" s="304">
        <f t="shared" si="16"/>
        <v>0.40443181984796861</v>
      </c>
      <c r="R85" s="304">
        <f t="shared" si="13"/>
        <v>0.18075224420352351</v>
      </c>
      <c r="S85" s="304">
        <f t="shared" si="13"/>
        <v>1.8858577512696595E-2</v>
      </c>
      <c r="T85" s="304">
        <f t="shared" si="13"/>
        <v>1.8858577512696595E-2</v>
      </c>
      <c r="U85" s="304">
        <f t="shared" si="13"/>
        <v>1.8858577512696595E-2</v>
      </c>
      <c r="V85" s="304">
        <f t="shared" si="13"/>
        <v>4.0772315296236485E-3</v>
      </c>
      <c r="W85" s="316">
        <f t="shared" si="13"/>
        <v>0</v>
      </c>
      <c r="X85" s="304">
        <f t="shared" si="13"/>
        <v>1.8858577512696619E-2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1</v>
      </c>
      <c r="D86" s="304">
        <f t="shared" si="17"/>
        <v>0.33333333333333331</v>
      </c>
      <c r="E86" s="304">
        <f t="shared" si="19"/>
        <v>1</v>
      </c>
      <c r="F86" s="304">
        <f t="shared" si="20"/>
        <v>1</v>
      </c>
      <c r="G86" s="304">
        <f>IF(ISNA(VLOOKUP((10*G$78+$B86),$A$21:$O$65,15,FALSE)),0,1/VLOOKUP((10*G$78+$B86),$A$21:$O$65,15,FALSE))</f>
        <v>1</v>
      </c>
      <c r="H86" s="304">
        <f>IF(ISNA(VLOOKUP((10*H$78+$B86),$A$21:$O$65,15,FALSE)),0,1/VLOOKUP((10*H$78+$B86),$A$21:$O$65,15,FALSE))</f>
        <v>3</v>
      </c>
      <c r="I86" s="304">
        <f>IF(ISNA(VLOOKUP((10*I$78+$B86),$A$21:$O$65,15,FALSE)),0,1/VLOOKUP((10*I$78+$B86),$A$21:$O$65,15,FALSE))</f>
        <v>3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0.33522415452157867</v>
      </c>
      <c r="Q86" s="304">
        <f t="shared" si="16"/>
        <v>0.2486249019335047</v>
      </c>
      <c r="R86" s="304">
        <f t="shared" si="13"/>
        <v>0.28744189614569104</v>
      </c>
      <c r="S86" s="304">
        <f t="shared" si="13"/>
        <v>7.5434310050786324E-2</v>
      </c>
      <c r="T86" s="304">
        <f t="shared" si="13"/>
        <v>7.5434310050786324E-2</v>
      </c>
      <c r="U86" s="304">
        <f t="shared" si="13"/>
        <v>7.5434310050786324E-2</v>
      </c>
      <c r="V86" s="304">
        <f t="shared" si="13"/>
        <v>5.398330678699304E-3</v>
      </c>
      <c r="W86" s="304">
        <f t="shared" si="13"/>
        <v>1.8858577512696595E-2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17.666666666666664</v>
      </c>
      <c r="D89" s="131">
        <f t="shared" ref="D89:L89" si="21">SUM(D79:D88)</f>
        <v>5.0333333333333332</v>
      </c>
      <c r="E89" s="131">
        <f t="shared" si="21"/>
        <v>5.9999999999999991</v>
      </c>
      <c r="F89" s="131">
        <f t="shared" si="21"/>
        <v>5.9999999999999991</v>
      </c>
      <c r="G89" s="131">
        <f t="shared" si="21"/>
        <v>5.9999999999999991</v>
      </c>
      <c r="H89" s="131">
        <f t="shared" si="21"/>
        <v>22</v>
      </c>
      <c r="I89" s="131">
        <f t="shared" si="21"/>
        <v>20</v>
      </c>
      <c r="J89" s="131">
        <f t="shared" si="21"/>
        <v>8.6666666666666661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-1.791759469228055</v>
      </c>
      <c r="E91" s="131">
        <f t="shared" si="22"/>
        <v>-1.0986122886681098</v>
      </c>
      <c r="F91" s="131">
        <f t="shared" si="22"/>
        <v>-1.0986122886681098</v>
      </c>
      <c r="G91" s="131">
        <f t="shared" si="22"/>
        <v>-1.0986122886681098</v>
      </c>
      <c r="H91" s="131">
        <f t="shared" si="22"/>
        <v>1.0986122886681098</v>
      </c>
      <c r="I91" s="131">
        <f t="shared" si="22"/>
        <v>1.0986122886681098</v>
      </c>
      <c r="J91" s="131">
        <f t="shared" si="22"/>
        <v>0</v>
      </c>
      <c r="K91" s="131">
        <f t="shared" si="22"/>
        <v>0</v>
      </c>
      <c r="L91" s="131">
        <f t="shared" si="22"/>
        <v>0</v>
      </c>
      <c r="M91" s="131">
        <f>EXP(SUM(C91:L91)/K$1)</f>
        <v>0.69677239591370399</v>
      </c>
      <c r="N91" s="386">
        <f t="shared" ref="N91:N100" si="23">IF(B91&lt;=K$1,M91/M$101,)</f>
        <v>7.5432857339795559E-2</v>
      </c>
      <c r="O91" s="386">
        <f>N91*COSH(P79)</f>
        <v>8.5519525283908118E-2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1.791759469228055</v>
      </c>
      <c r="D92" s="131">
        <f t="shared" si="24"/>
        <v>0</v>
      </c>
      <c r="E92" s="131">
        <f t="shared" si="24"/>
        <v>0</v>
      </c>
      <c r="F92" s="131">
        <f t="shared" si="24"/>
        <v>0</v>
      </c>
      <c r="G92" s="131">
        <f t="shared" si="24"/>
        <v>0</v>
      </c>
      <c r="H92" s="131">
        <f t="shared" si="24"/>
        <v>1.6094379124341003</v>
      </c>
      <c r="I92" s="131">
        <f t="shared" si="24"/>
        <v>1.0986122886681098</v>
      </c>
      <c r="J92" s="131">
        <f t="shared" si="24"/>
        <v>1.0986122886681098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2.0133555236026011</v>
      </c>
      <c r="N92" s="386">
        <f t="shared" si="23"/>
        <v>0.21796667158010385</v>
      </c>
      <c r="O92" s="386">
        <f t="shared" ref="O92:O100" si="26">N92*COSH(P80)</f>
        <v>0.23773633279192308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1.0986122886681098</v>
      </c>
      <c r="D93" s="131">
        <f t="shared" si="27"/>
        <v>0</v>
      </c>
      <c r="E93" s="131">
        <f t="shared" si="27"/>
        <v>0</v>
      </c>
      <c r="F93" s="131">
        <f t="shared" si="27"/>
        <v>0</v>
      </c>
      <c r="G93" s="131">
        <f t="shared" si="27"/>
        <v>0</v>
      </c>
      <c r="H93" s="131">
        <f t="shared" si="27"/>
        <v>1.0986122886681098</v>
      </c>
      <c r="I93" s="131">
        <f t="shared" si="27"/>
        <v>1.0986122886681098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1.5098036484771049</v>
      </c>
      <c r="N93" s="386">
        <f t="shared" si="23"/>
        <v>0.16345194484538902</v>
      </c>
      <c r="O93" s="386">
        <f t="shared" si="26"/>
        <v>0.16724285536712558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1.0986122886681098</v>
      </c>
      <c r="D94" s="131">
        <f t="shared" si="28"/>
        <v>0</v>
      </c>
      <c r="E94" s="131">
        <f t="shared" si="28"/>
        <v>0</v>
      </c>
      <c r="F94" s="131">
        <f t="shared" si="28"/>
        <v>0</v>
      </c>
      <c r="G94" s="131">
        <f t="shared" si="28"/>
        <v>0</v>
      </c>
      <c r="H94" s="131">
        <f t="shared" si="28"/>
        <v>1.0986122886681098</v>
      </c>
      <c r="I94" s="131">
        <f t="shared" si="28"/>
        <v>1.0986122886681098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1.5098036484771049</v>
      </c>
      <c r="N94" s="386">
        <f t="shared" si="23"/>
        <v>0.16345194484538902</v>
      </c>
      <c r="O94" s="386">
        <f t="shared" si="26"/>
        <v>0.16724285536712558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1.0986122886681098</v>
      </c>
      <c r="D95" s="131">
        <f t="shared" si="29"/>
        <v>0</v>
      </c>
      <c r="E95" s="131">
        <f t="shared" si="29"/>
        <v>0</v>
      </c>
      <c r="F95" s="131">
        <f t="shared" si="29"/>
        <v>0</v>
      </c>
      <c r="G95" s="131">
        <f t="shared" si="29"/>
        <v>0</v>
      </c>
      <c r="H95" s="131">
        <f t="shared" si="29"/>
        <v>1.0986122886681098</v>
      </c>
      <c r="I95" s="131">
        <f t="shared" si="29"/>
        <v>1.0986122886681098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1.5098036484771049</v>
      </c>
      <c r="N95" s="386">
        <f t="shared" si="23"/>
        <v>0.16345194484538902</v>
      </c>
      <c r="O95" s="386">
        <f t="shared" si="26"/>
        <v>0.16724285536712558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-1.0986122886681098</v>
      </c>
      <c r="D96" s="131">
        <f t="shared" si="30"/>
        <v>-1.6094379124341003</v>
      </c>
      <c r="E96" s="131">
        <f t="shared" si="30"/>
        <v>-1.0986122886681098</v>
      </c>
      <c r="F96" s="131">
        <f t="shared" si="30"/>
        <v>-1.0986122886681098</v>
      </c>
      <c r="G96" s="131">
        <f t="shared" si="30"/>
        <v>-1.0986122886681098</v>
      </c>
      <c r="H96" s="131">
        <f t="shared" si="30"/>
        <v>0</v>
      </c>
      <c r="I96" s="131">
        <f t="shared" si="30"/>
        <v>0</v>
      </c>
      <c r="J96" s="131">
        <f t="shared" si="30"/>
        <v>-1.0986122886681098</v>
      </c>
      <c r="K96" s="131">
        <f t="shared" si="30"/>
        <v>0</v>
      </c>
      <c r="L96" s="131">
        <f t="shared" si="30"/>
        <v>0</v>
      </c>
      <c r="M96" s="131">
        <f t="shared" si="25"/>
        <v>0.41155507859605484</v>
      </c>
      <c r="N96" s="375">
        <f t="shared" si="23"/>
        <v>4.4555116869253078E-2</v>
      </c>
      <c r="O96" s="375">
        <f t="shared" si="26"/>
        <v>4.6022812738272682E-2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-1.0986122886681098</v>
      </c>
      <c r="D97" s="131">
        <f t="shared" si="31"/>
        <v>-1.0986122886681098</v>
      </c>
      <c r="E97" s="131">
        <f t="shared" si="31"/>
        <v>-1.0986122886681098</v>
      </c>
      <c r="F97" s="131">
        <f t="shared" si="31"/>
        <v>-1.0986122886681098</v>
      </c>
      <c r="G97" s="131">
        <f t="shared" si="31"/>
        <v>-1.0986122886681098</v>
      </c>
      <c r="H97" s="131">
        <f t="shared" si="31"/>
        <v>0</v>
      </c>
      <c r="I97" s="131">
        <f t="shared" si="31"/>
        <v>0</v>
      </c>
      <c r="J97" s="131">
        <f t="shared" si="31"/>
        <v>-1.0986122886681098</v>
      </c>
      <c r="K97" s="131">
        <f t="shared" si="31"/>
        <v>0</v>
      </c>
      <c r="L97" s="131">
        <f t="shared" si="31"/>
        <v>0</v>
      </c>
      <c r="M97" s="131">
        <f t="shared" si="25"/>
        <v>0.43869133765083079</v>
      </c>
      <c r="N97" s="375">
        <f t="shared" si="23"/>
        <v>4.7492899091997977E-2</v>
      </c>
      <c r="O97" s="375">
        <f t="shared" si="26"/>
        <v>4.9765678722349882E-2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0</v>
      </c>
      <c r="D98" s="131">
        <f t="shared" si="32"/>
        <v>-1.0986122886681098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1.0986122886681098</v>
      </c>
      <c r="I98" s="131">
        <f t="shared" si="32"/>
        <v>1.0986122886681098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1.1472026904398771</v>
      </c>
      <c r="N98" s="375">
        <f t="shared" si="23"/>
        <v>0.12419662058268247</v>
      </c>
      <c r="O98" s="375">
        <f t="shared" si="26"/>
        <v>0.13124052711941159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9.2369879716343828</v>
      </c>
      <c r="N101" s="156">
        <f>MMULT(C89:L89,N91:N100)</f>
        <v>8.3783223318533544</v>
      </c>
      <c r="O101" s="371">
        <f>SUM(O91:O100)</f>
        <v>1.0520134427572421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2.0764511416252995</v>
      </c>
      <c r="E102" s="157">
        <f t="shared" ref="E102:L110" ca="1" si="35">IF(AND($B79&lt;=$K$1,E$78&lt;=$K$1,(E113&gt;1/9),(E113&lt;9)),IF(E79*E113&gt;1,E79*E113,1/(E79*E113)),0)</f>
        <v>1.3844960500986696</v>
      </c>
      <c r="F102" s="157">
        <f t="shared" ca="1" si="35"/>
        <v>1.3844960500986696</v>
      </c>
      <c r="G102" s="157">
        <f t="shared" ca="1" si="35"/>
        <v>1.3844960500986696</v>
      </c>
      <c r="H102" s="157">
        <f t="shared" ca="1" si="35"/>
        <v>1.7719778266604569</v>
      </c>
      <c r="I102" s="157">
        <f t="shared" ca="1" si="35"/>
        <v>1.8888147990229649</v>
      </c>
      <c r="J102" s="157">
        <f t="shared" ca="1" si="35"/>
        <v>1.6464525534705017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1.3335214321633242</v>
      </c>
      <c r="F103" s="157">
        <f t="shared" ca="1" si="35"/>
        <v>1.3335214321633242</v>
      </c>
      <c r="G103" s="157">
        <f t="shared" ca="1" si="35"/>
        <v>1.3335214321633242</v>
      </c>
      <c r="H103" s="157">
        <f t="shared" ca="1" si="35"/>
        <v>1.0220626058621731</v>
      </c>
      <c r="I103" s="157">
        <f t="shared" ca="1" si="35"/>
        <v>1.5298193747370035</v>
      </c>
      <c r="J103" s="157">
        <f t="shared" ca="1" si="35"/>
        <v>1.7093891421428562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</v>
      </c>
      <c r="G104" s="157">
        <f t="shared" ca="1" si="35"/>
        <v>1</v>
      </c>
      <c r="H104" s="157">
        <f t="shared" ca="1" si="35"/>
        <v>1.2228445449938519</v>
      </c>
      <c r="I104" s="157">
        <f t="shared" ca="1" si="35"/>
        <v>1.1472026904398771</v>
      </c>
      <c r="J104" s="157">
        <f t="shared" ca="1" si="35"/>
        <v>1.3160740129524924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</v>
      </c>
      <c r="H105" s="157">
        <f t="shared" ca="1" si="35"/>
        <v>1.2228445449938519</v>
      </c>
      <c r="I105" s="157">
        <f t="shared" ca="1" si="35"/>
        <v>1.1472026904398771</v>
      </c>
      <c r="J105" s="157">
        <f t="shared" ca="1" si="35"/>
        <v>1.3160740129524924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1.2228445449938519</v>
      </c>
      <c r="I106" s="157">
        <f t="shared" ca="1" si="35"/>
        <v>1.1472026904398771</v>
      </c>
      <c r="J106" s="157">
        <f t="shared" ca="1" si="35"/>
        <v>1.3160740129524924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1.0659359110507063</v>
      </c>
      <c r="J107" s="157">
        <f t="shared" ca="1" si="35"/>
        <v>1.0762398363228658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1.1472026904398771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2.8895454748353111</v>
      </c>
      <c r="E113" s="157">
        <f t="shared" ref="E113:L121" ca="1" si="36">IF(AND($B91&lt;=$K$1,E$78&lt;=$K$1), OFFSET($N$90,E$78,0)/OFFSET($N$90,$B91,0),0)</f>
        <v>2.166853419181801</v>
      </c>
      <c r="F113" s="157">
        <f t="shared" ca="1" si="36"/>
        <v>2.166853419181801</v>
      </c>
      <c r="G113" s="157">
        <f t="shared" ca="1" si="36"/>
        <v>2.166853419181801</v>
      </c>
      <c r="H113" s="157">
        <f t="shared" ca="1" si="36"/>
        <v>0.59065927555348563</v>
      </c>
      <c r="I113" s="157">
        <f t="shared" ca="1" si="36"/>
        <v>0.62960493300765497</v>
      </c>
      <c r="J113" s="157">
        <f t="shared" ca="1" si="36"/>
        <v>1.6464525534705017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0.74989420933245576</v>
      </c>
      <c r="F114" s="157">
        <f t="shared" ca="1" si="36"/>
        <v>0.74989420933245576</v>
      </c>
      <c r="G114" s="157">
        <f t="shared" ca="1" si="36"/>
        <v>0.74989420933245576</v>
      </c>
      <c r="H114" s="157">
        <f t="shared" ca="1" si="36"/>
        <v>0.20441252117243461</v>
      </c>
      <c r="I114" s="157">
        <f t="shared" ca="1" si="36"/>
        <v>0.21789064698611088</v>
      </c>
      <c r="J114" s="157">
        <f t="shared" ca="1" si="36"/>
        <v>0.5697963807142854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1</v>
      </c>
      <c r="G115" s="157">
        <f t="shared" ca="1" si="36"/>
        <v>1</v>
      </c>
      <c r="H115" s="157">
        <f t="shared" ca="1" si="36"/>
        <v>0.27258847798598085</v>
      </c>
      <c r="I115" s="157">
        <f t="shared" ca="1" si="36"/>
        <v>0.29056184762391191</v>
      </c>
      <c r="J115" s="157">
        <f t="shared" ca="1" si="36"/>
        <v>0.75983568565159254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1</v>
      </c>
      <c r="H116" s="157">
        <f t="shared" ca="1" si="36"/>
        <v>0.27258847798598085</v>
      </c>
      <c r="I116" s="157">
        <f t="shared" ca="1" si="36"/>
        <v>0.29056184762391191</v>
      </c>
      <c r="J116" s="157">
        <f t="shared" ca="1" si="36"/>
        <v>0.75983568565159254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0.27258847798598085</v>
      </c>
      <c r="I117" s="157">
        <f t="shared" ca="1" si="36"/>
        <v>0.29056184762391191</v>
      </c>
      <c r="J117" s="157">
        <f t="shared" ca="1" si="36"/>
        <v>0.75983568565159254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1.0659359110507063</v>
      </c>
      <c r="J118" s="157">
        <f t="shared" ca="1" si="36"/>
        <v>2.7874827698721396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2.615056628615207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B3</v>
      </c>
      <c r="E124" s="157" t="str">
        <f t="shared" ref="E124:L132" ca="1" si="37">IF(AND($B124&lt;=$K$1,E$123&lt;=$K$1),IF(E113&gt;1,"B"&amp;TEXT(MIN(9,ROUND(E113,0)),"@"),"A"&amp;TEXT(MIN(9,ROUND(1/E113,0)),"@")),"")</f>
        <v>B2</v>
      </c>
      <c r="F124" s="157" t="str">
        <f t="shared" ca="1" si="37"/>
        <v>B2</v>
      </c>
      <c r="G124" s="157" t="str">
        <f t="shared" ca="1" si="37"/>
        <v>B2</v>
      </c>
      <c r="H124" s="157" t="str">
        <f t="shared" ca="1" si="37"/>
        <v>A2</v>
      </c>
      <c r="I124" s="157" t="str">
        <f t="shared" ca="1" si="37"/>
        <v>A2</v>
      </c>
      <c r="J124" s="157" t="str">
        <f t="shared" ca="1" si="37"/>
        <v>B2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A1</v>
      </c>
      <c r="F125" s="157" t="str">
        <f t="shared" ca="1" si="37"/>
        <v>A1</v>
      </c>
      <c r="G125" s="157" t="str">
        <f t="shared" ca="1" si="37"/>
        <v>A1</v>
      </c>
      <c r="H125" s="157" t="str">
        <f t="shared" ca="1" si="37"/>
        <v>A5</v>
      </c>
      <c r="I125" s="157" t="str">
        <f t="shared" ca="1" si="37"/>
        <v>A5</v>
      </c>
      <c r="J125" s="157" t="str">
        <f t="shared" ca="1" si="37"/>
        <v>A2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A1</v>
      </c>
      <c r="G126" s="157" t="str">
        <f t="shared" ca="1" si="37"/>
        <v>A1</v>
      </c>
      <c r="H126" s="157" t="str">
        <f t="shared" ca="1" si="37"/>
        <v>A4</v>
      </c>
      <c r="I126" s="157" t="str">
        <f t="shared" ca="1" si="37"/>
        <v>A3</v>
      </c>
      <c r="J126" s="157" t="str">
        <f t="shared" ca="1" si="37"/>
        <v>A1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A1</v>
      </c>
      <c r="H127" s="157" t="str">
        <f t="shared" ca="1" si="37"/>
        <v>A4</v>
      </c>
      <c r="I127" s="157" t="str">
        <f t="shared" ca="1" si="37"/>
        <v>A3</v>
      </c>
      <c r="J127" s="157" t="str">
        <f t="shared" ca="1" si="37"/>
        <v>A1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A4</v>
      </c>
      <c r="I128" s="157" t="str">
        <f t="shared" ca="1" si="37"/>
        <v>A3</v>
      </c>
      <c r="J128" s="157" t="str">
        <f t="shared" ca="1" si="37"/>
        <v>A1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B1</v>
      </c>
      <c r="J129" s="157" t="str">
        <f t="shared" ca="1" si="37"/>
        <v>B3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B3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129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132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188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8" t="str">
        <f t="shared" si="4"/>
        <v>LoRA</v>
      </c>
      <c r="I47" s="482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137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Frequency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10" t="s">
        <v>38</v>
      </c>
      <c r="C7" s="510"/>
      <c r="D7" s="510"/>
      <c r="E7" s="510"/>
      <c r="F7" s="510"/>
      <c r="G7" s="510"/>
      <c r="H7" s="510"/>
      <c r="I7" s="510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8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8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0.16666666666666669</v>
      </c>
      <c r="D9" s="99">
        <f t="shared" ref="D9:K9" ca="1" si="0">IF((D$8&gt;$N$5)+($A9&gt;$N$5),0,EXP(Z9))</f>
        <v>0.33333333333333331</v>
      </c>
      <c r="E9" s="99">
        <f t="shared" ca="1" si="0"/>
        <v>0.33333333333333331</v>
      </c>
      <c r="F9" s="99">
        <f t="shared" ca="1" si="0"/>
        <v>0.33333333333333331</v>
      </c>
      <c r="G9" s="99">
        <f t="shared" ca="1" si="0"/>
        <v>3.0000000000000004</v>
      </c>
      <c r="H9" s="99">
        <f t="shared" ca="1" si="0"/>
        <v>3.0000000000000004</v>
      </c>
      <c r="I9" s="99">
        <f t="shared" ca="1" si="0"/>
        <v>1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0.16666666666666666</v>
      </c>
      <c r="O9" s="28">
        <v>0.33333333333333331</v>
      </c>
      <c r="P9" s="28">
        <v>0.33333333333333331</v>
      </c>
      <c r="Q9" s="28">
        <v>0.33333333333333331</v>
      </c>
      <c r="R9" s="28">
        <v>3</v>
      </c>
      <c r="S9" s="28">
        <v>3</v>
      </c>
      <c r="T9" s="28">
        <v>1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-1.791759469228055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-1.0986122886681098</v>
      </c>
      <c r="AA9" s="99">
        <f t="shared" ca="1" si="1"/>
        <v>-1.0986122886681098</v>
      </c>
      <c r="AB9" s="99">
        <f t="shared" ca="1" si="1"/>
        <v>-1.0986122886681098</v>
      </c>
      <c r="AC9" s="99">
        <f t="shared" ca="1" si="1"/>
        <v>1.0986122886681098</v>
      </c>
      <c r="AD9" s="99">
        <f t="shared" ca="1" si="1"/>
        <v>1.0986122886681098</v>
      </c>
      <c r="AE9" s="99">
        <f t="shared" ca="1" si="1"/>
        <v>0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-1.791759469228055</v>
      </c>
      <c r="AK9" s="285">
        <f t="shared" ref="AK9:AR9" si="2">IF(O9=0,"",LN(O9))</f>
        <v>-1.0986122886681098</v>
      </c>
      <c r="AL9" s="285">
        <f t="shared" si="2"/>
        <v>-1.0986122886681098</v>
      </c>
      <c r="AM9" s="285">
        <f t="shared" si="2"/>
        <v>-1.0986122886681098</v>
      </c>
      <c r="AN9" s="285">
        <f t="shared" si="2"/>
        <v>1.0986122886681098</v>
      </c>
      <c r="AO9" s="285">
        <f t="shared" si="2"/>
        <v>1.0986122886681098</v>
      </c>
      <c r="AP9" s="285">
        <f t="shared" si="2"/>
        <v>0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5.9999999999999991</v>
      </c>
      <c r="C10" s="79"/>
      <c r="D10" s="99">
        <f t="shared" ref="D10:K10" ca="1" si="4">IF((D$8&gt;$N$5)+($A10&gt;$N$5),0,EXP(Z10))</f>
        <v>1</v>
      </c>
      <c r="E10" s="99">
        <f t="shared" ca="1" si="4"/>
        <v>1</v>
      </c>
      <c r="F10" s="99">
        <f t="shared" ca="1" si="4"/>
        <v>1</v>
      </c>
      <c r="G10" s="99">
        <f t="shared" ca="1" si="4"/>
        <v>4.9999999999999991</v>
      </c>
      <c r="H10" s="99">
        <f t="shared" ca="1" si="4"/>
        <v>3.0000000000000004</v>
      </c>
      <c r="I10" s="99">
        <f t="shared" ca="1" si="4"/>
        <v>3.0000000000000004</v>
      </c>
      <c r="J10" s="99">
        <f t="shared" si="4"/>
        <v>0</v>
      </c>
      <c r="K10" s="99">
        <f t="shared" si="4"/>
        <v>0</v>
      </c>
      <c r="L10" s="16">
        <v>2</v>
      </c>
      <c r="M10" s="28">
        <v>6</v>
      </c>
      <c r="N10" s="27">
        <v>1</v>
      </c>
      <c r="O10" s="28">
        <v>1</v>
      </c>
      <c r="P10" s="28">
        <v>1</v>
      </c>
      <c r="Q10" s="28">
        <v>1</v>
      </c>
      <c r="R10" s="28">
        <v>5</v>
      </c>
      <c r="S10" s="28">
        <v>3</v>
      </c>
      <c r="T10" s="28">
        <v>3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0</v>
      </c>
      <c r="AA10" s="99">
        <f t="shared" ca="1" si="5"/>
        <v>0</v>
      </c>
      <c r="AB10" s="99">
        <f t="shared" ca="1" si="5"/>
        <v>0</v>
      </c>
      <c r="AC10" s="99">
        <f t="shared" ca="1" si="5"/>
        <v>1.6094379124341003</v>
      </c>
      <c r="AD10" s="99">
        <f t="shared" ca="1" si="5"/>
        <v>1.0986122886681098</v>
      </c>
      <c r="AE10" s="99">
        <f t="shared" ca="1" si="5"/>
        <v>1.0986122886681098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0</v>
      </c>
      <c r="AL10" s="285">
        <f t="shared" ref="AL10" si="7">IF(P10=0,"",LN(P10))</f>
        <v>0</v>
      </c>
      <c r="AM10" s="285">
        <f t="shared" ref="AM10" si="8">IF(Q10=0,"",LN(Q10))</f>
        <v>0</v>
      </c>
      <c r="AN10" s="285">
        <f t="shared" ref="AN10" si="9">IF(R10=0,"",LN(R10))</f>
        <v>1.6094379124341003</v>
      </c>
      <c r="AO10" s="285">
        <f t="shared" ref="AO10" si="10">IF(S10=0,"",LN(S10))</f>
        <v>1.0986122886681098</v>
      </c>
      <c r="AP10" s="285">
        <f t="shared" ref="AP10" si="11">IF(T10=0,"",LN(T10))</f>
        <v>1.0986122886681098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3</v>
      </c>
      <c r="C11" s="99">
        <f t="shared" ref="C11:C18" ca="1" si="14">IF(($A11&gt;$N$5)+(C$8&gt;$N$5),0,1/INDEX(m_p0,C$8,$A11))</f>
        <v>1</v>
      </c>
      <c r="D11" s="79"/>
      <c r="E11" s="99">
        <f t="shared" ref="E11:K11" ca="1" si="15">IF((E$8&gt;$N$5)+($A11&gt;$N$5),0,EXP(AA11))</f>
        <v>1</v>
      </c>
      <c r="F11" s="99">
        <f t="shared" ca="1" si="15"/>
        <v>1</v>
      </c>
      <c r="G11" s="99">
        <f t="shared" ca="1" si="15"/>
        <v>3.0000000000000004</v>
      </c>
      <c r="H11" s="99">
        <f t="shared" ca="1" si="15"/>
        <v>3.0000000000000004</v>
      </c>
      <c r="I11" s="99">
        <f t="shared" ca="1" si="15"/>
        <v>1</v>
      </c>
      <c r="J11" s="99">
        <f t="shared" si="15"/>
        <v>0</v>
      </c>
      <c r="K11" s="99">
        <f t="shared" si="15"/>
        <v>0</v>
      </c>
      <c r="L11" s="16">
        <v>3</v>
      </c>
      <c r="M11" s="28">
        <v>3</v>
      </c>
      <c r="N11" s="28">
        <v>1</v>
      </c>
      <c r="O11" s="27">
        <v>1</v>
      </c>
      <c r="P11" s="28">
        <v>1</v>
      </c>
      <c r="Q11" s="28">
        <v>1</v>
      </c>
      <c r="R11" s="28">
        <v>3</v>
      </c>
      <c r="S11" s="28">
        <v>3</v>
      </c>
      <c r="T11" s="28">
        <v>1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0</v>
      </c>
      <c r="AB11" s="99">
        <f t="shared" ca="1" si="16"/>
        <v>0</v>
      </c>
      <c r="AC11" s="99">
        <f t="shared" ca="1" si="16"/>
        <v>1.0986122886681098</v>
      </c>
      <c r="AD11" s="99">
        <f t="shared" ca="1" si="16"/>
        <v>1.0986122886681098</v>
      </c>
      <c r="AE11" s="99">
        <f t="shared" ca="1" si="16"/>
        <v>0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0</v>
      </c>
      <c r="AM11" s="285">
        <f t="shared" ref="AM11" si="18">IF(Q11=0,"",LN(Q11))</f>
        <v>0</v>
      </c>
      <c r="AN11" s="285">
        <f t="shared" ref="AN11" si="19">IF(R11=0,"",LN(R11))</f>
        <v>1.0986122886681098</v>
      </c>
      <c r="AO11" s="285">
        <f t="shared" ref="AO11" si="20">IF(S11=0,"",LN(S11))</f>
        <v>1.0986122886681098</v>
      </c>
      <c r="AP11" s="285">
        <f t="shared" ref="AP11" si="21">IF(T11=0,"",LN(T11))</f>
        <v>0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3</v>
      </c>
      <c r="C12" s="99">
        <f t="shared" ca="1" si="14"/>
        <v>1</v>
      </c>
      <c r="D12" s="99">
        <f t="shared" ref="D12:D18" ca="1" si="24">IF(($A12&gt;$N$5)+(D$8&gt;$N$5),0,1/INDEX(m_p0,D$8,$A12))</f>
        <v>1</v>
      </c>
      <c r="E12" s="79"/>
      <c r="F12" s="99">
        <f t="shared" ref="F12:K12" ca="1" si="25">IF((F$8&gt;$N$5)+($A12&gt;$N$5),0,EXP(AB12))</f>
        <v>1</v>
      </c>
      <c r="G12" s="99">
        <f t="shared" ca="1" si="25"/>
        <v>3.0000000000000004</v>
      </c>
      <c r="H12" s="99">
        <f t="shared" ca="1" si="25"/>
        <v>3.0000000000000004</v>
      </c>
      <c r="I12" s="99">
        <f t="shared" ca="1" si="25"/>
        <v>1</v>
      </c>
      <c r="J12" s="99">
        <f t="shared" si="25"/>
        <v>0</v>
      </c>
      <c r="K12" s="99">
        <f t="shared" si="25"/>
        <v>0</v>
      </c>
      <c r="L12" s="16">
        <v>4</v>
      </c>
      <c r="M12" s="28">
        <v>3</v>
      </c>
      <c r="N12" s="28">
        <v>1</v>
      </c>
      <c r="O12" s="28">
        <v>1</v>
      </c>
      <c r="P12" s="27">
        <v>1</v>
      </c>
      <c r="Q12" s="28">
        <v>1</v>
      </c>
      <c r="R12" s="28">
        <v>3</v>
      </c>
      <c r="S12" s="28">
        <v>3</v>
      </c>
      <c r="T12" s="28">
        <v>1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</v>
      </c>
      <c r="AC12" s="99">
        <f t="shared" ca="1" si="26"/>
        <v>1.0986122886681098</v>
      </c>
      <c r="AD12" s="99">
        <f t="shared" ca="1" si="26"/>
        <v>1.0986122886681098</v>
      </c>
      <c r="AE12" s="99">
        <f t="shared" ca="1" si="26"/>
        <v>0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0</v>
      </c>
      <c r="AN12" s="285">
        <f t="shared" ref="AN12" si="28">IF(R12=0,"",LN(R12))</f>
        <v>1.0986122886681098</v>
      </c>
      <c r="AO12" s="285">
        <f t="shared" ref="AO12" si="29">IF(S12=0,"",LN(S12))</f>
        <v>1.0986122886681098</v>
      </c>
      <c r="AP12" s="285">
        <f t="shared" ref="AP12" si="30">IF(T12=0,"",LN(T12))</f>
        <v>0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3</v>
      </c>
      <c r="C13" s="99">
        <f t="shared" ca="1" si="14"/>
        <v>1</v>
      </c>
      <c r="D13" s="99">
        <f t="shared" ca="1" si="24"/>
        <v>1</v>
      </c>
      <c r="E13" s="99">
        <f t="shared" ref="E13:E18" ca="1" si="33">IF(($A13&gt;$N$5)+(E$8&gt;$N$5),0,1/INDEX(m_p0,E$8,$A13))</f>
        <v>1</v>
      </c>
      <c r="F13" s="79"/>
      <c r="G13" s="99">
        <f ca="1">IF((G$8&gt;$N$5)+($A13&gt;$N$5),0,EXP(AC13))</f>
        <v>3.0000000000000004</v>
      </c>
      <c r="H13" s="99">
        <f ca="1">IF((H$8&gt;$N$5)+($A13&gt;$N$5),0,EXP(AD13))</f>
        <v>3.0000000000000004</v>
      </c>
      <c r="I13" s="99">
        <f ca="1">IF((I$8&gt;$N$5)+($A13&gt;$N$5),0,EXP(AE13))</f>
        <v>1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3</v>
      </c>
      <c r="N13" s="28">
        <v>1</v>
      </c>
      <c r="O13" s="28">
        <v>1</v>
      </c>
      <c r="P13" s="28">
        <v>1</v>
      </c>
      <c r="Q13" s="27">
        <v>1</v>
      </c>
      <c r="R13" s="28">
        <v>3</v>
      </c>
      <c r="S13" s="28">
        <v>3</v>
      </c>
      <c r="T13" s="28">
        <v>1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1.0986122886681098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1.0986122886681098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0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1.0986122886681098</v>
      </c>
      <c r="AO13" s="285">
        <f t="shared" ref="AO13" si="35">IF(S13=0,"",LN(S13))</f>
        <v>1.0986122886681098</v>
      </c>
      <c r="AP13" s="285">
        <f t="shared" ref="AP13" si="36">IF(T13=0,"",LN(T13))</f>
        <v>0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0.33333333333333326</v>
      </c>
      <c r="C14" s="99">
        <f t="shared" ca="1" si="14"/>
        <v>0.20000000000000004</v>
      </c>
      <c r="D14" s="99">
        <f t="shared" ca="1" si="24"/>
        <v>0.33333333333333326</v>
      </c>
      <c r="E14" s="99">
        <f t="shared" ca="1" si="33"/>
        <v>0.33333333333333326</v>
      </c>
      <c r="F14" s="99">
        <f ca="1">IF(($A14&gt;$N$5)+(F$8&gt;$N$5),0,1/INDEX(m_p0,F$8,$A14))</f>
        <v>0.33333333333333326</v>
      </c>
      <c r="G14" s="79"/>
      <c r="H14" s="99">
        <f ca="1">IF((H$8&gt;$N$5)+($A14&gt;$N$5),0,EXP(AD14))</f>
        <v>1</v>
      </c>
      <c r="I14" s="99">
        <f ca="1">IF((I$8&gt;$N$5)+($A14&gt;$N$5),0,EXP(AE14))</f>
        <v>0.33333333333333331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0.33333333333333331</v>
      </c>
      <c r="N14" s="28">
        <v>0.2</v>
      </c>
      <c r="O14" s="28">
        <v>0.33333333333333331</v>
      </c>
      <c r="P14" s="28">
        <v>0.33333333333333331</v>
      </c>
      <c r="Q14" s="28">
        <v>0.33333333333333331</v>
      </c>
      <c r="R14" s="27">
        <v>1</v>
      </c>
      <c r="S14" s="28">
        <v>1</v>
      </c>
      <c r="T14" s="28">
        <v>0.33333333333333331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0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-1.0986122886681098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0</v>
      </c>
      <c r="AP14" s="285">
        <f t="shared" ref="AP14" si="40">IF(T14=0,"",LN(T14))</f>
        <v>-1.0986122886681098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0.33333333333333326</v>
      </c>
      <c r="C15" s="99">
        <f t="shared" ca="1" si="14"/>
        <v>0.33333333333333326</v>
      </c>
      <c r="D15" s="99">
        <f t="shared" ca="1" si="24"/>
        <v>0.33333333333333326</v>
      </c>
      <c r="E15" s="99">
        <f t="shared" ca="1" si="33"/>
        <v>0.33333333333333326</v>
      </c>
      <c r="F15" s="99">
        <f ca="1">IF(($A15&gt;$N$5)+(F$8&gt;$N$5),0,1/INDEX(m_p0,F$8,$A15))</f>
        <v>0.33333333333333326</v>
      </c>
      <c r="G15" s="99">
        <f ca="1">IF(($A15&gt;$N$5)+(G$8&gt;$N$5),0,1/INDEX(m_p0,G$8,$A15))</f>
        <v>1</v>
      </c>
      <c r="H15" s="79"/>
      <c r="I15" s="99">
        <f ca="1">IF((I$8&gt;$N$5)+($A15&gt;$N$5),0,EXP(AE15))</f>
        <v>0.33333333333333331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0.33333333333333331</v>
      </c>
      <c r="N15" s="28">
        <v>0.33333333333333331</v>
      </c>
      <c r="O15" s="28">
        <v>0.33333333333333331</v>
      </c>
      <c r="P15" s="28">
        <v>0.33333333333333331</v>
      </c>
      <c r="Q15" s="28">
        <v>0.33333333333333331</v>
      </c>
      <c r="R15" s="28">
        <v>1</v>
      </c>
      <c r="S15" s="27">
        <v>1</v>
      </c>
      <c r="T15" s="28">
        <v>0.33333333333333331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-1.0986122886681098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-1.0986122886681098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1</v>
      </c>
      <c r="C16" s="99">
        <f t="shared" ca="1" si="14"/>
        <v>0.33333333333333326</v>
      </c>
      <c r="D16" s="99">
        <f t="shared" ca="1" si="24"/>
        <v>1</v>
      </c>
      <c r="E16" s="99">
        <f t="shared" ca="1" si="33"/>
        <v>1</v>
      </c>
      <c r="F16" s="99">
        <f ca="1">IF(($A16&gt;$N$5)+(F$8&gt;$N$5),0,1/INDEX(m_p0,F$8,$A16))</f>
        <v>1</v>
      </c>
      <c r="G16" s="99">
        <f ca="1">IF(($A16&gt;$N$5)+(G$8&gt;$N$5),0,1/INDEX(m_p0,G$8,$A16))</f>
        <v>3</v>
      </c>
      <c r="H16" s="99">
        <f ca="1">IF(($A16&gt;$N$5)+(H$8&gt;$N$5),0,1/INDEX(m_p0,H$8,$A16))</f>
        <v>3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1</v>
      </c>
      <c r="N16" s="28">
        <v>0.33333333333333331</v>
      </c>
      <c r="O16" s="28">
        <v>1</v>
      </c>
      <c r="P16" s="28">
        <v>1</v>
      </c>
      <c r="Q16" s="28">
        <v>1</v>
      </c>
      <c r="R16" s="28">
        <v>3</v>
      </c>
      <c r="S16" s="28">
        <v>3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8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8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8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8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8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8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8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8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8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8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8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8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8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8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8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8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8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8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8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8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8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8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8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8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8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8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8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8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8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8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8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8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8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8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8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8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8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0.16666666666666669</v>
      </c>
      <c r="D5" s="46">
        <f ca="1">IF(ISNA(Summary!E38),0,Summary!E38)</f>
        <v>0.33333333333333331</v>
      </c>
      <c r="E5" s="46">
        <f ca="1">IF(ISNA(Summary!F38),0,Summary!F38)</f>
        <v>0.33333333333333331</v>
      </c>
      <c r="F5" s="46">
        <f ca="1">IF(ISNA(Summary!G38),0,Summary!G38)</f>
        <v>0.33333333333333331</v>
      </c>
      <c r="G5" s="46">
        <f ca="1">IF(ISNA(Summary!H38),0,Summary!H38)</f>
        <v>3.0000000000000004</v>
      </c>
      <c r="H5" s="46">
        <f ca="1">IF(ISNA(Summary!I38),0,Summary!I38)</f>
        <v>3.0000000000000004</v>
      </c>
      <c r="I5" s="46">
        <f ca="1">IF(ISNA(Summary!J38),0,Summary!J38)</f>
        <v>1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0.91666666666666674</v>
      </c>
      <c r="N5" s="46">
        <f t="array" aca="1" ref="N5:N14" ca="1">MMULT($B5:$K14,M5:M14)</f>
        <v>6.16</v>
      </c>
      <c r="O5" s="46">
        <f t="array" aca="1" ref="O5:O14" ca="1">MMULT($B5:$K14,N16:N25)</f>
        <v>2.8172121212121213</v>
      </c>
      <c r="P5" s="46">
        <f t="array" aca="1" ref="P5:P14" ca="1">MMULT($B5:$K14,O16:O25)</f>
        <v>2.9533525508212479</v>
      </c>
      <c r="Q5" s="46">
        <f t="array" aca="1" ref="Q5:Q14" ca="1">MMULT($B5:$K14,P16:P25)</f>
        <v>2.948607253789707</v>
      </c>
      <c r="R5" s="46">
        <f t="array" aca="1" ref="R5:R14" ca="1">MMULT($B5:$K14,Q16:Q25)</f>
        <v>2.942881922139815</v>
      </c>
      <c r="S5" s="46">
        <f t="array" aca="1" ref="S5:S14" ca="1">MMULT($B5:$K14,R16:R25)</f>
        <v>2.943255949015815</v>
      </c>
      <c r="T5" s="46">
        <f t="array" aca="1" ref="T5:T14" ca="1">MMULT($B5:$K14,S16:S25)</f>
        <v>2.9434815477180587</v>
      </c>
      <c r="U5" s="46">
        <f t="array" aca="1" ref="U5:U14" ca="1">MMULT($B5:$K14,T16:T25)</f>
        <v>2.9434600330345053</v>
      </c>
      <c r="V5" s="46">
        <f t="array" aca="1" ref="V5:V14" ca="1">MMULT($B5:$K14,U16:U25)</f>
        <v>2.9434512992977142</v>
      </c>
      <c r="W5" s="46">
        <f t="array" aca="1" ref="W5:W14" ca="1">MMULT($B5:$K14,V16:V25)</f>
        <v>2.9434524180163693</v>
      </c>
      <c r="X5" s="46">
        <f t="array" aca="1" ref="X5:X14" ca="1">MMULT($B5:$K14,W16:W25)</f>
        <v>2.9434527486919713</v>
      </c>
      <c r="Y5" s="46">
        <f t="array" aca="1" ref="Y5:Y14" ca="1">MMULT($B5:$K14,X16:X25)</f>
        <v>2.9434526938055647</v>
      </c>
      <c r="Z5" s="46">
        <f t="array" aca="1" ref="Z5:Z14" ca="1">MMULT($B5:$K14,Y16:Y25)</f>
        <v>2.9434526816157209</v>
      </c>
      <c r="AA5" s="46">
        <f t="array" aca="1" ref="AA5:AA14" ca="1">MMULT($B5:$K14,Z16:Z25)</f>
        <v>2.9434526842018882</v>
      </c>
      <c r="AB5" s="46">
        <f t="array" aca="1" ref="AB5:AB14" ca="1">MMULT($B5:$K14,AA16:AA25)</f>
        <v>2.9434526846363798</v>
      </c>
      <c r="AC5" s="46">
        <f t="array" aca="1" ref="AC5:AC14" ca="1">MMULT($B5:$K14,AB16:AB25)</f>
        <v>2.9434526845182196</v>
      </c>
      <c r="AD5" s="46">
        <f t="array" aca="1" ref="AD5:AD14" ca="1">MMULT($B5:$K14,AC16:AC25)</f>
        <v>2.943452684503419</v>
      </c>
      <c r="AE5" s="46">
        <f t="array" aca="1" ref="AE5:AE14" ca="1">MMULT($B5:$K14,AD16:AD25)</f>
        <v>2.9434526845086841</v>
      </c>
      <c r="AF5" s="46">
        <f t="array" aca="1" ref="AF5:AF14" ca="1">MMULT($B5:$K14,AE16:AE25)</f>
        <v>2.9434526845091558</v>
      </c>
      <c r="AG5" s="46">
        <f t="array" aca="1" ref="AG5:AG14" ca="1">MMULT($B5:$K14,AF16:AF25)</f>
        <v>2.9434526845089262</v>
      </c>
    </row>
    <row r="6" spans="1:33" x14ac:dyDescent="0.3">
      <c r="A6" s="44">
        <v>2</v>
      </c>
      <c r="B6" s="46">
        <f ca="1">IF(ISNA(Summary!C39),0,Summary!C39)</f>
        <v>5.9999999999999991</v>
      </c>
      <c r="C6" s="45">
        <v>1</v>
      </c>
      <c r="D6" s="46">
        <f ca="1">IF(ISNA(Summary!E39),0,Summary!E39)</f>
        <v>1</v>
      </c>
      <c r="E6" s="46">
        <f ca="1">IF(ISNA(Summary!F39),0,Summary!F39)</f>
        <v>1</v>
      </c>
      <c r="F6" s="46">
        <f ca="1">IF(ISNA(Summary!G39),0,Summary!G39)</f>
        <v>1</v>
      </c>
      <c r="G6" s="46">
        <f ca="1">IF(ISNA(Summary!H39),0,Summary!H39)</f>
        <v>4.9999999999999991</v>
      </c>
      <c r="H6" s="46">
        <f ca="1">IF(ISNA(Summary!I39),0,Summary!I39)</f>
        <v>3.0000000000000004</v>
      </c>
      <c r="I6" s="46">
        <f ca="1">IF(ISNA(Summary!J39),0,Summary!J39)</f>
        <v>3.0000000000000004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2.1</v>
      </c>
      <c r="N6" s="46">
        <f ca="1"/>
        <v>18.333333333333336</v>
      </c>
      <c r="O6" s="46">
        <f ca="1"/>
        <v>8.0734545454545437</v>
      </c>
      <c r="P6" s="46">
        <f ca="1"/>
        <v>8.4007747049815329</v>
      </c>
      <c r="Q6" s="46">
        <f ca="1"/>
        <v>8.4020788430537845</v>
      </c>
      <c r="R6" s="46">
        <f ca="1"/>
        <v>8.3878132846207318</v>
      </c>
      <c r="S6" s="46">
        <f ca="1"/>
        <v>8.3882186487608177</v>
      </c>
      <c r="T6" s="46">
        <f ca="1"/>
        <v>8.3887950248554226</v>
      </c>
      <c r="U6" s="46">
        <f ca="1"/>
        <v>8.3887626972641147</v>
      </c>
      <c r="V6" s="46">
        <f ca="1"/>
        <v>8.3887397847599683</v>
      </c>
      <c r="W6" s="46">
        <f ca="1"/>
        <v>8.3887417251834844</v>
      </c>
      <c r="X6" s="46">
        <f ca="1"/>
        <v>8.388742618970781</v>
      </c>
      <c r="Y6" s="46">
        <f ca="1"/>
        <v>8.3887425153056938</v>
      </c>
      <c r="Z6" s="46">
        <f ca="1"/>
        <v>8.3887424811767808</v>
      </c>
      <c r="AA6" s="46">
        <f ca="1"/>
        <v>8.3887424863547952</v>
      </c>
      <c r="AB6" s="46">
        <f ca="1"/>
        <v>8.3887424876257803</v>
      </c>
      <c r="AC6" s="46">
        <f ca="1"/>
        <v>8.3887424873786038</v>
      </c>
      <c r="AD6" s="46">
        <f ca="1"/>
        <v>8.3887424873327063</v>
      </c>
      <c r="AE6" s="46">
        <f ca="1"/>
        <v>8.3887424873441176</v>
      </c>
      <c r="AF6" s="46">
        <f ca="1"/>
        <v>8.3887424873457075</v>
      </c>
      <c r="AG6" s="46">
        <f ca="1"/>
        <v>8.3887424873451941</v>
      </c>
    </row>
    <row r="7" spans="1:33" x14ac:dyDescent="0.3">
      <c r="A7" s="44">
        <v>3</v>
      </c>
      <c r="B7" s="46">
        <f ca="1">IF(ISNA(Summary!C40),0,Summary!C40)</f>
        <v>3</v>
      </c>
      <c r="C7" s="46">
        <f ca="1">IF(ISNA(Summary!D40),0,Summary!D40)</f>
        <v>1</v>
      </c>
      <c r="D7" s="45">
        <v>1</v>
      </c>
      <c r="E7" s="46">
        <f ca="1">IF(ISNA(Summary!F40),0,Summary!F40)</f>
        <v>1</v>
      </c>
      <c r="F7" s="46">
        <f ca="1">IF(ISNA(Summary!G40),0,Summary!G40)</f>
        <v>1</v>
      </c>
      <c r="G7" s="46">
        <f ca="1">IF(ISNA(Summary!H40),0,Summary!H40)</f>
        <v>3.0000000000000004</v>
      </c>
      <c r="H7" s="46">
        <f ca="1">IF(ISNA(Summary!I40),0,Summary!I40)</f>
        <v>3.0000000000000004</v>
      </c>
      <c r="I7" s="46">
        <f ca="1">IF(ISNA(Summary!J40),0,Summary!J40)</f>
        <v>1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1.4</v>
      </c>
      <c r="N7" s="46">
        <f ca="1"/>
        <v>12.543333333333333</v>
      </c>
      <c r="O7" s="46">
        <f ca="1"/>
        <v>5.6909090909090914</v>
      </c>
      <c r="P7" s="46">
        <f ca="1"/>
        <v>5.8943638711227226</v>
      </c>
      <c r="Q7" s="46">
        <f ca="1"/>
        <v>5.8883454682579695</v>
      </c>
      <c r="R7" s="46">
        <f ca="1"/>
        <v>5.8797310370117648</v>
      </c>
      <c r="S7" s="46">
        <f ca="1"/>
        <v>5.8802634247690966</v>
      </c>
      <c r="T7" s="46">
        <f ca="1"/>
        <v>5.8806034786670249</v>
      </c>
      <c r="U7" s="46">
        <f ca="1"/>
        <v>5.8805722762684676</v>
      </c>
      <c r="V7" s="46">
        <f ca="1"/>
        <v>5.8805590813184123</v>
      </c>
      <c r="W7" s="46">
        <f ca="1"/>
        <v>5.880560718037052</v>
      </c>
      <c r="X7" s="46">
        <f ca="1"/>
        <v>5.8805612190195049</v>
      </c>
      <c r="Y7" s="46">
        <f ca="1"/>
        <v>5.8805611382637402</v>
      </c>
      <c r="Z7" s="46">
        <f ca="1"/>
        <v>5.8805611197325032</v>
      </c>
      <c r="AA7" s="46">
        <f ca="1"/>
        <v>5.880561123553349</v>
      </c>
      <c r="AB7" s="46">
        <f ca="1"/>
        <v>5.8805611242167943</v>
      </c>
      <c r="AC7" s="46">
        <f ca="1"/>
        <v>5.8805611240416544</v>
      </c>
      <c r="AD7" s="46">
        <f ca="1"/>
        <v>5.8805611240189153</v>
      </c>
      <c r="AE7" s="46">
        <f ca="1"/>
        <v>5.8805611240267419</v>
      </c>
      <c r="AF7" s="46">
        <f ca="1"/>
        <v>5.880561124027472</v>
      </c>
      <c r="AG7" s="46">
        <f ca="1"/>
        <v>5.8805611240271309</v>
      </c>
    </row>
    <row r="8" spans="1:33" x14ac:dyDescent="0.3">
      <c r="A8" s="48">
        <v>4</v>
      </c>
      <c r="B8" s="46">
        <f ca="1">IF(ISNA(Summary!C41),0,Summary!C41)</f>
        <v>3</v>
      </c>
      <c r="C8" s="46">
        <f ca="1">IF(ISNA(Summary!D41),0,Summary!D41)</f>
        <v>1</v>
      </c>
      <c r="D8" s="46">
        <f ca="1">IF(ISNA(Summary!E41),0,Summary!E41)</f>
        <v>1</v>
      </c>
      <c r="E8" s="45">
        <v>1</v>
      </c>
      <c r="F8" s="46">
        <f ca="1">IF(ISNA(Summary!G41),0,Summary!G41)</f>
        <v>1</v>
      </c>
      <c r="G8" s="46">
        <f ca="1">IF(ISNA(Summary!H41),0,Summary!H41)</f>
        <v>3.0000000000000004</v>
      </c>
      <c r="H8" s="46">
        <f ca="1">IF(ISNA(Summary!I41),0,Summary!I41)</f>
        <v>3.0000000000000004</v>
      </c>
      <c r="I8" s="46">
        <f ca="1">IF(ISNA(Summary!J41),0,Summary!J41)</f>
        <v>1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1.4</v>
      </c>
      <c r="N8" s="46">
        <f ca="1"/>
        <v>12.543333333333333</v>
      </c>
      <c r="O8" s="46">
        <f ca="1"/>
        <v>5.6909090909090914</v>
      </c>
      <c r="P8" s="46">
        <f ca="1"/>
        <v>5.8943638711227226</v>
      </c>
      <c r="Q8" s="46">
        <f ca="1"/>
        <v>5.8883454682579695</v>
      </c>
      <c r="R8" s="46">
        <f ca="1"/>
        <v>5.8797310370117648</v>
      </c>
      <c r="S8" s="46">
        <f ca="1"/>
        <v>5.8802634247690966</v>
      </c>
      <c r="T8" s="46">
        <f ca="1"/>
        <v>5.8806034786670249</v>
      </c>
      <c r="U8" s="46">
        <f ca="1"/>
        <v>5.8805722762684676</v>
      </c>
      <c r="V8" s="46">
        <f ca="1"/>
        <v>5.8805590813184123</v>
      </c>
      <c r="W8" s="46">
        <f ca="1"/>
        <v>5.880560718037052</v>
      </c>
      <c r="X8" s="46">
        <f ca="1"/>
        <v>5.8805612190195049</v>
      </c>
      <c r="Y8" s="46">
        <f ca="1"/>
        <v>5.8805611382637402</v>
      </c>
      <c r="Z8" s="46">
        <f ca="1"/>
        <v>5.8805611197325032</v>
      </c>
      <c r="AA8" s="46">
        <f ca="1"/>
        <v>5.880561123553349</v>
      </c>
      <c r="AB8" s="46">
        <f ca="1"/>
        <v>5.8805611242167943</v>
      </c>
      <c r="AC8" s="46">
        <f ca="1"/>
        <v>5.8805611240416544</v>
      </c>
      <c r="AD8" s="46">
        <f ca="1"/>
        <v>5.8805611240189153</v>
      </c>
      <c r="AE8" s="46">
        <f ca="1"/>
        <v>5.8805611240267419</v>
      </c>
      <c r="AF8" s="46">
        <f ca="1"/>
        <v>5.880561124027472</v>
      </c>
      <c r="AG8" s="46">
        <f ca="1"/>
        <v>5.8805611240271309</v>
      </c>
    </row>
    <row r="9" spans="1:33" x14ac:dyDescent="0.3">
      <c r="A9" s="48">
        <v>5</v>
      </c>
      <c r="B9" s="46">
        <f ca="1">IF(ISNA(Summary!C42),0,Summary!C42)</f>
        <v>3</v>
      </c>
      <c r="C9" s="46">
        <f ca="1">IF(ISNA(Summary!D42),0,Summary!D42)</f>
        <v>1</v>
      </c>
      <c r="D9" s="46">
        <f ca="1">IF(ISNA(Summary!E42),0,Summary!E42)</f>
        <v>1</v>
      </c>
      <c r="E9" s="46">
        <f ca="1">IF(ISNA(Summary!F42),0,Summary!F42)</f>
        <v>1</v>
      </c>
      <c r="F9" s="45">
        <v>1</v>
      </c>
      <c r="G9" s="46">
        <f ca="1">IF(ISNA(Summary!H42),0,Summary!H42)</f>
        <v>3.0000000000000004</v>
      </c>
      <c r="H9" s="46">
        <f ca="1">IF(ISNA(Summary!I42),0,Summary!I42)</f>
        <v>3.0000000000000004</v>
      </c>
      <c r="I9" s="46">
        <f ca="1">IF(ISNA(Summary!J42),0,Summary!J42)</f>
        <v>1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1.4</v>
      </c>
      <c r="N9" s="46">
        <f ca="1"/>
        <v>12.543333333333333</v>
      </c>
      <c r="O9" s="46">
        <f ca="1"/>
        <v>5.6909090909090914</v>
      </c>
      <c r="P9" s="46">
        <f ca="1"/>
        <v>5.8943638711227226</v>
      </c>
      <c r="Q9" s="46">
        <f ca="1"/>
        <v>5.8883454682579695</v>
      </c>
      <c r="R9" s="46">
        <f ca="1"/>
        <v>5.8797310370117648</v>
      </c>
      <c r="S9" s="46">
        <f ca="1"/>
        <v>5.8802634247690966</v>
      </c>
      <c r="T9" s="46">
        <f ca="1"/>
        <v>5.8806034786670249</v>
      </c>
      <c r="U9" s="46">
        <f ca="1"/>
        <v>5.8805722762684676</v>
      </c>
      <c r="V9" s="46">
        <f ca="1"/>
        <v>5.8805590813184123</v>
      </c>
      <c r="W9" s="46">
        <f ca="1"/>
        <v>5.880560718037052</v>
      </c>
      <c r="X9" s="46">
        <f ca="1"/>
        <v>5.8805612190195049</v>
      </c>
      <c r="Y9" s="46">
        <f ca="1"/>
        <v>5.8805611382637402</v>
      </c>
      <c r="Z9" s="46">
        <f ca="1"/>
        <v>5.8805611197325032</v>
      </c>
      <c r="AA9" s="46">
        <f ca="1"/>
        <v>5.880561123553349</v>
      </c>
      <c r="AB9" s="46">
        <f ca="1"/>
        <v>5.8805611242167943</v>
      </c>
      <c r="AC9" s="46">
        <f ca="1"/>
        <v>5.8805611240416544</v>
      </c>
      <c r="AD9" s="46">
        <f ca="1"/>
        <v>5.8805611240189153</v>
      </c>
      <c r="AE9" s="46">
        <f ca="1"/>
        <v>5.8805611240267419</v>
      </c>
      <c r="AF9" s="46">
        <f ca="1"/>
        <v>5.880561124027472</v>
      </c>
      <c r="AG9" s="46">
        <f ca="1"/>
        <v>5.8805611240271309</v>
      </c>
    </row>
    <row r="10" spans="1:33" x14ac:dyDescent="0.3">
      <c r="A10" s="48">
        <v>6</v>
      </c>
      <c r="B10" s="46">
        <f ca="1">IF(ISNA(Summary!C43),0,Summary!C43)</f>
        <v>0.33333333333333326</v>
      </c>
      <c r="C10" s="46">
        <f ca="1">IF(ISNA(Summary!D43),0,Summary!D43)</f>
        <v>0.20000000000000004</v>
      </c>
      <c r="D10" s="46">
        <f ca="1">IF(ISNA(Summary!E43),0,Summary!E43)</f>
        <v>0.33333333333333326</v>
      </c>
      <c r="E10" s="46">
        <f ca="1">IF(ISNA(Summary!F43),0,Summary!F43)</f>
        <v>0.33333333333333326</v>
      </c>
      <c r="F10" s="46">
        <f ca="1">IF(ISNA(Summary!G43),0,Summary!G43)</f>
        <v>0.33333333333333326</v>
      </c>
      <c r="G10" s="45">
        <v>1</v>
      </c>
      <c r="H10" s="46">
        <f ca="1">IF(ISNA(Summary!I43),0,Summary!I43)</f>
        <v>1</v>
      </c>
      <c r="I10" s="46">
        <f ca="1">IF(ISNA(Summary!J43),0,Summary!J43)</f>
        <v>0.33333333333333331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0.38666666666666666</v>
      </c>
      <c r="N10" s="46">
        <f ca="1"/>
        <v>3.2899999999999996</v>
      </c>
      <c r="O10" s="46">
        <f ca="1"/>
        <v>1.5396363636363632</v>
      </c>
      <c r="P10" s="46">
        <f ca="1"/>
        <v>1.5988229288652673</v>
      </c>
      <c r="Q10" s="46">
        <f ca="1"/>
        <v>1.5950770451547873</v>
      </c>
      <c r="R10" s="46">
        <f ca="1"/>
        <v>1.5926184639932024</v>
      </c>
      <c r="S10" s="46">
        <f ca="1"/>
        <v>1.5928530735859543</v>
      </c>
      <c r="T10" s="46">
        <f ca="1"/>
        <v>1.5929480019021829</v>
      </c>
      <c r="U10" s="46">
        <f ca="1"/>
        <v>1.5929357446572516</v>
      </c>
      <c r="V10" s="46">
        <f ca="1"/>
        <v>1.5929321546835988</v>
      </c>
      <c r="W10" s="46">
        <f ca="1"/>
        <v>1.5929327554230768</v>
      </c>
      <c r="X10" s="46">
        <f ca="1"/>
        <v>1.5929328876197579</v>
      </c>
      <c r="Y10" s="46">
        <f ca="1"/>
        <v>1.5929328593451961</v>
      </c>
      <c r="Z10" s="46">
        <f ca="1"/>
        <v>1.5929328546393164</v>
      </c>
      <c r="AA10" s="46">
        <f ca="1"/>
        <v>1.5929328559299898</v>
      </c>
      <c r="AB10" s="46">
        <f ca="1"/>
        <v>1.5929328560900011</v>
      </c>
      <c r="AC10" s="46">
        <f ca="1"/>
        <v>1.5929328560325331</v>
      </c>
      <c r="AD10" s="46">
        <f ca="1"/>
        <v>1.5929328560274512</v>
      </c>
      <c r="AE10" s="46">
        <f ca="1"/>
        <v>1.592932856029956</v>
      </c>
      <c r="AF10" s="46">
        <f ca="1"/>
        <v>1.5929328560300993</v>
      </c>
      <c r="AG10" s="46">
        <f ca="1"/>
        <v>1.5929328560299922</v>
      </c>
    </row>
    <row r="11" spans="1:33" x14ac:dyDescent="0.3">
      <c r="A11" s="48">
        <v>7</v>
      </c>
      <c r="B11" s="46">
        <f ca="1">IF(ISNA(Summary!C44),0,Summary!C44)</f>
        <v>0.33333333333333326</v>
      </c>
      <c r="C11" s="46">
        <f ca="1">IF(ISNA(Summary!D44),0,Summary!D44)</f>
        <v>0.33333333333333326</v>
      </c>
      <c r="D11" s="46">
        <f ca="1">IF(ISNA(Summary!E44),0,Summary!E44)</f>
        <v>0.33333333333333326</v>
      </c>
      <c r="E11" s="46">
        <f ca="1">IF(ISNA(Summary!F44),0,Summary!F44)</f>
        <v>0.33333333333333326</v>
      </c>
      <c r="F11" s="46">
        <f ca="1">IF(ISNA(Summary!G44),0,Summary!G44)</f>
        <v>0.33333333333333326</v>
      </c>
      <c r="G11" s="46">
        <f ca="1">IF(ISNA(Summary!H44),0,Summary!H44)</f>
        <v>1</v>
      </c>
      <c r="H11" s="45">
        <v>1</v>
      </c>
      <c r="I11" s="46">
        <f ca="1">IF(ISNA(Summary!J44),0,Summary!J44)</f>
        <v>0.33333333333333331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0.39999999999999997</v>
      </c>
      <c r="N11" s="46">
        <f ca="1"/>
        <v>3.5699999999999994</v>
      </c>
      <c r="O11" s="46">
        <f ca="1"/>
        <v>1.6729696969696963</v>
      </c>
      <c r="P11" s="46">
        <f ca="1"/>
        <v>1.7321562621986006</v>
      </c>
      <c r="Q11" s="46">
        <f ca="1"/>
        <v>1.7284103784881206</v>
      </c>
      <c r="R11" s="46">
        <f ca="1"/>
        <v>1.7259517973265353</v>
      </c>
      <c r="S11" s="46">
        <f ca="1"/>
        <v>1.7261864069192876</v>
      </c>
      <c r="T11" s="46">
        <f ca="1"/>
        <v>1.7262813352355162</v>
      </c>
      <c r="U11" s="46">
        <f ca="1"/>
        <v>1.7262690779905847</v>
      </c>
      <c r="V11" s="46">
        <f ca="1"/>
        <v>1.7262654880169319</v>
      </c>
      <c r="W11" s="46">
        <f ca="1"/>
        <v>1.7262660887564096</v>
      </c>
      <c r="X11" s="46">
        <f ca="1"/>
        <v>1.7262662209530912</v>
      </c>
      <c r="Y11" s="46">
        <f ca="1"/>
        <v>1.7262661926785294</v>
      </c>
      <c r="Z11" s="46">
        <f ca="1"/>
        <v>1.7262661879726497</v>
      </c>
      <c r="AA11" s="46">
        <f ca="1"/>
        <v>1.7262661892633231</v>
      </c>
      <c r="AB11" s="46">
        <f ca="1"/>
        <v>1.7262661894233344</v>
      </c>
      <c r="AC11" s="46">
        <f ca="1"/>
        <v>1.7262661893658664</v>
      </c>
      <c r="AD11" s="46">
        <f ca="1"/>
        <v>1.7262661893607842</v>
      </c>
      <c r="AE11" s="46">
        <f ca="1"/>
        <v>1.7262661893632893</v>
      </c>
      <c r="AF11" s="46">
        <f ca="1"/>
        <v>1.7262661893634326</v>
      </c>
      <c r="AG11" s="46">
        <f ca="1"/>
        <v>1.7262661893633255</v>
      </c>
    </row>
    <row r="12" spans="1:33" x14ac:dyDescent="0.3">
      <c r="A12" s="48">
        <v>8</v>
      </c>
      <c r="B12" s="46">
        <f ca="1">IF(ISNA(Summary!C45),0,Summary!C45)</f>
        <v>1</v>
      </c>
      <c r="C12" s="46">
        <f ca="1">IF(ISNA(Summary!D45),0,Summary!D45)</f>
        <v>0.33333333333333326</v>
      </c>
      <c r="D12" s="46">
        <f ca="1">IF(ISNA(Summary!E45),0,Summary!E45)</f>
        <v>1</v>
      </c>
      <c r="E12" s="46">
        <f ca="1">IF(ISNA(Summary!F45),0,Summary!F45)</f>
        <v>1</v>
      </c>
      <c r="F12" s="46">
        <f ca="1">IF(ISNA(Summary!G45),0,Summary!G45)</f>
        <v>1</v>
      </c>
      <c r="G12" s="46">
        <f ca="1">IF(ISNA(Summary!H45),0,Summary!H45)</f>
        <v>3</v>
      </c>
      <c r="H12" s="46">
        <f ca="1">IF(ISNA(Summary!I45),0,Summary!I45)</f>
        <v>3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1.1333333333333333</v>
      </c>
      <c r="N12" s="46">
        <f ca="1"/>
        <v>9.3099999999999987</v>
      </c>
      <c r="O12" s="46">
        <f ca="1"/>
        <v>4.3522424242424229</v>
      </c>
      <c r="P12" s="46">
        <f ca="1"/>
        <v>4.5298021199291361</v>
      </c>
      <c r="Q12" s="46">
        <f ca="1"/>
        <v>4.5185644687976962</v>
      </c>
      <c r="R12" s="46">
        <f ca="1"/>
        <v>4.5111887253129401</v>
      </c>
      <c r="S12" s="46">
        <f ca="1"/>
        <v>4.5118925540911974</v>
      </c>
      <c r="T12" s="46">
        <f ca="1"/>
        <v>4.5121773390398827</v>
      </c>
      <c r="U12" s="46">
        <f ca="1"/>
        <v>4.5121405673050887</v>
      </c>
      <c r="V12" s="46">
        <f ca="1"/>
        <v>4.5121297973841301</v>
      </c>
      <c r="W12" s="46">
        <f ca="1"/>
        <v>4.5121315996025642</v>
      </c>
      <c r="X12" s="46">
        <f ca="1"/>
        <v>4.5121319961926076</v>
      </c>
      <c r="Y12" s="46">
        <f ca="1"/>
        <v>4.5121319113689218</v>
      </c>
      <c r="Z12" s="46">
        <f ca="1"/>
        <v>4.5121318972512823</v>
      </c>
      <c r="AA12" s="46">
        <f ca="1"/>
        <v>4.5121319011233032</v>
      </c>
      <c r="AB12" s="46">
        <f ca="1"/>
        <v>4.5121319016033379</v>
      </c>
      <c r="AC12" s="46">
        <f ca="1"/>
        <v>4.5121319014309327</v>
      </c>
      <c r="AD12" s="46">
        <f ca="1"/>
        <v>4.5121319014156871</v>
      </c>
      <c r="AE12" s="46">
        <f ca="1"/>
        <v>4.5121319014232029</v>
      </c>
      <c r="AF12" s="46">
        <f ca="1"/>
        <v>4.5121319014236319</v>
      </c>
      <c r="AG12" s="46">
        <f ca="1"/>
        <v>4.5121319014233112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5.4545454545454541E-3</v>
      </c>
      <c r="P13" s="46">
        <f ca="1"/>
        <v>6.7561480947662381E-4</v>
      </c>
      <c r="Q13" s="46">
        <f ca="1"/>
        <v>8.0422917314517962E-5</v>
      </c>
      <c r="R13" s="46">
        <f ca="1"/>
        <v>9.571787984470731E-6</v>
      </c>
      <c r="S13" s="46">
        <f ca="1"/>
        <v>1.1411541554007703E-6</v>
      </c>
      <c r="T13" s="46">
        <f ca="1"/>
        <v>1.3604249044811817E-7</v>
      </c>
      <c r="U13" s="46">
        <f ca="1"/>
        <v>1.6217167071675209E-8</v>
      </c>
      <c r="V13" s="46">
        <f ca="1"/>
        <v>1.9332013142968304E-9</v>
      </c>
      <c r="W13" s="46">
        <f ca="1"/>
        <v>2.3045193484352979E-10</v>
      </c>
      <c r="X13" s="46">
        <f ca="1"/>
        <v>2.7471573496141842E-11</v>
      </c>
      <c r="Y13" s="46">
        <f ca="1"/>
        <v>3.2748142056493732E-12</v>
      </c>
      <c r="Z13" s="46">
        <f ca="1"/>
        <v>3.9038201490560778E-13</v>
      </c>
      <c r="AA13" s="46">
        <f ca="1"/>
        <v>4.6536416606132918E-14</v>
      </c>
      <c r="AB13" s="46">
        <f ca="1"/>
        <v>5.5474842244626627E-15</v>
      </c>
      <c r="AC13" s="46">
        <f ca="1"/>
        <v>6.6130105109862975E-16</v>
      </c>
      <c r="AD13" s="46">
        <f ca="1"/>
        <v>7.8831964635176158E-17</v>
      </c>
      <c r="AE13" s="46">
        <f ca="1"/>
        <v>9.3973518383971344E-18</v>
      </c>
      <c r="AF13" s="46">
        <f ca="1"/>
        <v>1.1202336765700795E-18</v>
      </c>
      <c r="AG13" s="46">
        <f ca="1"/>
        <v>1.33540119780758E-19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5.4545454545454541E-3</v>
      </c>
      <c r="P14" s="46">
        <f ca="1"/>
        <v>6.7561480947662381E-4</v>
      </c>
      <c r="Q14" s="46">
        <f ca="1"/>
        <v>8.0422917314517962E-5</v>
      </c>
      <c r="R14" s="46">
        <f ca="1"/>
        <v>9.571787984470731E-6</v>
      </c>
      <c r="S14" s="46">
        <f ca="1"/>
        <v>1.1411541554007703E-6</v>
      </c>
      <c r="T14" s="46">
        <f ca="1"/>
        <v>1.3604249044811817E-7</v>
      </c>
      <c r="U14" s="46">
        <f ca="1"/>
        <v>1.6217167071675209E-8</v>
      </c>
      <c r="V14" s="46">
        <f ca="1"/>
        <v>1.9332013142968304E-9</v>
      </c>
      <c r="W14" s="46">
        <f ca="1"/>
        <v>2.3045193484352979E-10</v>
      </c>
      <c r="X14" s="46">
        <f ca="1"/>
        <v>2.7471573496141842E-11</v>
      </c>
      <c r="Y14" s="46">
        <f ca="1"/>
        <v>3.2748142056493732E-12</v>
      </c>
      <c r="Z14" s="46">
        <f ca="1"/>
        <v>3.9038201490560778E-13</v>
      </c>
      <c r="AA14" s="46">
        <f ca="1"/>
        <v>4.6536416606132918E-14</v>
      </c>
      <c r="AB14" s="46">
        <f ca="1"/>
        <v>5.5474842244626627E-15</v>
      </c>
      <c r="AC14" s="46">
        <f ca="1"/>
        <v>6.6130105109862975E-16</v>
      </c>
      <c r="AD14" s="46">
        <f ca="1"/>
        <v>7.8831964635176158E-17</v>
      </c>
      <c r="AE14" s="46">
        <f ca="1"/>
        <v>9.3973518383971344E-18</v>
      </c>
      <c r="AF14" s="46">
        <f ca="1"/>
        <v>1.1202336765700795E-18</v>
      </c>
      <c r="AG14" s="46">
        <f ca="1"/>
        <v>1.33540119780758E-19</v>
      </c>
    </row>
    <row r="15" spans="1:33" x14ac:dyDescent="0.3">
      <c r="A15" s="41" t="s">
        <v>46</v>
      </c>
      <c r="B15" s="44">
        <f t="shared" ref="B15:G15" ca="1" si="3">IF($M$1&gt;=B4,SUM(B5:B14),0)</f>
        <v>17.666666666666664</v>
      </c>
      <c r="C15" s="44">
        <f t="shared" ca="1" si="3"/>
        <v>5.0333333333333332</v>
      </c>
      <c r="D15" s="44">
        <f t="shared" ca="1" si="3"/>
        <v>5.9999999999999991</v>
      </c>
      <c r="E15" s="44">
        <f t="shared" ca="1" si="3"/>
        <v>5.9999999999999991</v>
      </c>
      <c r="F15" s="44">
        <f t="shared" ca="1" si="3"/>
        <v>5.9999999999999991</v>
      </c>
      <c r="G15" s="44">
        <f t="shared" ca="1" si="3"/>
        <v>22</v>
      </c>
      <c r="H15" s="44">
        <f t="shared" ref="H15:I15" ca="1" si="4">IF($M$1&gt;=H4,SUM(H5:H14),0)</f>
        <v>20</v>
      </c>
      <c r="I15" s="44">
        <f t="shared" ca="1" si="4"/>
        <v>8.6666666666666661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0.43650793650793651</v>
      </c>
      <c r="N16" s="46">
        <f t="shared" ca="1" si="6"/>
        <v>0.33599999999999997</v>
      </c>
      <c r="O16" s="46">
        <f t="shared" ca="1" si="6"/>
        <v>0.34894754226345981</v>
      </c>
      <c r="P16" s="46">
        <f t="shared" ca="1" si="6"/>
        <v>0.35155716639680318</v>
      </c>
      <c r="Q16" s="46">
        <f t="shared" ca="1" si="6"/>
        <v>0.35093782251607847</v>
      </c>
      <c r="R16" s="46">
        <f t="shared" ca="1" si="6"/>
        <v>0.35085210200561612</v>
      </c>
      <c r="S16" s="46">
        <f t="shared" ca="1" si="6"/>
        <v>0.35087973648023812</v>
      </c>
      <c r="T16" s="46">
        <f t="shared" ca="1" si="6"/>
        <v>0.35088252114835627</v>
      </c>
      <c r="U16" s="46">
        <f t="shared" ca="1" si="6"/>
        <v>0.35088130863380795</v>
      </c>
      <c r="V16" s="46">
        <f t="shared" ca="1" si="6"/>
        <v>0.35088122588391107</v>
      </c>
      <c r="W16" s="46">
        <f t="shared" ca="1" si="6"/>
        <v>0.35088127808011493</v>
      </c>
      <c r="X16" s="46">
        <f t="shared" ca="1" si="6"/>
        <v>0.35088128011407566</v>
      </c>
      <c r="Y16" s="46">
        <f t="shared" ca="1" si="6"/>
        <v>0.35088127790727675</v>
      </c>
      <c r="Z16" s="46">
        <f t="shared" ref="Z16:AG16" ca="1" si="7">Z5/MAX(Z$5:Z$14)</f>
        <v>0.35088127788168921</v>
      </c>
      <c r="AA16" s="46">
        <f t="shared" ca="1" si="7"/>
        <v>0.3508812779733953</v>
      </c>
      <c r="AB16" s="46">
        <f t="shared" ca="1" si="7"/>
        <v>0.35088127797202762</v>
      </c>
      <c r="AC16" s="46">
        <f t="shared" ca="1" si="7"/>
        <v>0.35088127796828084</v>
      </c>
      <c r="AD16" s="46">
        <f t="shared" ca="1" si="7"/>
        <v>0.35088127796843632</v>
      </c>
      <c r="AE16" s="46">
        <f t="shared" ca="1" si="7"/>
        <v>0.35088127796858665</v>
      </c>
      <c r="AF16" s="46">
        <f t="shared" ca="1" si="7"/>
        <v>0.35088127796857638</v>
      </c>
      <c r="AG16" s="46">
        <f t="shared" ca="1" si="7"/>
        <v>0.35088127796857044</v>
      </c>
    </row>
    <row r="17" spans="2:33" x14ac:dyDescent="0.3">
      <c r="L17" s="51"/>
      <c r="M17" s="46">
        <f t="shared" ref="M17:Y17" ca="1" si="8">M6/MAX(M$5:M$14)</f>
        <v>1</v>
      </c>
      <c r="N17" s="46">
        <f t="shared" ca="1" si="8"/>
        <v>1</v>
      </c>
      <c r="O17" s="46">
        <f t="shared" ca="1" si="8"/>
        <v>1</v>
      </c>
      <c r="P17" s="46">
        <f t="shared" ca="1" si="8"/>
        <v>1</v>
      </c>
      <c r="Q17" s="46">
        <f t="shared" ca="1" si="8"/>
        <v>1</v>
      </c>
      <c r="R17" s="46">
        <f t="shared" ca="1" si="8"/>
        <v>1</v>
      </c>
      <c r="S17" s="46">
        <f t="shared" ca="1" si="8"/>
        <v>1</v>
      </c>
      <c r="T17" s="46">
        <f t="shared" ca="1" si="8"/>
        <v>1</v>
      </c>
      <c r="U17" s="46">
        <f t="shared" ca="1" si="8"/>
        <v>1</v>
      </c>
      <c r="V17" s="46">
        <f t="shared" ca="1" si="8"/>
        <v>1</v>
      </c>
      <c r="W17" s="46">
        <f t="shared" ca="1" si="8"/>
        <v>1</v>
      </c>
      <c r="X17" s="46">
        <f t="shared" ca="1" si="8"/>
        <v>1</v>
      </c>
      <c r="Y17" s="46">
        <f t="shared" ca="1" si="8"/>
        <v>1</v>
      </c>
      <c r="Z17" s="46">
        <f t="shared" ref="Z17:AG17" ca="1" si="9">Z6/MAX(Z$5:Z$14)</f>
        <v>1</v>
      </c>
      <c r="AA17" s="46">
        <f t="shared" ca="1" si="9"/>
        <v>1</v>
      </c>
      <c r="AB17" s="46">
        <f t="shared" ca="1" si="9"/>
        <v>1</v>
      </c>
      <c r="AC17" s="46">
        <f t="shared" ca="1" si="9"/>
        <v>1</v>
      </c>
      <c r="AD17" s="46">
        <f t="shared" ca="1" si="9"/>
        <v>1</v>
      </c>
      <c r="AE17" s="46">
        <f t="shared" ca="1" si="9"/>
        <v>1</v>
      </c>
      <c r="AF17" s="46">
        <f t="shared" ca="1" si="9"/>
        <v>1</v>
      </c>
      <c r="AG17" s="46">
        <f t="shared" ca="1" si="9"/>
        <v>1</v>
      </c>
    </row>
    <row r="18" spans="2:33" x14ac:dyDescent="0.3">
      <c r="L18" s="51"/>
      <c r="M18" s="46">
        <f t="shared" ref="M18:Y18" ca="1" si="10">M7/MAX(M$5:M$14)</f>
        <v>0.66666666666666663</v>
      </c>
      <c r="N18" s="46">
        <f t="shared" ca="1" si="10"/>
        <v>0.68418181818181811</v>
      </c>
      <c r="O18" s="46">
        <f t="shared" ca="1" si="10"/>
        <v>0.70489145122061092</v>
      </c>
      <c r="P18" s="46">
        <f t="shared" ca="1" si="10"/>
        <v>0.70164527417066114</v>
      </c>
      <c r="Q18" s="46">
        <f t="shared" ca="1" si="10"/>
        <v>0.70082006825322962</v>
      </c>
      <c r="R18" s="46">
        <f t="shared" ca="1" si="10"/>
        <v>0.70098496920435749</v>
      </c>
      <c r="S18" s="46">
        <f t="shared" ca="1" si="10"/>
        <v>0.70101456232757853</v>
      </c>
      <c r="T18" s="46">
        <f t="shared" ca="1" si="10"/>
        <v>0.70100693380195855</v>
      </c>
      <c r="U18" s="46">
        <f t="shared" ca="1" si="10"/>
        <v>0.70100591570987447</v>
      </c>
      <c r="V18" s="46">
        <f t="shared" ca="1" si="10"/>
        <v>0.70100625745976408</v>
      </c>
      <c r="W18" s="46">
        <f t="shared" ca="1" si="10"/>
        <v>0.70100629041698481</v>
      </c>
      <c r="X18" s="46">
        <f t="shared" ca="1" si="10"/>
        <v>0.70100627544834526</v>
      </c>
      <c r="Y18" s="46">
        <f t="shared" ca="1" si="10"/>
        <v>0.70100627448444774</v>
      </c>
      <c r="Z18" s="46">
        <f t="shared" ref="Z18:AG18" ca="1" si="11">Z7/MAX(Z$5:Z$14)</f>
        <v>0.70100627512737435</v>
      </c>
      <c r="AA18" s="46">
        <f t="shared" ca="1" si="11"/>
        <v>0.70100627515014591</v>
      </c>
      <c r="AB18" s="46">
        <f t="shared" ca="1" si="11"/>
        <v>0.70100627512302349</v>
      </c>
      <c r="AC18" s="46">
        <f t="shared" ca="1" si="11"/>
        <v>0.70100627512280089</v>
      </c>
      <c r="AD18" s="46">
        <f t="shared" ca="1" si="11"/>
        <v>0.70100627512392566</v>
      </c>
      <c r="AE18" s="46">
        <f t="shared" ca="1" si="11"/>
        <v>0.70100627512390501</v>
      </c>
      <c r="AF18" s="46">
        <f t="shared" ca="1" si="11"/>
        <v>0.70100627512385916</v>
      </c>
      <c r="AG18" s="46">
        <f t="shared" ca="1" si="11"/>
        <v>0.70100627512386149</v>
      </c>
    </row>
    <row r="19" spans="2:33" x14ac:dyDescent="0.3">
      <c r="L19" s="51"/>
      <c r="M19" s="46">
        <f t="shared" ref="M19:Y19" ca="1" si="12">M8/MAX(M$5:M$14)</f>
        <v>0.66666666666666663</v>
      </c>
      <c r="N19" s="46">
        <f t="shared" ca="1" si="12"/>
        <v>0.68418181818181811</v>
      </c>
      <c r="O19" s="46">
        <f t="shared" ca="1" si="12"/>
        <v>0.70489145122061092</v>
      </c>
      <c r="P19" s="46">
        <f t="shared" ca="1" si="12"/>
        <v>0.70164527417066114</v>
      </c>
      <c r="Q19" s="46">
        <f t="shared" ca="1" si="12"/>
        <v>0.70082006825322962</v>
      </c>
      <c r="R19" s="46">
        <f t="shared" ca="1" si="12"/>
        <v>0.70098496920435749</v>
      </c>
      <c r="S19" s="46">
        <f t="shared" ca="1" si="12"/>
        <v>0.70101456232757853</v>
      </c>
      <c r="T19" s="46">
        <f t="shared" ca="1" si="12"/>
        <v>0.70100693380195855</v>
      </c>
      <c r="U19" s="46">
        <f t="shared" ca="1" si="12"/>
        <v>0.70100591570987447</v>
      </c>
      <c r="V19" s="46">
        <f t="shared" ca="1" si="12"/>
        <v>0.70100625745976408</v>
      </c>
      <c r="W19" s="46">
        <f t="shared" ca="1" si="12"/>
        <v>0.70100629041698481</v>
      </c>
      <c r="X19" s="46">
        <f t="shared" ca="1" si="12"/>
        <v>0.70100627544834526</v>
      </c>
      <c r="Y19" s="46">
        <f t="shared" ca="1" si="12"/>
        <v>0.70100627448444774</v>
      </c>
      <c r="Z19" s="46">
        <f t="shared" ref="Z19:AG19" ca="1" si="13">Z8/MAX(Z$5:Z$14)</f>
        <v>0.70100627512737435</v>
      </c>
      <c r="AA19" s="46">
        <f t="shared" ca="1" si="13"/>
        <v>0.70100627515014591</v>
      </c>
      <c r="AB19" s="46">
        <f t="shared" ca="1" si="13"/>
        <v>0.70100627512302349</v>
      </c>
      <c r="AC19" s="46">
        <f t="shared" ca="1" si="13"/>
        <v>0.70100627512280089</v>
      </c>
      <c r="AD19" s="46">
        <f t="shared" ca="1" si="13"/>
        <v>0.70100627512392566</v>
      </c>
      <c r="AE19" s="46">
        <f t="shared" ca="1" si="13"/>
        <v>0.70100627512390501</v>
      </c>
      <c r="AF19" s="46">
        <f t="shared" ca="1" si="13"/>
        <v>0.70100627512385916</v>
      </c>
      <c r="AG19" s="46">
        <f t="shared" ca="1" si="13"/>
        <v>0.70100627512386149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0.66666666666666663</v>
      </c>
      <c r="N20" s="46">
        <f t="shared" ca="1" si="14"/>
        <v>0.68418181818181811</v>
      </c>
      <c r="O20" s="46">
        <f t="shared" ca="1" si="14"/>
        <v>0.70489145122061092</v>
      </c>
      <c r="P20" s="46">
        <f t="shared" ca="1" si="14"/>
        <v>0.70164527417066114</v>
      </c>
      <c r="Q20" s="46">
        <f t="shared" ca="1" si="14"/>
        <v>0.70082006825322962</v>
      </c>
      <c r="R20" s="46">
        <f t="shared" ca="1" si="14"/>
        <v>0.70098496920435749</v>
      </c>
      <c r="S20" s="46">
        <f t="shared" ca="1" si="14"/>
        <v>0.70101456232757853</v>
      </c>
      <c r="T20" s="46">
        <f t="shared" ca="1" si="14"/>
        <v>0.70100693380195855</v>
      </c>
      <c r="U20" s="46">
        <f t="shared" ca="1" si="14"/>
        <v>0.70100591570987447</v>
      </c>
      <c r="V20" s="46">
        <f t="shared" ca="1" si="14"/>
        <v>0.70100625745976408</v>
      </c>
      <c r="W20" s="46">
        <f t="shared" ca="1" si="14"/>
        <v>0.70100629041698481</v>
      </c>
      <c r="X20" s="46">
        <f t="shared" ca="1" si="14"/>
        <v>0.70100627544834526</v>
      </c>
      <c r="Y20" s="46">
        <f t="shared" ca="1" si="14"/>
        <v>0.70100627448444774</v>
      </c>
      <c r="Z20" s="46">
        <f t="shared" ref="Z20:AG20" ca="1" si="15">Z9/MAX(Z$5:Z$14)</f>
        <v>0.70100627512737435</v>
      </c>
      <c r="AA20" s="46">
        <f t="shared" ca="1" si="15"/>
        <v>0.70100627515014591</v>
      </c>
      <c r="AB20" s="46">
        <f t="shared" ca="1" si="15"/>
        <v>0.70100627512302349</v>
      </c>
      <c r="AC20" s="46">
        <f t="shared" ca="1" si="15"/>
        <v>0.70100627512280089</v>
      </c>
      <c r="AD20" s="46">
        <f t="shared" ca="1" si="15"/>
        <v>0.70100627512392566</v>
      </c>
      <c r="AE20" s="46">
        <f t="shared" ca="1" si="15"/>
        <v>0.70100627512390501</v>
      </c>
      <c r="AF20" s="46">
        <f t="shared" ca="1" si="15"/>
        <v>0.70100627512385916</v>
      </c>
      <c r="AG20" s="46">
        <f t="shared" ca="1" si="15"/>
        <v>0.70100627512386149</v>
      </c>
    </row>
    <row r="21" spans="2:33" x14ac:dyDescent="0.3">
      <c r="M21" s="46">
        <f t="shared" ref="M21:Y21" ca="1" si="16">M10/MAX(M$5:M$14)</f>
        <v>0.18412698412698411</v>
      </c>
      <c r="N21" s="46">
        <f t="shared" ca="1" si="16"/>
        <v>0.17945454545454542</v>
      </c>
      <c r="O21" s="46">
        <f t="shared" ca="1" si="16"/>
        <v>0.19070354022160166</v>
      </c>
      <c r="P21" s="46">
        <f t="shared" ca="1" si="16"/>
        <v>0.19031851049608431</v>
      </c>
      <c r="Q21" s="46">
        <f t="shared" ca="1" si="16"/>
        <v>0.18984314179263845</v>
      </c>
      <c r="R21" s="46">
        <f t="shared" ca="1" si="16"/>
        <v>0.18987290369389942</v>
      </c>
      <c r="S21" s="46">
        <f t="shared" ca="1" si="16"/>
        <v>0.18989169694822688</v>
      </c>
      <c r="T21" s="46">
        <f t="shared" ca="1" si="16"/>
        <v>0.18988996598228799</v>
      </c>
      <c r="U21" s="46">
        <f t="shared" ca="1" si="16"/>
        <v>0.18988923660658166</v>
      </c>
      <c r="V21" s="46">
        <f t="shared" ca="1" si="16"/>
        <v>0.18988932730724561</v>
      </c>
      <c r="W21" s="46">
        <f t="shared" ca="1" si="16"/>
        <v>0.18988935499599435</v>
      </c>
      <c r="X21" s="46">
        <f t="shared" ca="1" si="16"/>
        <v>0.18988935052285533</v>
      </c>
      <c r="Y21" s="46">
        <f t="shared" ca="1" si="16"/>
        <v>0.18988934949890379</v>
      </c>
      <c r="Z21" s="46">
        <f t="shared" ref="Z21:AG21" ca="1" si="17">Z10/MAX(Z$5:Z$14)</f>
        <v>0.1898893497104775</v>
      </c>
      <c r="AA21" s="46">
        <f t="shared" ca="1" si="17"/>
        <v>0.18988934974712465</v>
      </c>
      <c r="AB21" s="46">
        <f t="shared" ca="1" si="17"/>
        <v>0.18988934973742891</v>
      </c>
      <c r="AC21" s="46">
        <f t="shared" ca="1" si="17"/>
        <v>0.18988934973617341</v>
      </c>
      <c r="AD21" s="46">
        <f t="shared" ca="1" si="17"/>
        <v>0.18988934973660657</v>
      </c>
      <c r="AE21" s="46">
        <f t="shared" ca="1" si="17"/>
        <v>0.18988934973664687</v>
      </c>
      <c r="AF21" s="46">
        <f t="shared" ca="1" si="17"/>
        <v>0.18988934973662794</v>
      </c>
      <c r="AG21" s="46">
        <f t="shared" ca="1" si="17"/>
        <v>0.1898893497366268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0.19047619047619047</v>
      </c>
      <c r="N22" s="46">
        <f t="shared" ca="1" si="18"/>
        <v>0.19472727272727267</v>
      </c>
      <c r="O22" s="46">
        <f t="shared" ca="1" si="18"/>
        <v>0.20721856889769688</v>
      </c>
      <c r="P22" s="46">
        <f t="shared" ca="1" si="18"/>
        <v>0.20619006258690142</v>
      </c>
      <c r="Q22" s="46">
        <f t="shared" ca="1" si="18"/>
        <v>0.20571223036273245</v>
      </c>
      <c r="R22" s="46">
        <f t="shared" ca="1" si="18"/>
        <v>0.20576898158797974</v>
      </c>
      <c r="S22" s="46">
        <f t="shared" ca="1" si="18"/>
        <v>0.20578700665775984</v>
      </c>
      <c r="T22" s="46">
        <f t="shared" ca="1" si="18"/>
        <v>0.20578418355921957</v>
      </c>
      <c r="U22" s="46">
        <f t="shared" ca="1" si="18"/>
        <v>0.20578351543471182</v>
      </c>
      <c r="V22" s="46">
        <f t="shared" ca="1" si="18"/>
        <v>0.20578364954806219</v>
      </c>
      <c r="W22" s="46">
        <f t="shared" ca="1" si="18"/>
        <v>0.20578367356025037</v>
      </c>
      <c r="X22" s="46">
        <f t="shared" ca="1" si="18"/>
        <v>0.20578366739363468</v>
      </c>
      <c r="Y22" s="46">
        <f t="shared" ca="1" si="18"/>
        <v>0.20578366656609948</v>
      </c>
      <c r="Z22" s="46">
        <f t="shared" ref="Z22:AG22" ca="1" si="19">Z11/MAX(Z$5:Z$14)</f>
        <v>0.2057836668423379</v>
      </c>
      <c r="AA22" s="46">
        <f t="shared" ca="1" si="19"/>
        <v>0.20578366686917418</v>
      </c>
      <c r="AB22" s="46">
        <f t="shared" ca="1" si="19"/>
        <v>0.20578366685707025</v>
      </c>
      <c r="AC22" s="46">
        <f t="shared" ca="1" si="19"/>
        <v>0.2057836668562831</v>
      </c>
      <c r="AD22" s="46">
        <f t="shared" ca="1" si="19"/>
        <v>0.20578366685680319</v>
      </c>
      <c r="AE22" s="46">
        <f t="shared" ca="1" si="19"/>
        <v>0.2057836668568219</v>
      </c>
      <c r="AF22" s="46">
        <f t="shared" ca="1" si="19"/>
        <v>0.20578366685679997</v>
      </c>
      <c r="AG22" s="46">
        <f t="shared" ca="1" si="19"/>
        <v>0.2057836668567998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0.53968253968253965</v>
      </c>
      <c r="N23" s="46">
        <f t="shared" ca="1" si="20"/>
        <v>0.50781818181818172</v>
      </c>
      <c r="O23" s="46">
        <f t="shared" ca="1" si="20"/>
        <v>0.53908056331261445</v>
      </c>
      <c r="P23" s="46">
        <f t="shared" ca="1" si="20"/>
        <v>0.53921242730661867</v>
      </c>
      <c r="Q23" s="46">
        <f t="shared" ca="1" si="20"/>
        <v>0.5377912482377275</v>
      </c>
      <c r="R23" s="46">
        <f t="shared" ca="1" si="20"/>
        <v>0.53782655529353751</v>
      </c>
      <c r="S23" s="46">
        <f t="shared" ca="1" si="20"/>
        <v>0.5378844714256148</v>
      </c>
      <c r="T23" s="46">
        <f t="shared" ca="1" si="20"/>
        <v>0.53788146279300086</v>
      </c>
      <c r="U23" s="46">
        <f t="shared" ca="1" si="20"/>
        <v>0.5378791521634847</v>
      </c>
      <c r="V23" s="46">
        <f t="shared" ca="1" si="20"/>
        <v>0.53787933744010374</v>
      </c>
      <c r="W23" s="46">
        <f t="shared" ca="1" si="20"/>
        <v>0.53787942785947096</v>
      </c>
      <c r="X23" s="46">
        <f t="shared" ca="1" si="20"/>
        <v>0.53787941782700721</v>
      </c>
      <c r="Y23" s="46">
        <f t="shared" ca="1" si="20"/>
        <v>0.53787941436232001</v>
      </c>
      <c r="Z23" s="46">
        <f t="shared" ref="Z23:AG23" ca="1" si="21">Z12/MAX(Z$5:Z$14)</f>
        <v>0.53787941486771162</v>
      </c>
      <c r="AA23" s="46">
        <f t="shared" ca="1" si="21"/>
        <v>0.53787941499727498</v>
      </c>
      <c r="AB23" s="46">
        <f t="shared" ca="1" si="21"/>
        <v>0.53787941497300407</v>
      </c>
      <c r="AC23" s="46">
        <f t="shared" ca="1" si="21"/>
        <v>0.53787941496830094</v>
      </c>
      <c r="AD23" s="46">
        <f t="shared" ca="1" si="21"/>
        <v>0.53787941496942637</v>
      </c>
      <c r="AE23" s="46">
        <f t="shared" ca="1" si="21"/>
        <v>0.53787941496959069</v>
      </c>
      <c r="AF23" s="46">
        <f t="shared" ca="1" si="21"/>
        <v>0.53787941496953984</v>
      </c>
      <c r="AG23" s="46">
        <f t="shared" ca="1" si="21"/>
        <v>0.53787941496953462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4.7619047619047616E-2</v>
      </c>
      <c r="N24" s="46">
        <f t="shared" ca="1" si="22"/>
        <v>5.4545454545454541E-3</v>
      </c>
      <c r="O24" s="46">
        <f t="shared" ca="1" si="22"/>
        <v>6.7561480947662381E-4</v>
      </c>
      <c r="P24" s="46">
        <f t="shared" ca="1" si="22"/>
        <v>8.0422917314517962E-5</v>
      </c>
      <c r="Q24" s="46">
        <f t="shared" ca="1" si="22"/>
        <v>9.571787984470731E-6</v>
      </c>
      <c r="R24" s="46">
        <f t="shared" ca="1" si="22"/>
        <v>1.1411541554007703E-6</v>
      </c>
      <c r="S24" s="46">
        <f t="shared" ca="1" si="22"/>
        <v>1.3604249044811817E-7</v>
      </c>
      <c r="T24" s="46">
        <f t="shared" ca="1" si="22"/>
        <v>1.6217167071675209E-8</v>
      </c>
      <c r="U24" s="46">
        <f t="shared" ca="1" si="22"/>
        <v>1.9332013142968304E-9</v>
      </c>
      <c r="V24" s="46">
        <f t="shared" ca="1" si="22"/>
        <v>2.3045193484352979E-10</v>
      </c>
      <c r="W24" s="46">
        <f t="shared" ca="1" si="22"/>
        <v>2.7471573496141842E-11</v>
      </c>
      <c r="X24" s="46">
        <f t="shared" ca="1" si="22"/>
        <v>3.2748142056493732E-12</v>
      </c>
      <c r="Y24" s="46">
        <f t="shared" ca="1" si="22"/>
        <v>3.9038201490560778E-13</v>
      </c>
      <c r="Z24" s="46">
        <f t="shared" ref="Z24:AG24" ca="1" si="23">Z13/MAX(Z$5:Z$14)</f>
        <v>4.6536416606132918E-14</v>
      </c>
      <c r="AA24" s="46">
        <f t="shared" ca="1" si="23"/>
        <v>5.5474842244626627E-15</v>
      </c>
      <c r="AB24" s="46">
        <f t="shared" ca="1" si="23"/>
        <v>6.6130105109862975E-16</v>
      </c>
      <c r="AC24" s="46">
        <f t="shared" ca="1" si="23"/>
        <v>7.8831964635176158E-17</v>
      </c>
      <c r="AD24" s="46">
        <f t="shared" ca="1" si="23"/>
        <v>9.3973518383971344E-18</v>
      </c>
      <c r="AE24" s="46">
        <f t="shared" ca="1" si="23"/>
        <v>1.1202336765700795E-18</v>
      </c>
      <c r="AF24" s="46">
        <f t="shared" ca="1" si="23"/>
        <v>1.33540119780758E-19</v>
      </c>
      <c r="AG24" s="46">
        <f t="shared" ca="1" si="23"/>
        <v>1.5918967590459409E-20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4.7619047619047616E-2</v>
      </c>
      <c r="N25" s="46">
        <f t="shared" ca="1" si="24"/>
        <v>5.4545454545454541E-3</v>
      </c>
      <c r="O25" s="46">
        <f t="shared" ca="1" si="24"/>
        <v>6.7561480947662381E-4</v>
      </c>
      <c r="P25" s="46">
        <f t="shared" ca="1" si="24"/>
        <v>8.0422917314517962E-5</v>
      </c>
      <c r="Q25" s="46">
        <f t="shared" ca="1" si="24"/>
        <v>9.571787984470731E-6</v>
      </c>
      <c r="R25" s="46">
        <f t="shared" ca="1" si="24"/>
        <v>1.1411541554007703E-6</v>
      </c>
      <c r="S25" s="46">
        <f t="shared" ca="1" si="24"/>
        <v>1.3604249044811817E-7</v>
      </c>
      <c r="T25" s="46">
        <f t="shared" ca="1" si="24"/>
        <v>1.6217167071675209E-8</v>
      </c>
      <c r="U25" s="46">
        <f t="shared" ca="1" si="24"/>
        <v>1.9332013142968304E-9</v>
      </c>
      <c r="V25" s="46">
        <f t="shared" ca="1" si="24"/>
        <v>2.3045193484352979E-10</v>
      </c>
      <c r="W25" s="46">
        <f t="shared" ca="1" si="24"/>
        <v>2.7471573496141842E-11</v>
      </c>
      <c r="X25" s="46">
        <f t="shared" ca="1" si="24"/>
        <v>3.2748142056493732E-12</v>
      </c>
      <c r="Y25" s="46">
        <f t="shared" ca="1" si="24"/>
        <v>3.9038201490560778E-13</v>
      </c>
      <c r="Z25" s="46">
        <f t="shared" ref="Z25:AG25" ca="1" si="25">Z14/MAX(Z$5:Z$14)</f>
        <v>4.6536416606132918E-14</v>
      </c>
      <c r="AA25" s="46">
        <f t="shared" ca="1" si="25"/>
        <v>5.5474842244626627E-15</v>
      </c>
      <c r="AB25" s="46">
        <f t="shared" ca="1" si="25"/>
        <v>6.6130105109862975E-16</v>
      </c>
      <c r="AC25" s="46">
        <f t="shared" ca="1" si="25"/>
        <v>7.8831964635176158E-17</v>
      </c>
      <c r="AD25" s="46">
        <f t="shared" ca="1" si="25"/>
        <v>9.3973518383971344E-18</v>
      </c>
      <c r="AE25" s="46">
        <f t="shared" ca="1" si="25"/>
        <v>1.1202336765700795E-18</v>
      </c>
      <c r="AF25" s="46">
        <f t="shared" ca="1" si="25"/>
        <v>1.33540119780758E-19</v>
      </c>
      <c r="AG25" s="46">
        <f t="shared" ca="1" si="25"/>
        <v>1.5918967590459409E-20</v>
      </c>
    </row>
    <row r="26" spans="2:33" x14ac:dyDescent="0.3">
      <c r="M26" s="66">
        <f t="shared" ref="M26:Y26" ca="1" si="26">SUM(M16:M25)</f>
        <v>4.4460317460317453</v>
      </c>
      <c r="N26" s="66">
        <f t="shared" ca="1" si="26"/>
        <v>4.2814545454545456</v>
      </c>
      <c r="O26" s="66">
        <f t="shared" ca="1" si="26"/>
        <v>4.4019757979761591</v>
      </c>
      <c r="P26" s="66">
        <f t="shared" ca="1" si="26"/>
        <v>4.3923748351330199</v>
      </c>
      <c r="Q26" s="66">
        <f t="shared" ca="1" si="26"/>
        <v>4.3867637912448343</v>
      </c>
      <c r="R26" s="66">
        <f t="shared" ca="1" si="26"/>
        <v>4.3872777325024161</v>
      </c>
      <c r="S26" s="66">
        <f t="shared" ca="1" si="26"/>
        <v>4.387486870579556</v>
      </c>
      <c r="T26" s="66">
        <f t="shared" ca="1" si="26"/>
        <v>4.3874589673230746</v>
      </c>
      <c r="U26" s="66">
        <f t="shared" ca="1" si="26"/>
        <v>4.3874509638346115</v>
      </c>
      <c r="V26" s="66">
        <f t="shared" ca="1" si="26"/>
        <v>4.3874523130195193</v>
      </c>
      <c r="W26" s="66">
        <f t="shared" ca="1" si="26"/>
        <v>4.3874526058017276</v>
      </c>
      <c r="X26" s="66">
        <f t="shared" ca="1" si="26"/>
        <v>4.3874525422091581</v>
      </c>
      <c r="Y26" s="66">
        <f t="shared" ca="1" si="26"/>
        <v>4.3874525317887247</v>
      </c>
      <c r="Z26" s="66">
        <f t="shared" ref="Z26:AG26" ca="1" si="27">SUM(Z16:Z25)</f>
        <v>4.3874525346844315</v>
      </c>
      <c r="AA26" s="66">
        <f t="shared" ca="1" si="27"/>
        <v>4.3874525350374167</v>
      </c>
      <c r="AB26" s="66">
        <f t="shared" ca="1" si="27"/>
        <v>4.3874525349086033</v>
      </c>
      <c r="AC26" s="66">
        <f t="shared" ca="1" si="27"/>
        <v>4.3874525348974407</v>
      </c>
      <c r="AD26" s="66">
        <f t="shared" ca="1" si="27"/>
        <v>4.3874525349030504</v>
      </c>
      <c r="AE26" s="66">
        <f t="shared" ca="1" si="27"/>
        <v>4.3874525349033613</v>
      </c>
      <c r="AF26" s="66">
        <f t="shared" ca="1" si="27"/>
        <v>4.3874525349031224</v>
      </c>
      <c r="AG26" s="66">
        <f t="shared" ca="1" si="27"/>
        <v>4.3874525349031162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5.6603773584905669E-2</v>
      </c>
      <c r="C28" s="46">
        <f ca="1"/>
        <v>3.3112582781456956E-2</v>
      </c>
      <c r="D28" s="46">
        <f ca="1"/>
        <v>5.5555555555555559E-2</v>
      </c>
      <c r="E28" s="46">
        <f ca="1"/>
        <v>5.5555555555555559E-2</v>
      </c>
      <c r="F28" s="46">
        <f ca="1"/>
        <v>5.5555555555555559E-2</v>
      </c>
      <c r="G28" s="46">
        <f ca="1"/>
        <v>0.13636363636363638</v>
      </c>
      <c r="H28" s="46">
        <f ca="1"/>
        <v>0.15000000000000002</v>
      </c>
      <c r="I28" s="46">
        <f ca="1"/>
        <v>0.11538461538461539</v>
      </c>
      <c r="J28" s="46">
        <v>0</v>
      </c>
      <c r="K28" s="46">
        <v>0</v>
      </c>
      <c r="M28" s="54">
        <f ca="1">M16/M$26</f>
        <v>9.8179221706533398E-2</v>
      </c>
      <c r="N28" s="54">
        <f ca="1">N16/N$26</f>
        <v>7.8478002378121275E-2</v>
      </c>
      <c r="O28" s="54">
        <f t="shared" ref="O28:X28" ca="1" si="28">O16/O$26</f>
        <v>7.927066351066514E-2</v>
      </c>
      <c r="P28" s="54">
        <f t="shared" ca="1" si="28"/>
        <v>8.0038061320455711E-2</v>
      </c>
      <c r="Q28" s="54">
        <f t="shared" ca="1" si="28"/>
        <v>7.9999252117582714E-2</v>
      </c>
      <c r="R28" s="54">
        <f t="shared" ca="1" si="28"/>
        <v>7.9970342293670352E-2</v>
      </c>
      <c r="S28" s="54">
        <f t="shared" ca="1" si="28"/>
        <v>7.9972828826696721E-2</v>
      </c>
      <c r="T28" s="54">
        <f t="shared" ca="1" si="28"/>
        <v>7.997397212410641E-2</v>
      </c>
      <c r="U28" s="54">
        <f t="shared" ca="1" si="28"/>
        <v>7.9973841651130237E-2</v>
      </c>
      <c r="V28" s="54">
        <f t="shared" ca="1" si="28"/>
        <v>7.9973798197803925E-2</v>
      </c>
      <c r="W28" s="54">
        <f t="shared" ca="1" si="28"/>
        <v>7.9973804757714928E-2</v>
      </c>
      <c r="X28" s="54">
        <f t="shared" ca="1" si="28"/>
        <v>7.997380638045623E-2</v>
      </c>
      <c r="Y28" s="332">
        <f t="shared" ref="Y28:AG28" ca="1" si="29">Y16/Y$26</f>
        <v>7.9973806067418718E-2</v>
      </c>
      <c r="Z28" s="332">
        <f t="shared" ca="1" si="29"/>
        <v>7.9973806008804244E-2</v>
      </c>
      <c r="AA28" s="332">
        <f t="shared" ca="1" si="29"/>
        <v>7.997380602327199E-2</v>
      </c>
      <c r="AB28" s="332">
        <f t="shared" ca="1" si="29"/>
        <v>7.997380602530825E-2</v>
      </c>
      <c r="AC28" s="332">
        <f t="shared" ca="1" si="29"/>
        <v>7.9973806024657743E-2</v>
      </c>
      <c r="AD28" s="332">
        <f t="shared" ca="1" si="29"/>
        <v>7.9973806024590935E-2</v>
      </c>
      <c r="AE28" s="332">
        <f t="shared" ca="1" si="29"/>
        <v>7.9973806024619523E-2</v>
      </c>
      <c r="AF28" s="332">
        <f t="shared" ca="1" si="29"/>
        <v>7.9973806024621535E-2</v>
      </c>
      <c r="AG28" s="101">
        <f t="shared" ca="1" si="29"/>
        <v>7.99738060246203E-2</v>
      </c>
    </row>
    <row r="29" spans="2:33" x14ac:dyDescent="0.3">
      <c r="B29" s="46">
        <f ca="1"/>
        <v>0.33962264150943394</v>
      </c>
      <c r="C29" s="45">
        <f ca="1"/>
        <v>0.19867549668874174</v>
      </c>
      <c r="D29" s="46">
        <f ca="1"/>
        <v>0.16666666666666669</v>
      </c>
      <c r="E29" s="46">
        <f ca="1"/>
        <v>0.16666666666666669</v>
      </c>
      <c r="F29" s="46">
        <f ca="1"/>
        <v>0.16666666666666669</v>
      </c>
      <c r="G29" s="46">
        <f ca="1"/>
        <v>0.22727272727272724</v>
      </c>
      <c r="H29" s="46">
        <f ca="1"/>
        <v>0.15000000000000002</v>
      </c>
      <c r="I29" s="46">
        <f ca="1"/>
        <v>0.34615384615384626</v>
      </c>
      <c r="J29" s="46">
        <v>0</v>
      </c>
      <c r="K29" s="46">
        <v>0</v>
      </c>
      <c r="M29" s="54">
        <f t="shared" ref="M29" ca="1" si="30">M17/M$26</f>
        <v>0.2249196715458765</v>
      </c>
      <c r="N29" s="54">
        <f t="shared" ref="N29:X37" ca="1" si="31">N17/N$26</f>
        <v>0.2335654832682181</v>
      </c>
      <c r="O29" s="54">
        <f t="shared" ca="1" si="31"/>
        <v>0.22717071739916367</v>
      </c>
      <c r="P29" s="54">
        <f t="shared" ca="1" si="31"/>
        <v>0.22766727283868426</v>
      </c>
      <c r="Q29" s="54">
        <f t="shared" ca="1" si="31"/>
        <v>0.22795847863881211</v>
      </c>
      <c r="R29" s="54">
        <f t="shared" ca="1" si="31"/>
        <v>0.22793177477497414</v>
      </c>
      <c r="S29" s="54">
        <f t="shared" ca="1" si="31"/>
        <v>0.22792090996454811</v>
      </c>
      <c r="T29" s="54">
        <f t="shared" ca="1" si="31"/>
        <v>0.22792235949049369</v>
      </c>
      <c r="U29" s="54">
        <f t="shared" ca="1" si="31"/>
        <v>0.22792277526128854</v>
      </c>
      <c r="V29" s="54">
        <f t="shared" ca="1" si="31"/>
        <v>0.22792270517278465</v>
      </c>
      <c r="W29" s="54">
        <f t="shared" ca="1" si="31"/>
        <v>0.22792268996311313</v>
      </c>
      <c r="X29" s="54">
        <f t="shared" ca="1" si="31"/>
        <v>0.22792269326666784</v>
      </c>
      <c r="Y29" s="332">
        <f t="shared" ref="Y29:AG29" ca="1" si="32">Y17/Y$26</f>
        <v>0.22792269380799637</v>
      </c>
      <c r="Z29" s="332">
        <f t="shared" ca="1" si="32"/>
        <v>0.22792269365756801</v>
      </c>
      <c r="AA29" s="332">
        <f t="shared" ca="1" si="32"/>
        <v>0.22792269363923087</v>
      </c>
      <c r="AB29" s="332">
        <f t="shared" ca="1" si="32"/>
        <v>0.22792269364592257</v>
      </c>
      <c r="AC29" s="332">
        <f t="shared" ca="1" si="32"/>
        <v>0.22792269364650244</v>
      </c>
      <c r="AD29" s="332">
        <f t="shared" ca="1" si="32"/>
        <v>0.22792269364621104</v>
      </c>
      <c r="AE29" s="332">
        <f t="shared" ca="1" si="32"/>
        <v>0.22792269364619488</v>
      </c>
      <c r="AF29" s="332">
        <f t="shared" ca="1" si="32"/>
        <v>0.22792269364620729</v>
      </c>
      <c r="AG29" s="102">
        <f t="shared" ca="1" si="32"/>
        <v>0.22792269364620762</v>
      </c>
    </row>
    <row r="30" spans="2:33" x14ac:dyDescent="0.3">
      <c r="B30" s="46">
        <f ca="1"/>
        <v>0.169811320754717</v>
      </c>
      <c r="C30" s="46">
        <f ca="1"/>
        <v>0.19867549668874174</v>
      </c>
      <c r="D30" s="45">
        <f ca="1"/>
        <v>0.16666666666666669</v>
      </c>
      <c r="E30" s="46">
        <f ca="1"/>
        <v>0.16666666666666669</v>
      </c>
      <c r="F30" s="46">
        <f ca="1"/>
        <v>0.16666666666666669</v>
      </c>
      <c r="G30" s="46">
        <f ca="1"/>
        <v>0.13636363636363638</v>
      </c>
      <c r="H30" s="46">
        <f ca="1"/>
        <v>0.15000000000000002</v>
      </c>
      <c r="I30" s="46">
        <f ca="1"/>
        <v>0.11538461538461539</v>
      </c>
      <c r="J30" s="46">
        <v>0</v>
      </c>
      <c r="K30" s="46">
        <v>0</v>
      </c>
      <c r="M30" s="54">
        <f t="shared" ref="M30" ca="1" si="33">M18/M$26</f>
        <v>0.14994644769725099</v>
      </c>
      <c r="N30" s="54">
        <f t="shared" ca="1" si="31"/>
        <v>0.15980125700696449</v>
      </c>
      <c r="O30" s="54">
        <f t="shared" ca="1" si="31"/>
        <v>0.16013069666232377</v>
      </c>
      <c r="P30" s="54">
        <f t="shared" ca="1" si="31"/>
        <v>0.15974166607058532</v>
      </c>
      <c r="Q30" s="54">
        <f t="shared" ca="1" si="31"/>
        <v>0.1597578765585547</v>
      </c>
      <c r="R30" s="54">
        <f t="shared" ca="1" si="31"/>
        <v>0.1597767481213298</v>
      </c>
      <c r="S30" s="54">
        <f t="shared" ca="1" si="31"/>
        <v>0.15977587694410114</v>
      </c>
      <c r="T30" s="54">
        <f t="shared" ca="1" si="31"/>
        <v>0.15977515437133871</v>
      </c>
      <c r="U30" s="54">
        <f t="shared" ca="1" si="31"/>
        <v>0.1597752137831755</v>
      </c>
      <c r="V30" s="54">
        <f t="shared" ca="1" si="31"/>
        <v>0.15977524254327899</v>
      </c>
      <c r="W30" s="54">
        <f t="shared" ca="1" si="31"/>
        <v>0.15977523939290247</v>
      </c>
      <c r="X30" s="54">
        <f t="shared" ca="1" si="31"/>
        <v>0.15977523829702248</v>
      </c>
      <c r="Y30" s="332">
        <f t="shared" ref="Y30:AG30" ca="1" si="34">Y18/Y$26</f>
        <v>0.15977523845680305</v>
      </c>
      <c r="Z30" s="332">
        <f t="shared" ca="1" si="34"/>
        <v>0.15977523849788938</v>
      </c>
      <c r="AA30" s="332">
        <f t="shared" ca="1" si="34"/>
        <v>0.1597752384902251</v>
      </c>
      <c r="AB30" s="332">
        <f t="shared" ca="1" si="34"/>
        <v>0.15977523848873421</v>
      </c>
      <c r="AC30" s="332">
        <f t="shared" ca="1" si="34"/>
        <v>0.15977523848908998</v>
      </c>
      <c r="AD30" s="332">
        <f t="shared" ca="1" si="34"/>
        <v>0.15977523848914205</v>
      </c>
      <c r="AE30" s="332">
        <f t="shared" ca="1" si="34"/>
        <v>0.159775238489126</v>
      </c>
      <c r="AF30" s="332">
        <f t="shared" ca="1" si="34"/>
        <v>0.15977523848912425</v>
      </c>
      <c r="AG30" s="102">
        <f t="shared" ca="1" si="34"/>
        <v>0.159775238489125</v>
      </c>
    </row>
    <row r="31" spans="2:33" x14ac:dyDescent="0.3">
      <c r="B31" s="46">
        <f ca="1"/>
        <v>0.169811320754717</v>
      </c>
      <c r="C31" s="46">
        <f ca="1"/>
        <v>0.19867549668874174</v>
      </c>
      <c r="D31" s="46">
        <f ca="1"/>
        <v>0.16666666666666669</v>
      </c>
      <c r="E31" s="45">
        <f ca="1"/>
        <v>0.16666666666666669</v>
      </c>
      <c r="F31" s="46">
        <f ca="1"/>
        <v>0.16666666666666669</v>
      </c>
      <c r="G31" s="46">
        <f ca="1"/>
        <v>0.13636363636363638</v>
      </c>
      <c r="H31" s="46">
        <f ca="1"/>
        <v>0.15000000000000002</v>
      </c>
      <c r="I31" s="46">
        <f ca="1"/>
        <v>0.11538461538461539</v>
      </c>
      <c r="J31" s="46">
        <v>0</v>
      </c>
      <c r="K31" s="46">
        <v>0</v>
      </c>
      <c r="M31" s="54">
        <f t="shared" ref="M31" ca="1" si="35">M19/M$26</f>
        <v>0.14994644769725099</v>
      </c>
      <c r="N31" s="54">
        <f t="shared" ca="1" si="31"/>
        <v>0.15980125700696449</v>
      </c>
      <c r="O31" s="54">
        <f t="shared" ca="1" si="31"/>
        <v>0.16013069666232377</v>
      </c>
      <c r="P31" s="54">
        <f t="shared" ca="1" si="31"/>
        <v>0.15974166607058532</v>
      </c>
      <c r="Q31" s="54">
        <f t="shared" ca="1" si="31"/>
        <v>0.1597578765585547</v>
      </c>
      <c r="R31" s="54">
        <f t="shared" ca="1" si="31"/>
        <v>0.1597767481213298</v>
      </c>
      <c r="S31" s="54">
        <f t="shared" ca="1" si="31"/>
        <v>0.15977587694410114</v>
      </c>
      <c r="T31" s="54">
        <f t="shared" ca="1" si="31"/>
        <v>0.15977515437133871</v>
      </c>
      <c r="U31" s="54">
        <f t="shared" ca="1" si="31"/>
        <v>0.1597752137831755</v>
      </c>
      <c r="V31" s="54">
        <f t="shared" ca="1" si="31"/>
        <v>0.15977524254327899</v>
      </c>
      <c r="W31" s="54">
        <f t="shared" ca="1" si="31"/>
        <v>0.15977523939290247</v>
      </c>
      <c r="X31" s="54">
        <f t="shared" ca="1" si="31"/>
        <v>0.15977523829702248</v>
      </c>
      <c r="Y31" s="332">
        <f t="shared" ref="Y31:AG31" ca="1" si="36">Y19/Y$26</f>
        <v>0.15977523845680305</v>
      </c>
      <c r="Z31" s="332">
        <f t="shared" ca="1" si="36"/>
        <v>0.15977523849788938</v>
      </c>
      <c r="AA31" s="332">
        <f t="shared" ca="1" si="36"/>
        <v>0.1597752384902251</v>
      </c>
      <c r="AB31" s="332">
        <f t="shared" ca="1" si="36"/>
        <v>0.15977523848873421</v>
      </c>
      <c r="AC31" s="332">
        <f t="shared" ca="1" si="36"/>
        <v>0.15977523848908998</v>
      </c>
      <c r="AD31" s="332">
        <f t="shared" ca="1" si="36"/>
        <v>0.15977523848914205</v>
      </c>
      <c r="AE31" s="332">
        <f t="shared" ca="1" si="36"/>
        <v>0.159775238489126</v>
      </c>
      <c r="AF31" s="332">
        <f t="shared" ca="1" si="36"/>
        <v>0.15977523848912425</v>
      </c>
      <c r="AG31" s="102">
        <f t="shared" ca="1" si="36"/>
        <v>0.159775238489125</v>
      </c>
    </row>
    <row r="32" spans="2:33" x14ac:dyDescent="0.3">
      <c r="B32" s="46">
        <f ca="1"/>
        <v>0.169811320754717</v>
      </c>
      <c r="C32" s="46">
        <f ca="1"/>
        <v>0.19867549668874174</v>
      </c>
      <c r="D32" s="46">
        <f ca="1"/>
        <v>0.16666666666666669</v>
      </c>
      <c r="E32" s="46">
        <f ca="1"/>
        <v>0.16666666666666669</v>
      </c>
      <c r="F32" s="45">
        <f ca="1"/>
        <v>0.16666666666666669</v>
      </c>
      <c r="G32" s="46">
        <f ca="1"/>
        <v>0.13636363636363638</v>
      </c>
      <c r="H32" s="46">
        <f ca="1"/>
        <v>0.15000000000000002</v>
      </c>
      <c r="I32" s="46">
        <f ca="1"/>
        <v>0.11538461538461539</v>
      </c>
      <c r="J32" s="46">
        <v>0</v>
      </c>
      <c r="K32" s="46">
        <v>0</v>
      </c>
      <c r="M32" s="54">
        <f t="shared" ref="M32" ca="1" si="37">M20/M$26</f>
        <v>0.14994644769725099</v>
      </c>
      <c r="N32" s="54">
        <f t="shared" ca="1" si="31"/>
        <v>0.15980125700696449</v>
      </c>
      <c r="O32" s="54">
        <f t="shared" ca="1" si="31"/>
        <v>0.16013069666232377</v>
      </c>
      <c r="P32" s="54">
        <f t="shared" ca="1" si="31"/>
        <v>0.15974166607058532</v>
      </c>
      <c r="Q32" s="54">
        <f t="shared" ca="1" si="31"/>
        <v>0.1597578765585547</v>
      </c>
      <c r="R32" s="54">
        <f t="shared" ca="1" si="31"/>
        <v>0.1597767481213298</v>
      </c>
      <c r="S32" s="54">
        <f t="shared" ca="1" si="31"/>
        <v>0.15977587694410114</v>
      </c>
      <c r="T32" s="54">
        <f t="shared" ca="1" si="31"/>
        <v>0.15977515437133871</v>
      </c>
      <c r="U32" s="54">
        <f t="shared" ca="1" si="31"/>
        <v>0.1597752137831755</v>
      </c>
      <c r="V32" s="54">
        <f t="shared" ca="1" si="31"/>
        <v>0.15977524254327899</v>
      </c>
      <c r="W32" s="54">
        <f t="shared" ca="1" si="31"/>
        <v>0.15977523939290247</v>
      </c>
      <c r="X32" s="54">
        <f t="shared" ca="1" si="31"/>
        <v>0.15977523829702248</v>
      </c>
      <c r="Y32" s="332">
        <f t="shared" ref="Y32:AG32" ca="1" si="38">Y20/Y$26</f>
        <v>0.15977523845680305</v>
      </c>
      <c r="Z32" s="332">
        <f t="shared" ca="1" si="38"/>
        <v>0.15977523849788938</v>
      </c>
      <c r="AA32" s="332">
        <f t="shared" ca="1" si="38"/>
        <v>0.1597752384902251</v>
      </c>
      <c r="AB32" s="332">
        <f t="shared" ca="1" si="38"/>
        <v>0.15977523848873421</v>
      </c>
      <c r="AC32" s="332">
        <f t="shared" ca="1" si="38"/>
        <v>0.15977523848908998</v>
      </c>
      <c r="AD32" s="332">
        <f t="shared" ca="1" si="38"/>
        <v>0.15977523848914205</v>
      </c>
      <c r="AE32" s="332">
        <f t="shared" ca="1" si="38"/>
        <v>0.159775238489126</v>
      </c>
      <c r="AF32" s="332">
        <f t="shared" ca="1" si="38"/>
        <v>0.15977523848912425</v>
      </c>
      <c r="AG32" s="102">
        <f t="shared" ca="1" si="38"/>
        <v>0.159775238489125</v>
      </c>
    </row>
    <row r="33" spans="1:33" x14ac:dyDescent="0.3">
      <c r="B33" s="46">
        <f ca="1"/>
        <v>1.8867924528301886E-2</v>
      </c>
      <c r="C33" s="46">
        <f ca="1"/>
        <v>3.9735099337748353E-2</v>
      </c>
      <c r="D33" s="46">
        <f ca="1"/>
        <v>5.5555555555555552E-2</v>
      </c>
      <c r="E33" s="46">
        <f ca="1"/>
        <v>5.5555555555555552E-2</v>
      </c>
      <c r="F33" s="46">
        <f ca="1"/>
        <v>5.5555555555555552E-2</v>
      </c>
      <c r="G33" s="45">
        <f ca="1"/>
        <v>4.5454545454545456E-2</v>
      </c>
      <c r="H33" s="46">
        <f ca="1"/>
        <v>0.05</v>
      </c>
      <c r="I33" s="46">
        <f ca="1"/>
        <v>3.8461538461538464E-2</v>
      </c>
      <c r="J33" s="46">
        <v>0</v>
      </c>
      <c r="K33" s="46">
        <v>0</v>
      </c>
      <c r="M33" s="54">
        <f t="shared" ref="M33" ca="1" si="39">M21/M$26</f>
        <v>4.1413780792574087E-2</v>
      </c>
      <c r="N33" s="54">
        <f t="shared" ca="1" si="31"/>
        <v>4.1914387633769312E-2</v>
      </c>
      <c r="O33" s="54">
        <f t="shared" ca="1" si="31"/>
        <v>4.332226004270151E-2</v>
      </c>
      <c r="P33" s="54">
        <f t="shared" ca="1" si="31"/>
        <v>4.3329296255364018E-2</v>
      </c>
      <c r="Q33" s="54">
        <f t="shared" ca="1" si="31"/>
        <v>4.3276353783062153E-2</v>
      </c>
      <c r="R33" s="54">
        <f t="shared" ca="1" si="31"/>
        <v>4.3278067920628237E-2</v>
      </c>
      <c r="S33" s="54">
        <f t="shared" ca="1" si="31"/>
        <v>4.3280288363152078E-2</v>
      </c>
      <c r="T33" s="54">
        <f t="shared" ca="1" si="31"/>
        <v>4.328016909025266E-2</v>
      </c>
      <c r="U33" s="54">
        <f t="shared" ca="1" si="31"/>
        <v>4.3280081799619556E-2</v>
      </c>
      <c r="V33" s="54">
        <f t="shared" ca="1" si="31"/>
        <v>4.328008916330775E-2</v>
      </c>
      <c r="W33" s="54">
        <f t="shared" ca="1" si="31"/>
        <v>4.328009258604755E-2</v>
      </c>
      <c r="X33" s="54">
        <f t="shared" ca="1" si="31"/>
        <v>4.328009219382753E-2</v>
      </c>
      <c r="Y33" s="332">
        <f t="shared" ref="Y33:AG33" ca="1" si="40">Y21/Y$26</f>
        <v>4.3280092063238261E-2</v>
      </c>
      <c r="Z33" s="332">
        <f t="shared" ca="1" si="40"/>
        <v>4.3280092082895967E-2</v>
      </c>
      <c r="AA33" s="332">
        <f t="shared" ca="1" si="40"/>
        <v>4.3280092087766654E-2</v>
      </c>
      <c r="AB33" s="332">
        <f t="shared" ca="1" si="40"/>
        <v>4.3280092086827454E-2</v>
      </c>
      <c r="AC33" s="332">
        <f t="shared" ca="1" si="40"/>
        <v>4.3280092086651414E-2</v>
      </c>
      <c r="AD33" s="332">
        <f t="shared" ca="1" si="40"/>
        <v>4.3280092086694803E-2</v>
      </c>
      <c r="AE33" s="332">
        <f t="shared" ca="1" si="40"/>
        <v>4.3280092086700923E-2</v>
      </c>
      <c r="AF33" s="332">
        <f t="shared" ca="1" si="40"/>
        <v>4.3280092086698967E-2</v>
      </c>
      <c r="AG33" s="102">
        <f t="shared" ca="1" si="40"/>
        <v>4.3280092086698765E-2</v>
      </c>
    </row>
    <row r="34" spans="1:33" x14ac:dyDescent="0.3">
      <c r="B34" s="46">
        <f ca="1"/>
        <v>1.8867924528301886E-2</v>
      </c>
      <c r="C34" s="46">
        <f ca="1"/>
        <v>6.6225165562913899E-2</v>
      </c>
      <c r="D34" s="46">
        <f ca="1"/>
        <v>5.5555555555555552E-2</v>
      </c>
      <c r="E34" s="46">
        <f ca="1"/>
        <v>5.5555555555555552E-2</v>
      </c>
      <c r="F34" s="46">
        <f ca="1"/>
        <v>5.5555555555555552E-2</v>
      </c>
      <c r="G34" s="46">
        <f ca="1"/>
        <v>4.5454545454545456E-2</v>
      </c>
      <c r="H34" s="45">
        <f ca="1"/>
        <v>0.05</v>
      </c>
      <c r="I34" s="46">
        <f ca="1"/>
        <v>3.8461538461538464E-2</v>
      </c>
      <c r="J34" s="46">
        <v>0</v>
      </c>
      <c r="K34" s="46">
        <v>0</v>
      </c>
      <c r="M34" s="54">
        <f t="shared" ref="M34" ca="1" si="41">M22/M$26</f>
        <v>4.2841842199214573E-2</v>
      </c>
      <c r="N34" s="54">
        <f t="shared" ca="1" si="31"/>
        <v>4.5481569560047549E-2</v>
      </c>
      <c r="O34" s="54">
        <f t="shared" ca="1" si="31"/>
        <v>4.7073990954917821E-2</v>
      </c>
      <c r="P34" s="54">
        <f t="shared" ca="1" si="31"/>
        <v>4.6942729235597468E-2</v>
      </c>
      <c r="Q34" s="54">
        <f t="shared" ca="1" si="31"/>
        <v>4.6893847070885342E-2</v>
      </c>
      <c r="R34" s="54">
        <f t="shared" ca="1" si="31"/>
        <v>4.6901289166987201E-2</v>
      </c>
      <c r="S34" s="54">
        <f t="shared" ca="1" si="31"/>
        <v>4.6903161816317145E-2</v>
      </c>
      <c r="T34" s="54">
        <f t="shared" ca="1" si="31"/>
        <v>4.6902816662642184E-2</v>
      </c>
      <c r="U34" s="54">
        <f t="shared" ca="1" si="31"/>
        <v>4.6902749940903724E-2</v>
      </c>
      <c r="V34" s="54">
        <f t="shared" ca="1" si="31"/>
        <v>4.6902766085322622E-2</v>
      </c>
      <c r="W34" s="54">
        <f t="shared" ca="1" si="31"/>
        <v>4.6902768428343428E-2</v>
      </c>
      <c r="X34" s="54">
        <f t="shared" ca="1" si="31"/>
        <v>4.6902767702649395E-2</v>
      </c>
      <c r="Y34" s="332">
        <f t="shared" ref="Y34:AG34" ca="1" si="42">Y22/Y$26</f>
        <v>4.6902767625431913E-2</v>
      </c>
      <c r="Z34" s="332">
        <f t="shared" ca="1" si="42"/>
        <v>4.6902767657437221E-2</v>
      </c>
      <c r="AA34" s="332">
        <f t="shared" ca="1" si="42"/>
        <v>4.6902767659780333E-2</v>
      </c>
      <c r="AB34" s="332">
        <f t="shared" ca="1" si="42"/>
        <v>4.6902767658398611E-2</v>
      </c>
      <c r="AC34" s="332">
        <f t="shared" ca="1" si="42"/>
        <v>4.6902767658338534E-2</v>
      </c>
      <c r="AD34" s="332">
        <f t="shared" ca="1" si="42"/>
        <v>4.6902767658397106E-2</v>
      </c>
      <c r="AE34" s="332">
        <f t="shared" ca="1" si="42"/>
        <v>4.6902767658398042E-2</v>
      </c>
      <c r="AF34" s="332">
        <f t="shared" ca="1" si="42"/>
        <v>4.69027676583956E-2</v>
      </c>
      <c r="AG34" s="102">
        <f t="shared" ca="1" si="42"/>
        <v>4.6902767658395628E-2</v>
      </c>
    </row>
    <row r="35" spans="1:33" x14ac:dyDescent="0.3">
      <c r="B35" s="46">
        <f ca="1"/>
        <v>5.6603773584905669E-2</v>
      </c>
      <c r="C35" s="46">
        <f ca="1"/>
        <v>6.6225165562913899E-2</v>
      </c>
      <c r="D35" s="46">
        <f ca="1"/>
        <v>0.16666666666666669</v>
      </c>
      <c r="E35" s="46">
        <f ca="1"/>
        <v>0.16666666666666669</v>
      </c>
      <c r="F35" s="46">
        <f ca="1"/>
        <v>0.16666666666666669</v>
      </c>
      <c r="G35" s="46">
        <f ca="1"/>
        <v>0.13636363636363635</v>
      </c>
      <c r="H35" s="46">
        <f ca="1"/>
        <v>0.15</v>
      </c>
      <c r="I35" s="45">
        <f ca="1"/>
        <v>0.11538461538461539</v>
      </c>
      <c r="J35" s="46">
        <v>0</v>
      </c>
      <c r="K35" s="46">
        <v>0</v>
      </c>
      <c r="M35" s="54">
        <f t="shared" ref="M35" ca="1" si="43">M23/M$26</f>
        <v>0.12138521956444129</v>
      </c>
      <c r="N35" s="54">
        <f t="shared" ca="1" si="31"/>
        <v>0.11860879904875146</v>
      </c>
      <c r="O35" s="54">
        <f t="shared" ca="1" si="31"/>
        <v>0.12246331830367189</v>
      </c>
      <c r="P35" s="54">
        <f t="shared" ca="1" si="31"/>
        <v>0.12276102280562515</v>
      </c>
      <c r="Q35" s="54">
        <f t="shared" ca="1" si="31"/>
        <v>0.1225940747735401</v>
      </c>
      <c r="R35" s="54">
        <f t="shared" ca="1" si="31"/>
        <v>0.12258776126916678</v>
      </c>
      <c r="S35" s="54">
        <f t="shared" ca="1" si="31"/>
        <v>0.12259511818312611</v>
      </c>
      <c r="T35" s="54">
        <f t="shared" ca="1" si="31"/>
        <v>0.12259521212597894</v>
      </c>
      <c r="U35" s="54">
        <f t="shared" ca="1" si="31"/>
        <v>0.12259490911629035</v>
      </c>
      <c r="V35" s="54">
        <f t="shared" ca="1" si="31"/>
        <v>0.12259491364589352</v>
      </c>
      <c r="W35" s="54">
        <f t="shared" ca="1" si="31"/>
        <v>0.12259492607355088</v>
      </c>
      <c r="X35" s="54">
        <f t="shared" ca="1" si="31"/>
        <v>0.12259492556383883</v>
      </c>
      <c r="Y35" s="332">
        <f t="shared" ref="Y35:AG35" ca="1" si="44">Y23/Y$26</f>
        <v>0.12259492506532747</v>
      </c>
      <c r="Z35" s="332">
        <f t="shared" ca="1" si="44"/>
        <v>0.12259492509960537</v>
      </c>
      <c r="AA35" s="332">
        <f t="shared" ca="1" si="44"/>
        <v>0.12259492511927263</v>
      </c>
      <c r="AB35" s="332">
        <f t="shared" ca="1" si="44"/>
        <v>0.12259492511734006</v>
      </c>
      <c r="AC35" s="332">
        <f t="shared" ca="1" si="44"/>
        <v>0.12259492511658002</v>
      </c>
      <c r="AD35" s="332">
        <f t="shared" ca="1" si="44"/>
        <v>0.12259492511667978</v>
      </c>
      <c r="AE35" s="332">
        <f t="shared" ca="1" si="44"/>
        <v>0.12259492511670855</v>
      </c>
      <c r="AF35" s="332">
        <f t="shared" ca="1" si="44"/>
        <v>0.12259492511670364</v>
      </c>
      <c r="AG35" s="102">
        <f t="shared" ca="1" si="44"/>
        <v>0.12259492511670263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1.0710460549803643E-2</v>
      </c>
      <c r="N36" s="54">
        <f t="shared" ca="1" si="31"/>
        <v>1.2739935450993714E-3</v>
      </c>
      <c r="O36" s="54">
        <f t="shared" ca="1" si="31"/>
        <v>1.534799009543039E-4</v>
      </c>
      <c r="P36" s="54">
        <f t="shared" ca="1" si="31"/>
        <v>1.8309666258727304E-5</v>
      </c>
      <c r="Q36" s="54">
        <f t="shared" ca="1" si="31"/>
        <v>2.1819702267932097E-6</v>
      </c>
      <c r="R36" s="54">
        <f t="shared" ca="1" si="31"/>
        <v>2.6010529193233423E-7</v>
      </c>
      <c r="S36" s="54">
        <f t="shared" ca="1" si="31"/>
        <v>3.100692821677844E-8</v>
      </c>
      <c r="T36" s="54">
        <f t="shared" ca="1" si="31"/>
        <v>3.6962549832277537E-9</v>
      </c>
      <c r="U36" s="54">
        <f t="shared" ca="1" si="31"/>
        <v>4.4062060869330413E-10</v>
      </c>
      <c r="V36" s="54">
        <f t="shared" ca="1" si="31"/>
        <v>5.2525228401839621E-11</v>
      </c>
      <c r="W36" s="54">
        <f t="shared" ca="1" si="31"/>
        <v>6.2613949287600135E-12</v>
      </c>
      <c r="X36" s="54">
        <f t="shared" ca="1" si="31"/>
        <v>7.4640447369954857E-13</v>
      </c>
      <c r="Y36" s="332">
        <f t="shared" ref="Y36:AG36" ca="1" si="46">Y24/Y$26</f>
        <v>8.8976920451479525E-14</v>
      </c>
      <c r="Z36" s="332">
        <f t="shared" ca="1" si="46"/>
        <v>1.0606705426040593E-14</v>
      </c>
      <c r="AA36" s="332">
        <f t="shared" ca="1" si="46"/>
        <v>1.2643975473606697E-15</v>
      </c>
      <c r="AB36" s="332">
        <f t="shared" ca="1" si="46"/>
        <v>1.5072551687727957E-16</v>
      </c>
      <c r="AC36" s="332">
        <f t="shared" ca="1" si="46"/>
        <v>1.7967593725095172E-17</v>
      </c>
      <c r="AD36" s="332">
        <f t="shared" ca="1" si="46"/>
        <v>2.141869744148648E-18</v>
      </c>
      <c r="AE36" s="332">
        <f t="shared" ca="1" si="46"/>
        <v>2.5532667707703279E-19</v>
      </c>
      <c r="AF36" s="332">
        <f t="shared" ca="1" si="46"/>
        <v>3.0436823810267533E-20</v>
      </c>
      <c r="AG36" s="102">
        <f t="shared" ca="1" si="46"/>
        <v>3.6282939732841878E-21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1.0710460549803643E-2</v>
      </c>
      <c r="N37" s="54">
        <f t="shared" ca="1" si="31"/>
        <v>1.2739935450993714E-3</v>
      </c>
      <c r="O37" s="54">
        <f t="shared" ca="1" si="31"/>
        <v>1.534799009543039E-4</v>
      </c>
      <c r="P37" s="54">
        <f t="shared" ca="1" si="31"/>
        <v>1.8309666258727304E-5</v>
      </c>
      <c r="Q37" s="54">
        <f t="shared" ca="1" si="31"/>
        <v>2.1819702267932097E-6</v>
      </c>
      <c r="R37" s="54">
        <f t="shared" ca="1" si="31"/>
        <v>2.6010529193233423E-7</v>
      </c>
      <c r="S37" s="54">
        <f t="shared" ca="1" si="31"/>
        <v>3.100692821677844E-8</v>
      </c>
      <c r="T37" s="54">
        <f t="shared" ca="1" si="31"/>
        <v>3.6962549832277537E-9</v>
      </c>
      <c r="U37" s="54">
        <f t="shared" ca="1" si="31"/>
        <v>4.4062060869330413E-10</v>
      </c>
      <c r="V37" s="54">
        <f t="shared" ca="1" si="31"/>
        <v>5.2525228401839621E-11</v>
      </c>
      <c r="W37" s="54">
        <f t="shared" ca="1" si="31"/>
        <v>6.2613949287600135E-12</v>
      </c>
      <c r="X37" s="54">
        <f t="shared" ca="1" si="31"/>
        <v>7.4640447369954857E-13</v>
      </c>
      <c r="Y37" s="332">
        <f t="shared" ref="Y37:AG37" ca="1" si="48">Y25/Y$26</f>
        <v>8.8976920451479525E-14</v>
      </c>
      <c r="Z37" s="332">
        <f t="shared" ca="1" si="48"/>
        <v>1.0606705426040593E-14</v>
      </c>
      <c r="AA37" s="332">
        <f t="shared" ca="1" si="48"/>
        <v>1.2643975473606697E-15</v>
      </c>
      <c r="AB37" s="332">
        <f t="shared" ca="1" si="48"/>
        <v>1.5072551687727957E-16</v>
      </c>
      <c r="AC37" s="332">
        <f t="shared" ca="1" si="48"/>
        <v>1.7967593725095172E-17</v>
      </c>
      <c r="AD37" s="332">
        <f t="shared" ca="1" si="48"/>
        <v>2.141869744148648E-18</v>
      </c>
      <c r="AE37" s="332">
        <f t="shared" ca="1" si="48"/>
        <v>2.5532667707703279E-19</v>
      </c>
      <c r="AF37" s="332">
        <f t="shared" ca="1" si="48"/>
        <v>3.0436823810267533E-20</v>
      </c>
      <c r="AG37" s="102">
        <f t="shared" ca="1" si="48"/>
        <v>3.6282939732841878E-21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8.298171111488589</v>
      </c>
      <c r="O38" s="41">
        <f t="shared" ca="1" si="49"/>
        <v>8.3821451715223159</v>
      </c>
      <c r="P38" s="41">
        <f t="shared" ca="1" si="49"/>
        <v>8.391308979198671</v>
      </c>
      <c r="Q38" s="41">
        <f t="shared" ca="1" si="49"/>
        <v>8.3887916139623897</v>
      </c>
      <c r="R38" s="41">
        <f t="shared" ca="1" si="49"/>
        <v>8.3886179883324932</v>
      </c>
      <c r="S38" s="41">
        <f t="shared" ca="1" si="49"/>
        <v>8.3887416123231358</v>
      </c>
      <c r="T38" s="41">
        <f t="shared" ca="1" si="49"/>
        <v>8.3887473873090137</v>
      </c>
      <c r="U38" s="41">
        <f t="shared" ca="1" si="49"/>
        <v>8.3887423634998335</v>
      </c>
      <c r="V38" s="41">
        <f t="shared" ca="1" si="49"/>
        <v>8.3887422848735405</v>
      </c>
      <c r="W38" s="41">
        <f t="shared" ca="1" si="49"/>
        <v>8.3887424973702345</v>
      </c>
      <c r="X38" s="41">
        <f t="shared" ca="1" si="49"/>
        <v>8.3887424953804892</v>
      </c>
      <c r="Y38" s="52">
        <f ca="1">SUM($B15*Y28,$C15*Y29,$D15*Y30,$E15*Y31,$F15*Y32,$G15*Y33,$H15*Y34,$I15*Y35,$J15*Y36,$K15*Y37)</f>
        <v>8.3887424867131521</v>
      </c>
      <c r="Z38" s="52">
        <f t="shared" ref="Z38:AG38" ca="1" si="50">SUM($B15*Z28,$C15*Z29,$D15*Z30,$E15*Z31,$F15*Z32,$G15*Z33,$H15*Z34,$I15*Z35,$J15*Z36,$K15*Z37)</f>
        <v>8.3887424870296776</v>
      </c>
      <c r="AA38" s="52">
        <f t="shared" ca="1" si="50"/>
        <v>8.3887424873794885</v>
      </c>
      <c r="AB38" s="52">
        <f t="shared" ca="1" si="50"/>
        <v>8.3887424873572609</v>
      </c>
      <c r="AC38" s="52">
        <f t="shared" ca="1" si="50"/>
        <v>8.3887424873434284</v>
      </c>
      <c r="AD38" s="52">
        <f t="shared" ca="1" si="50"/>
        <v>8.388742487344711</v>
      </c>
      <c r="AE38" s="52">
        <f t="shared" ca="1" si="50"/>
        <v>8.3887424873452492</v>
      </c>
      <c r="AF38" s="52">
        <f t="shared" ca="1" si="50"/>
        <v>8.3887424873451799</v>
      </c>
      <c r="AG38" s="55">
        <f t="shared" ca="1" si="50"/>
        <v>8.3887424873451604</v>
      </c>
    </row>
    <row r="39" spans="1:33" ht="14.4" thickBot="1" x14ac:dyDescent="0.35">
      <c r="A39" s="62" t="s">
        <v>34</v>
      </c>
      <c r="B39" s="63">
        <f ca="1">M41</f>
        <v>2.7228524363572604E-9</v>
      </c>
      <c r="L39" s="40" t="s">
        <v>161</v>
      </c>
      <c r="M39" s="323">
        <f>Summary!H15</f>
        <v>1E-8</v>
      </c>
      <c r="N39" s="318">
        <f ca="1">SUM(N40:N49)</f>
        <v>9.472610006474964E-4</v>
      </c>
      <c r="O39" s="318">
        <f ca="1">SUM(O40:O49)</f>
        <v>6.3733264609294987E-5</v>
      </c>
      <c r="P39" s="318">
        <f t="shared" ref="P39:Y39" ca="1" si="51">SUM(P40:P49)</f>
        <v>1.4319502093400756E-6</v>
      </c>
      <c r="Q39" s="318">
        <f t="shared" ca="1" si="51"/>
        <v>1.2067953399239234E-7</v>
      </c>
      <c r="R39" s="318">
        <f t="shared" ca="1" si="51"/>
        <v>2.7228524363572604E-9</v>
      </c>
      <c r="S39" s="318">
        <f t="shared" ca="1" si="51"/>
        <v>1.8917013701628597E-10</v>
      </c>
      <c r="T39" s="318">
        <f t="shared" ca="1" si="51"/>
        <v>5.1182627141413444E-12</v>
      </c>
      <c r="U39" s="318">
        <f t="shared" ca="1" si="51"/>
        <v>3.0438536511100108E-13</v>
      </c>
      <c r="V39" s="318">
        <f t="shared" ca="1" si="51"/>
        <v>9.6177053101653775E-15</v>
      </c>
      <c r="W39" s="318">
        <f t="shared" ca="1" si="51"/>
        <v>4.7579699916008827E-16</v>
      </c>
      <c r="X39" s="318">
        <f t="shared" ca="1" si="51"/>
        <v>1.8089957527553392E-17</v>
      </c>
      <c r="Y39" s="318">
        <f t="shared" ca="1" si="51"/>
        <v>7.391491031656826E-19</v>
      </c>
      <c r="Z39" s="318">
        <f t="shared" ref="Z39:AG39" ca="1" si="52">SUM(Z40:Z49)</f>
        <v>3.3714360468764908E-20</v>
      </c>
      <c r="AA39" s="318">
        <f t="shared" ca="1" si="52"/>
        <v>1.1378049463427814E-21</v>
      </c>
      <c r="AB39" s="318">
        <f t="shared" ca="1" si="52"/>
        <v>6.2119567200394643E-23</v>
      </c>
      <c r="AC39" s="318">
        <f t="shared" ca="1" si="52"/>
        <v>1.7513948462089845E-24</v>
      </c>
      <c r="AD39" s="318">
        <f t="shared" ca="1" si="52"/>
        <v>1.1278100502637706E-25</v>
      </c>
      <c r="AE39" s="318">
        <f t="shared" ca="1" si="52"/>
        <v>2.7163066117408187E-27</v>
      </c>
      <c r="AF39" s="318">
        <f t="shared" ca="1" si="52"/>
        <v>2.010790270608335E-28</v>
      </c>
      <c r="AG39" s="318">
        <f t="shared" ca="1" si="52"/>
        <v>4.3888573069556373E-30</v>
      </c>
    </row>
    <row r="40" spans="1:33" outlineLevel="1" x14ac:dyDescent="0.3">
      <c r="B40" s="57">
        <f ca="1">AG38</f>
        <v>8.3887424873451604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5</v>
      </c>
      <c r="N40" s="41">
        <f ca="1">(N28-M28)^2</f>
        <v>3.8813804302619941E-4</v>
      </c>
      <c r="O40" s="41">
        <f ca="1">(O28-N28)^2</f>
        <v>6.2831167104572249E-7</v>
      </c>
      <c r="P40" s="41">
        <f t="shared" ref="P40:Y40" ca="1" si="53">(P28-O28)^2</f>
        <v>5.8889939847136528E-7</v>
      </c>
      <c r="Q40" s="41">
        <f t="shared" ca="1" si="53"/>
        <v>1.5061542276374339E-9</v>
      </c>
      <c r="R40" s="41">
        <f t="shared" ca="1" si="53"/>
        <v>8.3577791864380773E-10</v>
      </c>
      <c r="S40" s="41">
        <f t="shared" ca="1" si="53"/>
        <v>6.1828464912239328E-12</v>
      </c>
      <c r="T40" s="41">
        <f t="shared" ca="1" si="53"/>
        <v>1.3071289670020677E-12</v>
      </c>
      <c r="U40" s="41">
        <f t="shared" ca="1" si="53"/>
        <v>1.7023197511460945E-14</v>
      </c>
      <c r="V40" s="41">
        <f t="shared" ca="1" si="53"/>
        <v>1.8881915675919762E-15</v>
      </c>
      <c r="W40" s="41">
        <f t="shared" ca="1" si="53"/>
        <v>4.303243237108387E-17</v>
      </c>
      <c r="X40" s="41">
        <f t="shared" ca="1" si="53"/>
        <v>2.6332893346536775E-18</v>
      </c>
      <c r="Y40" s="41">
        <f t="shared" ca="1" si="53"/>
        <v>9.7992484281123302E-20</v>
      </c>
      <c r="Z40" s="41">
        <f t="shared" ref="Z40:Z49" ca="1" si="54">(Z28-Y28)^2</f>
        <v>3.4356566074609665E-21</v>
      </c>
      <c r="AA40" s="41">
        <f t="shared" ref="AA40:AA49" ca="1" si="55">(AA28-Z28)^2</f>
        <v>2.0931568720585124E-22</v>
      </c>
      <c r="AB40" s="41">
        <f t="shared" ref="AB40:AB49" ca="1" si="56">(AB28-AA28)^2</f>
        <v>4.1463549890472027E-24</v>
      </c>
      <c r="AC40" s="41">
        <f t="shared" ref="AC40:AC49" ca="1" si="57">(AC28-AB28)^2</f>
        <v>4.2315991089538787E-25</v>
      </c>
      <c r="AD40" s="41">
        <f t="shared" ref="AD40:AD49" ca="1" si="58">(AD28-AC28)^2</f>
        <v>4.4632648385476658E-27</v>
      </c>
      <c r="AE40" s="41">
        <f t="shared" ref="AE40:AE49" ca="1" si="59">(AE28-AD28)^2</f>
        <v>8.1728763120016741E-28</v>
      </c>
      <c r="AF40" s="41">
        <f t="shared" ref="AF40:AF49" ca="1" si="60">(AF28-AE28)^2</f>
        <v>4.0492677080741634E-30</v>
      </c>
      <c r="AG40" s="41">
        <f t="shared" ref="AG40:AG49" ca="1" si="61">(AG28-AF28)^2</f>
        <v>1.5255291089491295E-30</v>
      </c>
    </row>
    <row r="41" spans="1:33" outlineLevel="1" x14ac:dyDescent="0.3">
      <c r="B41" s="57"/>
      <c r="C41" s="57">
        <f ca="1">B40</f>
        <v>8.3887424873451604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2.7228524363572604E-9</v>
      </c>
      <c r="N41" s="41">
        <f t="shared" ref="N41" ca="1" si="62">(N29-M29)^2</f>
        <v>7.4750060338179536E-5</v>
      </c>
      <c r="O41" s="41">
        <f t="shared" ref="O41:Y49" ca="1" si="63">(O29-N29)^2</f>
        <v>4.0893030520023537E-5</v>
      </c>
      <c r="P41" s="41">
        <f t="shared" ca="1" si="63"/>
        <v>2.4656730451749248E-7</v>
      </c>
      <c r="Q41" s="41">
        <f t="shared" ca="1" si="63"/>
        <v>8.4800818028096488E-8</v>
      </c>
      <c r="R41" s="41">
        <f t="shared" ca="1" si="63"/>
        <v>7.1309634387643685E-10</v>
      </c>
      <c r="S41" s="41">
        <f t="shared" ca="1" si="63"/>
        <v>1.1804410559359533E-10</v>
      </c>
      <c r="T41" s="41">
        <f t="shared" ca="1" si="63"/>
        <v>2.1011254669076918E-12</v>
      </c>
      <c r="U41" s="41">
        <f t="shared" ca="1" si="63"/>
        <v>1.7286535384872462E-13</v>
      </c>
      <c r="V41" s="41">
        <f t="shared" ca="1" si="63"/>
        <v>4.9123983774775528E-15</v>
      </c>
      <c r="W41" s="41">
        <f t="shared" ca="1" si="63"/>
        <v>2.3133410781452146E-16</v>
      </c>
      <c r="X41" s="41">
        <f t="shared" ca="1" si="63"/>
        <v>1.0913473705892798E-17</v>
      </c>
      <c r="Y41" s="41">
        <f t="shared" ca="1" si="63"/>
        <v>2.9303658556717674E-19</v>
      </c>
      <c r="Z41" s="41">
        <f t="shared" ca="1" si="54"/>
        <v>2.2628692758755503E-20</v>
      </c>
      <c r="AA41" s="41">
        <f t="shared" ca="1" si="55"/>
        <v>3.3625060670985308E-22</v>
      </c>
      <c r="AB41" s="41">
        <f t="shared" ca="1" si="56"/>
        <v>4.4778885660556932E-23</v>
      </c>
      <c r="AC41" s="41">
        <f t="shared" ca="1" si="57"/>
        <v>3.3624862051756074E-25</v>
      </c>
      <c r="AD41" s="41">
        <f t="shared" ca="1" si="58"/>
        <v>8.4917333506316226E-26</v>
      </c>
      <c r="AE41" s="41">
        <f t="shared" ca="1" si="59"/>
        <v>2.6094347779304883E-28</v>
      </c>
      <c r="AF41" s="41">
        <f t="shared" ca="1" si="60"/>
        <v>1.5392725450322768E-28</v>
      </c>
      <c r="AG41" s="41">
        <f t="shared" ca="1" si="61"/>
        <v>1.1093356479670479E-31</v>
      </c>
    </row>
    <row r="42" spans="1:33" outlineLevel="1" x14ac:dyDescent="0.3">
      <c r="B42" s="57"/>
      <c r="C42" s="57"/>
      <c r="D42" s="57">
        <f ca="1">C41</f>
        <v>8.3887424873451604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9.7117266530815808E-5</v>
      </c>
      <c r="O42" s="41">
        <f t="shared" ca="1" si="63"/>
        <v>1.085304865232422E-7</v>
      </c>
      <c r="P42" s="41">
        <f t="shared" ca="1" si="63"/>
        <v>1.5134480130836735E-7</v>
      </c>
      <c r="Q42" s="41">
        <f t="shared" ca="1" si="63"/>
        <v>2.6277992020527924E-10</v>
      </c>
      <c r="R42" s="41">
        <f t="shared" ca="1" si="63"/>
        <v>3.5613588157483936E-10</v>
      </c>
      <c r="S42" s="41">
        <f t="shared" ca="1" si="63"/>
        <v>7.5894976373887591E-13</v>
      </c>
      <c r="T42" s="41">
        <f t="shared" ca="1" si="63"/>
        <v>5.2211139700481695E-13</v>
      </c>
      <c r="U42" s="41">
        <f t="shared" ca="1" si="63"/>
        <v>3.5297663500006591E-15</v>
      </c>
      <c r="V42" s="41">
        <f t="shared" ca="1" si="63"/>
        <v>8.2714355293813898E-16</v>
      </c>
      <c r="W42" s="41">
        <f t="shared" ca="1" si="63"/>
        <v>9.9248721876195562E-18</v>
      </c>
      <c r="X42" s="41">
        <f t="shared" ca="1" si="63"/>
        <v>1.2009529697071633E-18</v>
      </c>
      <c r="Y42" s="41">
        <f t="shared" ca="1" si="63"/>
        <v>2.5529832996609829E-20</v>
      </c>
      <c r="Z42" s="41">
        <f t="shared" ca="1" si="54"/>
        <v>1.688086412916949E-21</v>
      </c>
      <c r="AA42" s="41">
        <f t="shared" ca="1" si="55"/>
        <v>5.8741277937268421E-23</v>
      </c>
      <c r="AB42" s="41">
        <f t="shared" ca="1" si="56"/>
        <v>2.2227552111218694E-24</v>
      </c>
      <c r="AC42" s="41">
        <f t="shared" ca="1" si="57"/>
        <v>1.2657298184323214E-25</v>
      </c>
      <c r="AD42" s="41">
        <f t="shared" ca="1" si="58"/>
        <v>2.711228649583109E-27</v>
      </c>
      <c r="AE42" s="41">
        <f t="shared" ca="1" si="59"/>
        <v>2.5736895181626612E-28</v>
      </c>
      <c r="AF42" s="41">
        <f t="shared" ca="1" si="60"/>
        <v>3.0576063797091756E-30</v>
      </c>
      <c r="AG42" s="41">
        <f t="shared" ca="1" si="61"/>
        <v>5.6160117178331797E-31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8.3887424873451604</v>
      </c>
      <c r="F43" s="57"/>
      <c r="G43" s="57"/>
      <c r="H43" s="57"/>
      <c r="I43" s="57"/>
      <c r="J43" s="57"/>
      <c r="K43" s="57"/>
      <c r="N43" s="41">
        <f t="shared" ref="N43" ca="1" si="65">(N31-M31)^2</f>
        <v>9.7117266530815808E-5</v>
      </c>
      <c r="O43" s="41">
        <f t="shared" ca="1" si="63"/>
        <v>1.085304865232422E-7</v>
      </c>
      <c r="P43" s="41">
        <f t="shared" ca="1" si="63"/>
        <v>1.5134480130836735E-7</v>
      </c>
      <c r="Q43" s="41">
        <f t="shared" ca="1" si="63"/>
        <v>2.6277992020527924E-10</v>
      </c>
      <c r="R43" s="41">
        <f t="shared" ca="1" si="63"/>
        <v>3.5613588157483936E-10</v>
      </c>
      <c r="S43" s="41">
        <f t="shared" ca="1" si="63"/>
        <v>7.5894976373887591E-13</v>
      </c>
      <c r="T43" s="41">
        <f t="shared" ca="1" si="63"/>
        <v>5.2211139700481695E-13</v>
      </c>
      <c r="U43" s="41">
        <f t="shared" ca="1" si="63"/>
        <v>3.5297663500006591E-15</v>
      </c>
      <c r="V43" s="41">
        <f t="shared" ca="1" si="63"/>
        <v>8.2714355293813898E-16</v>
      </c>
      <c r="W43" s="41">
        <f t="shared" ca="1" si="63"/>
        <v>9.9248721876195562E-18</v>
      </c>
      <c r="X43" s="41">
        <f t="shared" ca="1" si="63"/>
        <v>1.2009529697071633E-18</v>
      </c>
      <c r="Y43" s="41">
        <f t="shared" ca="1" si="63"/>
        <v>2.5529832996609829E-20</v>
      </c>
      <c r="Z43" s="41">
        <f t="shared" ca="1" si="54"/>
        <v>1.688086412916949E-21</v>
      </c>
      <c r="AA43" s="41">
        <f t="shared" ca="1" si="55"/>
        <v>5.8741277937268421E-23</v>
      </c>
      <c r="AB43" s="41">
        <f t="shared" ca="1" si="56"/>
        <v>2.2227552111218694E-24</v>
      </c>
      <c r="AC43" s="41">
        <f t="shared" ca="1" si="57"/>
        <v>1.2657298184323214E-25</v>
      </c>
      <c r="AD43" s="41">
        <f t="shared" ca="1" si="58"/>
        <v>2.711228649583109E-27</v>
      </c>
      <c r="AE43" s="41">
        <f t="shared" ca="1" si="59"/>
        <v>2.5736895181626612E-28</v>
      </c>
      <c r="AF43" s="41">
        <f t="shared" ca="1" si="60"/>
        <v>3.0576063797091756E-30</v>
      </c>
      <c r="AG43" s="41">
        <f t="shared" ca="1" si="61"/>
        <v>5.6160117178331797E-31</v>
      </c>
    </row>
    <row r="44" spans="1:33" outlineLevel="1" x14ac:dyDescent="0.3">
      <c r="B44" s="57"/>
      <c r="C44" s="57"/>
      <c r="D44" s="57"/>
      <c r="E44" s="57"/>
      <c r="F44" s="57">
        <f ca="1">E43</f>
        <v>8.3887424873451604</v>
      </c>
      <c r="G44" s="57"/>
      <c r="H44" s="57"/>
      <c r="I44" s="57"/>
      <c r="J44" s="57"/>
      <c r="K44" s="57"/>
      <c r="N44" s="41">
        <f t="shared" ref="N44" ca="1" si="66">(N32-M32)^2</f>
        <v>9.7117266530815808E-5</v>
      </c>
      <c r="O44" s="41">
        <f t="shared" ca="1" si="63"/>
        <v>1.085304865232422E-7</v>
      </c>
      <c r="P44" s="41">
        <f t="shared" ca="1" si="63"/>
        <v>1.5134480130836735E-7</v>
      </c>
      <c r="Q44" s="41">
        <f t="shared" ca="1" si="63"/>
        <v>2.6277992020527924E-10</v>
      </c>
      <c r="R44" s="41">
        <f t="shared" ca="1" si="63"/>
        <v>3.5613588157483936E-10</v>
      </c>
      <c r="S44" s="41">
        <f t="shared" ca="1" si="63"/>
        <v>7.5894976373887591E-13</v>
      </c>
      <c r="T44" s="41">
        <f t="shared" ca="1" si="63"/>
        <v>5.2211139700481695E-13</v>
      </c>
      <c r="U44" s="41">
        <f t="shared" ca="1" si="63"/>
        <v>3.5297663500006591E-15</v>
      </c>
      <c r="V44" s="41">
        <f t="shared" ca="1" si="63"/>
        <v>8.2714355293813898E-16</v>
      </c>
      <c r="W44" s="41">
        <f t="shared" ca="1" si="63"/>
        <v>9.9248721876195562E-18</v>
      </c>
      <c r="X44" s="41">
        <f t="shared" ca="1" si="63"/>
        <v>1.2009529697071633E-18</v>
      </c>
      <c r="Y44" s="41">
        <f t="shared" ca="1" si="63"/>
        <v>2.5529832996609829E-20</v>
      </c>
      <c r="Z44" s="41">
        <f t="shared" ca="1" si="54"/>
        <v>1.688086412916949E-21</v>
      </c>
      <c r="AA44" s="41">
        <f t="shared" ca="1" si="55"/>
        <v>5.8741277937268421E-23</v>
      </c>
      <c r="AB44" s="41">
        <f t="shared" ca="1" si="56"/>
        <v>2.2227552111218694E-24</v>
      </c>
      <c r="AC44" s="41">
        <f t="shared" ca="1" si="57"/>
        <v>1.2657298184323214E-25</v>
      </c>
      <c r="AD44" s="41">
        <f t="shared" ca="1" si="58"/>
        <v>2.711228649583109E-27</v>
      </c>
      <c r="AE44" s="41">
        <f t="shared" ca="1" si="59"/>
        <v>2.5736895181626612E-28</v>
      </c>
      <c r="AF44" s="41">
        <f t="shared" ca="1" si="60"/>
        <v>3.0576063797091756E-30</v>
      </c>
      <c r="AG44" s="41">
        <f t="shared" ca="1" si="61"/>
        <v>5.6160117178331797E-31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8.3887424873451604</v>
      </c>
      <c r="H45" s="57"/>
      <c r="I45" s="57"/>
      <c r="J45" s="57"/>
      <c r="K45" s="57"/>
      <c r="N45" s="41">
        <f t="shared" ref="N45" ca="1" si="67">(N33-M33)^2</f>
        <v>2.5060720945146145E-7</v>
      </c>
      <c r="O45" s="41">
        <f t="shared" ca="1" si="63"/>
        <v>1.9821047198325503E-6</v>
      </c>
      <c r="P45" s="41">
        <f t="shared" ca="1" si="63"/>
        <v>4.9508288632032155E-11</v>
      </c>
      <c r="Q45" s="41">
        <f t="shared" ca="1" si="63"/>
        <v>2.8029053734336954E-9</v>
      </c>
      <c r="R45" s="41">
        <f t="shared" ca="1" si="63"/>
        <v>2.9382675954583459E-12</v>
      </c>
      <c r="S45" s="41">
        <f t="shared" ca="1" si="63"/>
        <v>4.930365001682197E-12</v>
      </c>
      <c r="T45" s="41">
        <f t="shared" ca="1" si="63"/>
        <v>1.4226024535613238E-14</v>
      </c>
      <c r="U45" s="41">
        <f t="shared" ca="1" si="63"/>
        <v>7.6196546276444556E-15</v>
      </c>
      <c r="V45" s="41">
        <f t="shared" ca="1" si="63"/>
        <v>5.4223903817405529E-17</v>
      </c>
      <c r="W45" s="41">
        <f t="shared" ca="1" si="63"/>
        <v>1.1715147737947467E-17</v>
      </c>
      <c r="X45" s="41">
        <f t="shared" ca="1" si="63"/>
        <v>1.5383654436413677E-19</v>
      </c>
      <c r="Y45" s="41">
        <f t="shared" ca="1" si="63"/>
        <v>1.7053557064462345E-20</v>
      </c>
      <c r="Z45" s="41">
        <f t="shared" ca="1" si="54"/>
        <v>3.8642540591085923E-22</v>
      </c>
      <c r="AA45" s="41">
        <f t="shared" ca="1" si="55"/>
        <v>2.3723593672716E-23</v>
      </c>
      <c r="AB45" s="41">
        <f t="shared" ca="1" si="56"/>
        <v>8.8209684019153403E-25</v>
      </c>
      <c r="AC45" s="41">
        <f t="shared" ca="1" si="57"/>
        <v>3.0989989475564322E-26</v>
      </c>
      <c r="AD45" s="41">
        <f t="shared" ca="1" si="58"/>
        <v>1.8825969539727605E-27</v>
      </c>
      <c r="AE45" s="41">
        <f t="shared" ca="1" si="59"/>
        <v>3.7455678151437402E-29</v>
      </c>
      <c r="AF45" s="41">
        <f t="shared" ca="1" si="60"/>
        <v>3.8289413224362636E-30</v>
      </c>
      <c r="AG45" s="41">
        <f t="shared" ca="1" si="61"/>
        <v>4.0492677080741634E-32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8.3887424873451604</v>
      </c>
      <c r="I46" s="57"/>
      <c r="J46" s="57"/>
      <c r="K46" s="57"/>
      <c r="N46" s="41">
        <f t="shared" ref="N46" ca="1" si="68">(N34-M34)^2</f>
        <v>6.9681605395302288E-6</v>
      </c>
      <c r="O46" s="41">
        <f t="shared" ca="1" si="63"/>
        <v>2.5358058988405827E-6</v>
      </c>
      <c r="P46" s="41">
        <f t="shared" ca="1" si="63"/>
        <v>1.7229638958935357E-8</v>
      </c>
      <c r="Q46" s="41">
        <f t="shared" ca="1" si="63"/>
        <v>2.3894660269434141E-9</v>
      </c>
      <c r="R46" s="41">
        <f t="shared" ca="1" si="63"/>
        <v>5.538479438930455E-11</v>
      </c>
      <c r="S46" s="41">
        <f t="shared" ca="1" si="63"/>
        <v>3.5068155129395811E-12</v>
      </c>
      <c r="T46" s="41">
        <f t="shared" ca="1" si="63"/>
        <v>1.1913105933871318E-13</v>
      </c>
      <c r="U46" s="41">
        <f t="shared" ca="1" si="63"/>
        <v>4.4517903832070845E-15</v>
      </c>
      <c r="V46" s="41">
        <f t="shared" ca="1" si="63"/>
        <v>2.6064226158531585E-16</v>
      </c>
      <c r="W46" s="41">
        <f t="shared" ca="1" si="63"/>
        <v>5.489746493371103E-18</v>
      </c>
      <c r="X46" s="41">
        <f t="shared" ca="1" si="63"/>
        <v>5.2663182901494627E-19</v>
      </c>
      <c r="Y46" s="41">
        <f t="shared" ca="1" si="63"/>
        <v>5.9625395894587099E-21</v>
      </c>
      <c r="Z46" s="41">
        <f t="shared" ca="1" si="54"/>
        <v>1.0243397482383325E-21</v>
      </c>
      <c r="AA46" s="41">
        <f t="shared" ca="1" si="55"/>
        <v>5.4901729807960267E-24</v>
      </c>
      <c r="AB46" s="41">
        <f t="shared" ca="1" si="56"/>
        <v>1.9091532711492999E-24</v>
      </c>
      <c r="AC46" s="41">
        <f t="shared" ca="1" si="57"/>
        <v>3.6092391306933397E-27</v>
      </c>
      <c r="AD46" s="41">
        <f t="shared" ca="1" si="58"/>
        <v>3.4305858727473451E-27</v>
      </c>
      <c r="AE46" s="41">
        <f t="shared" ca="1" si="59"/>
        <v>8.7750183091143434E-31</v>
      </c>
      <c r="AF46" s="41">
        <f t="shared" ca="1" si="60"/>
        <v>5.9657605957339018E-30</v>
      </c>
      <c r="AG46" s="41">
        <f t="shared" ca="1" si="61"/>
        <v>7.7037197775489434E-34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8.3887424873451604</v>
      </c>
      <c r="J47" s="57"/>
      <c r="K47" s="57"/>
      <c r="N47" s="41">
        <f t="shared" ref="N47" ca="1" si="69">(N35-M35)^2</f>
        <v>7.7085108799433585E-6</v>
      </c>
      <c r="O47" s="41">
        <f t="shared" ca="1" si="63"/>
        <v>1.4857318686552367E-5</v>
      </c>
      <c r="P47" s="41">
        <f t="shared" ca="1" si="63"/>
        <v>8.8627970483234177E-8</v>
      </c>
      <c r="Q47" s="41">
        <f t="shared" ca="1" si="63"/>
        <v>2.7871645417068563E-8</v>
      </c>
      <c r="R47" s="41">
        <f t="shared" ca="1" si="63"/>
        <v>3.9860337472040258E-11</v>
      </c>
      <c r="S47" s="41">
        <f t="shared" ca="1" si="63"/>
        <v>5.4124183005114032E-11</v>
      </c>
      <c r="T47" s="41">
        <f t="shared" ca="1" si="63"/>
        <v>8.8252595978678528E-15</v>
      </c>
      <c r="U47" s="41">
        <f t="shared" ca="1" si="63"/>
        <v>9.1814871379600665E-14</v>
      </c>
      <c r="V47" s="41">
        <f t="shared" ca="1" si="63"/>
        <v>2.0517304830305681E-17</v>
      </c>
      <c r="W47" s="41">
        <f t="shared" ca="1" si="63"/>
        <v>1.5444666749573037E-16</v>
      </c>
      <c r="X47" s="41">
        <f t="shared" ca="1" si="63"/>
        <v>2.5980637426690529E-19</v>
      </c>
      <c r="Y47" s="41">
        <f t="shared" ca="1" si="63"/>
        <v>2.4851357325165654E-19</v>
      </c>
      <c r="Z47" s="41">
        <f t="shared" ca="1" si="54"/>
        <v>1.1749744258671951E-21</v>
      </c>
      <c r="AA47" s="41">
        <f t="shared" ca="1" si="55"/>
        <v>3.868008774043266E-22</v>
      </c>
      <c r="AB47" s="41">
        <f t="shared" ca="1" si="56"/>
        <v>3.734808325553277E-24</v>
      </c>
      <c r="AC47" s="41">
        <f t="shared" ca="1" si="57"/>
        <v>5.7766810541074944E-25</v>
      </c>
      <c r="AD47" s="41">
        <f t="shared" ca="1" si="58"/>
        <v>9.9535374051366639E-27</v>
      </c>
      <c r="AE47" s="41">
        <f t="shared" ca="1" si="59"/>
        <v>8.2763546019836559E-28</v>
      </c>
      <c r="AF47" s="41">
        <f t="shared" ca="1" si="60"/>
        <v>2.4134983691083085E-29</v>
      </c>
      <c r="AG47" s="41">
        <f t="shared" ca="1" si="61"/>
        <v>1.026328067363958E-30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8.3887424873451604</v>
      </c>
      <c r="K48" s="57"/>
      <c r="N48" s="41">
        <f t="shared" ref="N48" ca="1" si="70">(N36-M36)^2</f>
        <v>8.9046909530872412E-5</v>
      </c>
      <c r="O48" s="41">
        <f t="shared" ca="1" si="63"/>
        <v>1.2555508267152588E-6</v>
      </c>
      <c r="P48" s="41">
        <f t="shared" ca="1" si="63"/>
        <v>1.8270992347657261E-8</v>
      </c>
      <c r="Q48" s="41">
        <f t="shared" ca="1" si="63"/>
        <v>2.6010257929846272E-10</v>
      </c>
      <c r="R48" s="41">
        <f t="shared" ca="1" si="63"/>
        <v>3.6935648278477965E-12</v>
      </c>
      <c r="S48" s="41">
        <f t="shared" ca="1" si="63"/>
        <v>5.2486060257145098E-14</v>
      </c>
      <c r="T48" s="41">
        <f t="shared" ca="1" si="63"/>
        <v>7.45872872469782E-16</v>
      </c>
      <c r="U48" s="41">
        <f t="shared" ca="1" si="63"/>
        <v>1.0599155180650317E-17</v>
      </c>
      <c r="V48" s="41">
        <f t="shared" ca="1" si="63"/>
        <v>1.5061802420357647E-19</v>
      </c>
      <c r="W48" s="41">
        <f t="shared" ca="1" si="63"/>
        <v>2.1403422876248415E-21</v>
      </c>
      <c r="X48" s="41">
        <f t="shared" ca="1" si="63"/>
        <v>3.0415119719408029E-23</v>
      </c>
      <c r="Y48" s="41">
        <f t="shared" ca="1" si="63"/>
        <v>4.3221098776974264E-25</v>
      </c>
      <c r="Z48" s="41">
        <f t="shared" ca="1" si="54"/>
        <v>6.1418906031335333E-27</v>
      </c>
      <c r="AA48" s="41">
        <f t="shared" ca="1" si="55"/>
        <v>8.7278716500044977E-29</v>
      </c>
      <c r="AB48" s="41">
        <f t="shared" ca="1" si="56"/>
        <v>1.240265391480997E-30</v>
      </c>
      <c r="AC48" s="41">
        <f t="shared" ca="1" si="57"/>
        <v>1.7624666159681294E-32</v>
      </c>
      <c r="AD48" s="41">
        <f t="shared" ca="1" si="58"/>
        <v>2.5045353952110588E-34</v>
      </c>
      <c r="AE48" s="41">
        <f t="shared" ca="1" si="59"/>
        <v>3.5590447439159764E-36</v>
      </c>
      <c r="AF48" s="41">
        <f t="shared" ca="1" si="60"/>
        <v>5.0575446102347196E-38</v>
      </c>
      <c r="AG48" s="41">
        <f t="shared" ca="1" si="61"/>
        <v>7.1869727202042618E-40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8.3887424873451604</v>
      </c>
      <c r="N49" s="41">
        <f t="shared" ref="N49" ca="1" si="71">(N37-M37)^2</f>
        <v>8.9046909530872412E-5</v>
      </c>
      <c r="O49" s="41">
        <f t="shared" ca="1" si="63"/>
        <v>1.2555508267152588E-6</v>
      </c>
      <c r="P49" s="41">
        <f t="shared" ca="1" si="63"/>
        <v>1.8270992347657261E-8</v>
      </c>
      <c r="Q49" s="41">
        <f t="shared" ca="1" si="63"/>
        <v>2.6010257929846272E-10</v>
      </c>
      <c r="R49" s="41">
        <f t="shared" ca="1" si="63"/>
        <v>3.6935648278477965E-12</v>
      </c>
      <c r="S49" s="41">
        <f t="shared" ca="1" si="63"/>
        <v>5.2486060257145098E-14</v>
      </c>
      <c r="T49" s="41">
        <f t="shared" ca="1" si="63"/>
        <v>7.45872872469782E-16</v>
      </c>
      <c r="U49" s="41">
        <f t="shared" ca="1" si="63"/>
        <v>1.0599155180650317E-17</v>
      </c>
      <c r="V49" s="41">
        <f t="shared" ca="1" si="63"/>
        <v>1.5061802420357647E-19</v>
      </c>
      <c r="W49" s="41">
        <f t="shared" ca="1" si="63"/>
        <v>2.1403422876248415E-21</v>
      </c>
      <c r="X49" s="41">
        <f t="shared" ca="1" si="63"/>
        <v>3.0415119719408029E-23</v>
      </c>
      <c r="Y49" s="41">
        <f t="shared" ca="1" si="63"/>
        <v>4.3221098776974264E-25</v>
      </c>
      <c r="Z49" s="41">
        <f t="shared" ca="1" si="54"/>
        <v>6.1418906031335333E-27</v>
      </c>
      <c r="AA49" s="41">
        <f t="shared" ca="1" si="55"/>
        <v>8.7278716500044977E-29</v>
      </c>
      <c r="AB49" s="41">
        <f t="shared" ca="1" si="56"/>
        <v>1.240265391480997E-30</v>
      </c>
      <c r="AC49" s="41">
        <f t="shared" ca="1" si="57"/>
        <v>1.7624666159681294E-32</v>
      </c>
      <c r="AD49" s="41">
        <f t="shared" ca="1" si="58"/>
        <v>2.5045353952110588E-34</v>
      </c>
      <c r="AE49" s="41">
        <f t="shared" ca="1" si="59"/>
        <v>3.5590447439159764E-36</v>
      </c>
      <c r="AF49" s="41">
        <f t="shared" ca="1" si="60"/>
        <v>5.0575446102347196E-38</v>
      </c>
      <c r="AG49" s="41">
        <f t="shared" ca="1" si="61"/>
        <v>7.1869727202042618E-40</v>
      </c>
    </row>
    <row r="50" spans="1:33" outlineLevel="1" x14ac:dyDescent="0.3"/>
    <row r="51" spans="1:33" outlineLevel="1" x14ac:dyDescent="0.3">
      <c r="B51" s="57">
        <f t="array" ref="B51:K60" ca="1">B5:K14-B40:K49</f>
        <v>-7.3887424873451604</v>
      </c>
      <c r="C51" s="46">
        <f ca="1"/>
        <v>0.16666666666666669</v>
      </c>
      <c r="D51" s="46">
        <f ca="1"/>
        <v>0.33333333333333331</v>
      </c>
      <c r="E51" s="46">
        <f ca="1"/>
        <v>0.33333333333333331</v>
      </c>
      <c r="F51" s="46">
        <f ca="1"/>
        <v>0.33333333333333331</v>
      </c>
      <c r="G51" s="46">
        <f ca="1"/>
        <v>3.0000000000000004</v>
      </c>
      <c r="H51" s="46">
        <f ca="1"/>
        <v>3.0000000000000004</v>
      </c>
      <c r="I51" s="46">
        <f ca="1"/>
        <v>1</v>
      </c>
      <c r="J51" s="46">
        <v>0</v>
      </c>
      <c r="K51" s="46">
        <v>0</v>
      </c>
    </row>
    <row r="52" spans="1:33" outlineLevel="1" x14ac:dyDescent="0.3">
      <c r="B52" s="46">
        <f ca="1"/>
        <v>5.9999999999999991</v>
      </c>
      <c r="C52" s="57">
        <f ca="1"/>
        <v>-7.3887424873451604</v>
      </c>
      <c r="D52" s="46">
        <f ca="1"/>
        <v>1</v>
      </c>
      <c r="E52" s="46">
        <f ca="1"/>
        <v>1</v>
      </c>
      <c r="F52" s="46">
        <f ca="1"/>
        <v>1</v>
      </c>
      <c r="G52" s="46">
        <f ca="1"/>
        <v>4.9999999999999991</v>
      </c>
      <c r="H52" s="46">
        <f ca="1"/>
        <v>3.0000000000000004</v>
      </c>
      <c r="I52" s="46">
        <f ca="1"/>
        <v>3.0000000000000004</v>
      </c>
      <c r="J52" s="46">
        <v>0</v>
      </c>
      <c r="K52" s="46">
        <v>0</v>
      </c>
    </row>
    <row r="53" spans="1:33" outlineLevel="1" x14ac:dyDescent="0.3">
      <c r="B53" s="46">
        <f ca="1"/>
        <v>3</v>
      </c>
      <c r="C53" s="46">
        <f ca="1"/>
        <v>1</v>
      </c>
      <c r="D53" s="57">
        <f ca="1"/>
        <v>-7.3887424873451604</v>
      </c>
      <c r="E53" s="46">
        <f ca="1"/>
        <v>1</v>
      </c>
      <c r="F53" s="46">
        <f ca="1"/>
        <v>1</v>
      </c>
      <c r="G53" s="46">
        <f ca="1"/>
        <v>3.0000000000000004</v>
      </c>
      <c r="H53" s="46">
        <f ca="1"/>
        <v>3.0000000000000004</v>
      </c>
      <c r="I53" s="46">
        <f ca="1"/>
        <v>1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3</v>
      </c>
      <c r="C54" s="46">
        <f ca="1"/>
        <v>1</v>
      </c>
      <c r="D54" s="46">
        <f ca="1"/>
        <v>1</v>
      </c>
      <c r="E54" s="58">
        <f ca="1"/>
        <v>-7.3887424873451604</v>
      </c>
      <c r="F54" s="46">
        <f ca="1"/>
        <v>1</v>
      </c>
      <c r="G54" s="46">
        <f ca="1"/>
        <v>3.0000000000000004</v>
      </c>
      <c r="H54" s="46">
        <f ca="1"/>
        <v>3.0000000000000004</v>
      </c>
      <c r="I54" s="46">
        <f ca="1"/>
        <v>1</v>
      </c>
      <c r="J54" s="46">
        <v>0</v>
      </c>
      <c r="K54" s="46">
        <v>0</v>
      </c>
    </row>
    <row r="55" spans="1:33" outlineLevel="1" x14ac:dyDescent="0.3">
      <c r="B55" s="46">
        <f ca="1"/>
        <v>3</v>
      </c>
      <c r="C55" s="46">
        <f ca="1"/>
        <v>1</v>
      </c>
      <c r="D55" s="46">
        <f ca="1"/>
        <v>1</v>
      </c>
      <c r="E55" s="46">
        <f ca="1"/>
        <v>1</v>
      </c>
      <c r="F55" s="58">
        <f ca="1"/>
        <v>-7.3887424873451604</v>
      </c>
      <c r="G55" s="46">
        <f ca="1"/>
        <v>3.0000000000000004</v>
      </c>
      <c r="H55" s="46">
        <f ca="1"/>
        <v>3.0000000000000004</v>
      </c>
      <c r="I55" s="46">
        <f ca="1"/>
        <v>1</v>
      </c>
      <c r="J55" s="46">
        <v>0</v>
      </c>
      <c r="K55" s="46">
        <v>0</v>
      </c>
    </row>
    <row r="56" spans="1:33" outlineLevel="1" x14ac:dyDescent="0.3">
      <c r="B56" s="46">
        <f ca="1"/>
        <v>0.33333333333333326</v>
      </c>
      <c r="C56" s="46">
        <f ca="1"/>
        <v>0.20000000000000004</v>
      </c>
      <c r="D56" s="46">
        <f ca="1"/>
        <v>0.33333333333333326</v>
      </c>
      <c r="E56" s="46">
        <f ca="1"/>
        <v>0.33333333333333326</v>
      </c>
      <c r="F56" s="46">
        <f ca="1"/>
        <v>0.33333333333333326</v>
      </c>
      <c r="G56" s="58">
        <f ca="1"/>
        <v>-7.3887424873451604</v>
      </c>
      <c r="H56" s="46">
        <f ca="1"/>
        <v>1</v>
      </c>
      <c r="I56" s="46">
        <f ca="1"/>
        <v>0.33333333333333331</v>
      </c>
      <c r="J56" s="46">
        <v>0</v>
      </c>
      <c r="K56" s="46">
        <v>0</v>
      </c>
    </row>
    <row r="57" spans="1:33" outlineLevel="1" x14ac:dyDescent="0.3">
      <c r="B57" s="46">
        <f ca="1"/>
        <v>0.33333333333333326</v>
      </c>
      <c r="C57" s="46">
        <f ca="1"/>
        <v>0.33333333333333326</v>
      </c>
      <c r="D57" s="46">
        <f ca="1"/>
        <v>0.33333333333333326</v>
      </c>
      <c r="E57" s="46">
        <f ca="1"/>
        <v>0.33333333333333326</v>
      </c>
      <c r="F57" s="46">
        <f ca="1"/>
        <v>0.33333333333333326</v>
      </c>
      <c r="G57" s="46">
        <f ca="1"/>
        <v>1</v>
      </c>
      <c r="H57" s="58">
        <f ca="1"/>
        <v>-7.3887424873451604</v>
      </c>
      <c r="I57" s="46">
        <f ca="1"/>
        <v>0.33333333333333331</v>
      </c>
      <c r="J57" s="46">
        <v>0</v>
      </c>
      <c r="K57" s="46">
        <v>0</v>
      </c>
    </row>
    <row r="58" spans="1:33" outlineLevel="1" x14ac:dyDescent="0.3">
      <c r="B58" s="46">
        <f ca="1"/>
        <v>1</v>
      </c>
      <c r="C58" s="46">
        <f ca="1"/>
        <v>0.33333333333333326</v>
      </c>
      <c r="D58" s="46">
        <f ca="1"/>
        <v>1</v>
      </c>
      <c r="E58" s="46">
        <f ca="1"/>
        <v>1</v>
      </c>
      <c r="F58" s="46">
        <f ca="1"/>
        <v>1</v>
      </c>
      <c r="G58" s="46">
        <f ca="1"/>
        <v>3</v>
      </c>
      <c r="H58" s="46">
        <f ca="1"/>
        <v>3</v>
      </c>
      <c r="I58" s="57">
        <f ca="1"/>
        <v>-7.3887424873451604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-7.3887424873451604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-7.3887424873451604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-8.8817841970012523E-15</v>
      </c>
      <c r="C62" s="59">
        <f ca="1"/>
        <v>-8.8817841970012523E-15</v>
      </c>
      <c r="D62" s="59">
        <f ca="1"/>
        <v>-8.8817841970012523E-15</v>
      </c>
      <c r="E62" s="59">
        <f ca="1"/>
        <v>-8.8817841970012523E-15</v>
      </c>
      <c r="F62" s="57">
        <f ca="1"/>
        <v>-8.8817841970012523E-15</v>
      </c>
      <c r="G62" s="57">
        <f ca="1"/>
        <v>-8.8817841970012523E-15</v>
      </c>
      <c r="H62" s="57">
        <f ca="1"/>
        <v>-8.8817841970012523E-15</v>
      </c>
      <c r="I62" s="57">
        <f ca="1"/>
        <v>-8.8817841970012523E-15</v>
      </c>
      <c r="J62" s="57">
        <f ca="1"/>
        <v>-8.8817841970012523E-15</v>
      </c>
      <c r="K62" s="57">
        <f ca="1"/>
        <v>-8.8817841970012523E-15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2021-07-01T06:01:38Z</dcterms:modified>
</cp:coreProperties>
</file>