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Technical Based\"/>
    </mc:Choice>
  </mc:AlternateContent>
  <xr:revisionPtr revIDLastSave="0" documentId="13_ncr:1_{F132E80F-BB18-4D6F-82E7-632FC61FBC06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B98" i="11"/>
  <c r="H98" i="11"/>
  <c r="H124" i="11"/>
  <c r="U98" i="11"/>
  <c r="H111" i="11"/>
  <c r="U124" i="11"/>
  <c r="S72" i="11"/>
  <c r="S111" i="11"/>
  <c r="S85" i="11"/>
  <c r="B137" i="11"/>
  <c r="J98" i="11"/>
  <c r="J137" i="11"/>
  <c r="U85" i="11"/>
  <c r="H85" i="11"/>
  <c r="J124" i="11"/>
  <c r="B85" i="11"/>
  <c r="M111" i="11"/>
  <c r="J111" i="11"/>
  <c r="J85" i="11"/>
  <c r="S124" i="11"/>
  <c r="S98" i="11"/>
  <c r="H137" i="11"/>
  <c r="M72" i="11"/>
  <c r="U111" i="11"/>
  <c r="U72" i="11"/>
  <c r="M98" i="11"/>
  <c r="M124" i="11"/>
  <c r="B124" i="11"/>
  <c r="B111" i="11"/>
  <c r="M85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S46" i="11"/>
  <c r="S59" i="11"/>
  <c r="H59" i="11"/>
  <c r="S33" i="11"/>
  <c r="H20" i="11"/>
  <c r="S20" i="11"/>
  <c r="H33" i="11"/>
  <c r="H46" i="11"/>
  <c r="S7" i="11"/>
  <c r="B20" i="11"/>
  <c r="H72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59" i="11"/>
  <c r="U46" i="11"/>
  <c r="U20" i="11"/>
  <c r="J46" i="11"/>
  <c r="J20" i="11"/>
  <c r="U7" i="11"/>
  <c r="J72" i="11"/>
  <c r="U33" i="11"/>
  <c r="B72" i="11"/>
  <c r="J59" i="11"/>
  <c r="B59" i="11"/>
  <c r="M59" i="11"/>
  <c r="M33" i="11"/>
  <c r="M7" i="11"/>
  <c r="M46" i="11"/>
  <c r="M20" i="11"/>
  <c r="B33" i="11"/>
  <c r="B46" i="11"/>
  <c r="J33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K131" i="23"/>
  <c r="K109" i="23"/>
  <c r="L131" i="23"/>
  <c r="L109" i="23"/>
  <c r="J130" i="23"/>
  <c r="J108" i="23"/>
  <c r="P48" i="23" s="1"/>
  <c r="K130" i="23"/>
  <c r="K108" i="23"/>
  <c r="L130" i="23"/>
  <c r="L108" i="23"/>
  <c r="P62" i="23" s="1"/>
  <c r="J129" i="23"/>
  <c r="J107" i="23"/>
  <c r="K129" i="23"/>
  <c r="K107" i="23"/>
  <c r="P59" i="23" s="1"/>
  <c r="L129" i="23"/>
  <c r="L107" i="23"/>
  <c r="I129" i="23"/>
  <c r="I107" i="23"/>
  <c r="P46" i="23" s="1"/>
  <c r="H128" i="23"/>
  <c r="H106" i="23"/>
  <c r="K128" i="23"/>
  <c r="K106" i="23"/>
  <c r="P57" i="23" s="1"/>
  <c r="L128" i="23"/>
  <c r="L106" i="23"/>
  <c r="J128" i="23"/>
  <c r="J106" i="23"/>
  <c r="P45" i="23" s="1"/>
  <c r="I128" i="23"/>
  <c r="I106" i="23"/>
  <c r="G127" i="23"/>
  <c r="G105" i="23"/>
  <c r="P39" i="23" s="1"/>
  <c r="I127" i="23"/>
  <c r="I105" i="23"/>
  <c r="L127" i="23"/>
  <c r="L105" i="23"/>
  <c r="P56" i="23" s="1"/>
  <c r="H127" i="23"/>
  <c r="H105" i="23"/>
  <c r="J127" i="23"/>
  <c r="J105" i="23"/>
  <c r="P42" i="23" s="1"/>
  <c r="K127" i="23"/>
  <c r="K105" i="23"/>
  <c r="G126" i="23"/>
  <c r="G104" i="23"/>
  <c r="P35" i="23" s="1"/>
  <c r="J126" i="23"/>
  <c r="J104" i="23"/>
  <c r="H126" i="23"/>
  <c r="H104" i="23"/>
  <c r="P36" i="23" s="1"/>
  <c r="I126" i="23"/>
  <c r="I104" i="23"/>
  <c r="K126" i="23"/>
  <c r="K104" i="23"/>
  <c r="P53" i="23" s="1"/>
  <c r="L126" i="23"/>
  <c r="L104" i="23"/>
  <c r="J125" i="23"/>
  <c r="J103" i="23"/>
  <c r="P33" i="23" s="1"/>
  <c r="K125" i="23"/>
  <c r="K103" i="23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K124" i="23"/>
  <c r="K102" i="23"/>
  <c r="L124" i="23"/>
  <c r="L102" i="23"/>
  <c r="G124" i="23"/>
  <c r="G102" i="23"/>
  <c r="P24" i="23" s="1"/>
  <c r="J124" i="23"/>
  <c r="J102" i="23"/>
  <c r="I124" i="23"/>
  <c r="I102" i="23"/>
  <c r="P26" i="23" s="1"/>
  <c r="H124" i="23"/>
  <c r="H102" i="23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8" i="23"/>
  <c r="P54" i="23"/>
  <c r="P60" i="23"/>
  <c r="P49" i="23"/>
  <c r="P51" i="23"/>
  <c r="P65" i="23"/>
  <c r="P55" i="23"/>
  <c r="P63" i="23"/>
  <c r="P52" i="23"/>
  <c r="P64" i="23"/>
  <c r="P27" i="23"/>
  <c r="P47" i="23"/>
  <c r="P40" i="23"/>
  <c r="P41" i="23"/>
  <c r="P43" i="23"/>
  <c r="P37" i="23"/>
  <c r="P44" i="23"/>
  <c r="P25" i="23"/>
  <c r="P22" i="23"/>
  <c r="P34" i="23"/>
  <c r="P38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M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<sst xmlns="http://schemas.openxmlformats.org/spreadsheetml/2006/main" count="1210" uniqueCount="199">
  <si>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</si>
  <si>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</si>
  <si>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</si>
  <si>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</si>
  <si>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</si>
  <si>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</si>
  <si>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</si>
  <si>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</si>
  <si>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</si>
  <si>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</si>
  <si>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</si>
  <si>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</si>
  <si>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</si>
  <si>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</si>
  <si>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</si>
  <si>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</si>
  <si>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</si>
  <si>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</si>
  <si>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</si>
  <si>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</si>
  <si>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</si>
  <si>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</si>
  <si>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</si>
  <si>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</si>
  <si>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</si>
  <si>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</si>
  <si>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</si>
  <si>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</si>
  <si>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</si>
  <si>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</si>
  <si>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</si>
  <si>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</si>
  <si>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</si>
  <si>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</si>
  <si>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</si>
  <si>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</si>
  <si>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</si>
  <si>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</si>
  <si>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</si>
  <si>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</si>
  <si>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</si>
  <si>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</si>
  <si>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</si>
  <si>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</si>
  <si>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</si>
  <si>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</si>
  <si>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</si>
  <si>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</si>
  <si>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</si>
  <si>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</si>
  <si>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</si>
  <si>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</si>
  <si>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</si>
  <si>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</si>
  <si>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</si>
  <si>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</si>
  <si>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</si>
  <si>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</si>
  <si>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</si>
  <si>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</si>
  <si>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</si>
  <si>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</si>
  <si>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</si>
  <si>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</si>
  <si>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</si>
  <si>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</si>
  <si>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</si>
  <si>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</si>
  <si>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</si>
  <si>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</si>
  <si>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</si>
  <si>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</si>
  <si>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</si>
  <si>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</si>
  <si>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</si>
  <si>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</si>
  <si>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</si>
  <si>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</si>
  <si>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</si>
  <si>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</si>
  <si>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</si>
  <si>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</si>
  <si>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</si>
  <si>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</si>
  <si>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</si>
  <si>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</si>
  <si>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</si>
  <si>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</si>
  <si>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</si>
  <si>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</si>
  <si>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</si>
  <si>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</si>
  <si>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</si>
  <si>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</si>
  <si>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</si>
  <si>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</si>
  <si>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</si>
  <si>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</si>
  <si>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</si>
  <si>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</si>
  <si>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</si>
  <si>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</si>
  <si>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</si>
  <si>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</si>
  <si>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</si>
  <si>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</si>
  <si>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</si>
  <si>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</si>
  <si>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</si>
  <si>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</si>
  <si>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</si>
  <si>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</si>
  <si>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</si>
  <si>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</si>
  <si>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</si>
  <si>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</si>
  <si>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</si>
  <si>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</si>
  <si>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</si>
  <si>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</si>
  <si>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</si>
  <si>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</si>
  <si>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</si>
  <si>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</si>
  <si>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</si>
  <si>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</si>
  <si>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</si>
  <si>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</si>
  <si>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</si>
  <si>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</si>
  <si>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</si>
  <si>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</si>
  <si>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</si>
  <si>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</si>
  <si>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</si>
  <si>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</si>
  <si>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</si>
  <si>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</si>
  <si>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</si>
  <si>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</si>
  <si>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</si>
  <si>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</si>
  <si>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</si>
  <si>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</si>
  <si>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</si>
  <si>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</si>
  <si>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</si>
  <si>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</si>
  <si>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</si>
  <si>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</si>
  <si>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</si>
  <si>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</si>
  <si>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</si>
  <si>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</si>
  <si>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</si>
  <si>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</si>
  <si>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</si>
  <si>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</si>
  <si>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</si>
  <si>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</si>
  <si>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</si>
  <si>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</si>
  <si>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</si>
  <si>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</si>
  <si>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</si>
  <si>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</si>
  <si>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</si>
  <si>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</si>
  <si>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</si>
  <si>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</si>
  <si>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</si>
  <si>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</si>
  <si>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</si>
  <si>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</si>
  <si>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</si>
  <si>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</si>
  <si>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</si>
  <si>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</si>
  <si>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</si>
  <si>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</si>
  <si>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</si>
  <si>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</si>
  <si>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</si>
  <si>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</si>
  <si>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</si>
  <si>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</si>
  <si>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</si>
  <si>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</si>
  <si>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</si>
  <si>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</si>
  <si>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</si>
  <si>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</si>
  <si>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</si>
  <si>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</si>
  <si>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</si>
  <si>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</si>
  <si>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</si>
  <si>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</si>
  <si>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Reliability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</si>
</sst>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2.091148970733224E-2</c:v>
                  </c:pt>
                  <c:pt idx="1">
                    <c:v>6.4516775361025513E-2</c:v>
                  </c:pt>
                  <c:pt idx="2">
                    <c:v>4.4705752800606605E-3</c:v>
                  </c:pt>
                  <c:pt idx="3">
                    <c:v>4.4705752800606605E-3</c:v>
                  </c:pt>
                  <c:pt idx="4">
                    <c:v>4.4705752800606605E-3</c:v>
                  </c:pt>
                  <c:pt idx="5">
                    <c:v>9.35670662287536E-3</c:v>
                  </c:pt>
                  <c:pt idx="6">
                    <c:v>4.4705752800606605E-3</c:v>
                  </c:pt>
                  <c:pt idx="7">
                    <c:v>4.4705752800606605E-3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2.091148970733224E-2</c:v>
                  </c:pt>
                  <c:pt idx="1">
                    <c:v>6.4516775361025513E-2</c:v>
                  </c:pt>
                  <c:pt idx="2">
                    <c:v>4.4705752800606605E-3</c:v>
                  </c:pt>
                  <c:pt idx="3">
                    <c:v>4.4705752800606605E-3</c:v>
                  </c:pt>
                  <c:pt idx="4">
                    <c:v>4.4705752800606605E-3</c:v>
                  </c:pt>
                  <c:pt idx="5">
                    <c:v>9.35670662287536E-3</c:v>
                  </c:pt>
                  <c:pt idx="6">
                    <c:v>4.4705752800606605E-3</c:v>
                  </c:pt>
                  <c:pt idx="7">
                    <c:v>4.4705752800606605E-3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0.16168490620722925</c:v>
                </c:pt>
                <c:pt idx="1">
                  <c:v>0.3520054205823796</c:v>
                </c:pt>
                <c:pt idx="2">
                  <c:v>8.7518502787250235E-2</c:v>
                </c:pt>
                <c:pt idx="3">
                  <c:v>8.7518502787250235E-2</c:v>
                </c:pt>
                <c:pt idx="4">
                  <c:v>8.7518502787250235E-2</c:v>
                </c:pt>
                <c:pt idx="5">
                  <c:v>4.8717159274140089E-2</c:v>
                </c:pt>
                <c:pt idx="6">
                  <c:v>8.7518502787250235E-2</c:v>
                </c:pt>
                <c:pt idx="7">
                  <c:v>8.7518502787250235E-2</c:v>
                </c:pt>
                <c:pt idx="8">
                  <c:v>8.9614373235509997E-21</c:v>
                </c:pt>
                <c:pt idx="9">
                  <c:v>8.9614373235509997E-21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7.9660567083081248E-39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zoomScaleNormal="100" workbookViewId="0">
      <selection activeCell="O18" sqref="O18:O25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8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198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/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4</v>
      </c>
      <c r="L15" s="126"/>
      <c r="M15" s="186"/>
      <c r="N15" s="232" t="s">
        <v>114</v>
      </c>
      <c r="O15" s="321">
        <f ca="1">check</f>
        <v>1.1218036721335749E-9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190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0.16168490620722925</v>
      </c>
      <c r="P18" s="339">
        <f ca="1">IF(B18&gt;$B$5,0,_xlfn.STDEV.S(T50:AC50))</f>
        <v>2.091148970733224E-2</v>
      </c>
      <c r="Q18" s="350">
        <f ca="1">IF(O18&lt;&gt;0,P18/O18,0)</f>
        <v>0.12933482906889454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191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0.3520054205823796</v>
      </c>
      <c r="P19" s="339">
        <f t="shared" ref="P19:P27" ca="1" si="1">IF(B19&gt;$B$5,0,_xlfn.STDEV.S(T51:AC51))</f>
        <v>6.4516775361025513E-2</v>
      </c>
      <c r="Q19" s="350">
        <f t="shared" ref="Q19:Q27" ca="1" si="2">IF(O19&lt;&gt;0,P19/O19,0)</f>
        <v>0.18328347118713387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 t="s">
        <v>192</v>
      </c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8.7518502787250235E-2</v>
      </c>
      <c r="P20" s="339">
        <f t="shared" ca="1" si="1"/>
        <v>4.4705752800606605E-3</v>
      </c>
      <c r="Q20" s="350">
        <f t="shared" ca="1" si="2"/>
        <v>5.1081487201948994E-2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 t="s">
        <v>193</v>
      </c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8.7518502787250235E-2</v>
      </c>
      <c r="P21" s="339">
        <f t="shared" ca="1" si="1"/>
        <v>4.4705752800606605E-3</v>
      </c>
      <c r="Q21" s="350">
        <f t="shared" ca="1" si="2"/>
        <v>5.1081487201948994E-2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 t="s">
        <v>194</v>
      </c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8.7518502787250235E-2</v>
      </c>
      <c r="P22" s="339">
        <f t="shared" ca="1" si="1"/>
        <v>4.4705752800606605E-3</v>
      </c>
      <c r="Q22" s="350">
        <f t="shared" ca="1" si="2"/>
        <v>5.1081487201948994E-2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 t="s">
        <v>195</v>
      </c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4.8717159274140089E-2</v>
      </c>
      <c r="P23" s="339">
        <f t="shared" ca="1" si="1"/>
        <v>9.35670662287536E-3</v>
      </c>
      <c r="Q23" s="350">
        <f t="shared" ca="1" si="2"/>
        <v>0.19206182713206887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 t="s">
        <v>196</v>
      </c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8.7518502787250235E-2</v>
      </c>
      <c r="P24" s="339">
        <f t="shared" ca="1" si="1"/>
        <v>4.4705752800606605E-3</v>
      </c>
      <c r="Q24" s="350">
        <f t="shared" ca="1" si="2"/>
        <v>5.1081487201948994E-2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 t="s">
        <v>197</v>
      </c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8.7518502787250235E-2</v>
      </c>
      <c r="P25" s="339">
        <f t="shared" ca="1" si="1"/>
        <v>4.4705752800606605E-3</v>
      </c>
      <c r="Q25" s="350">
        <f t="shared" ca="1" si="2"/>
        <v>5.1081487201948994E-2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8.9614373235509997E-21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8.9614373235509997E-21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8.0425352161792389</v>
      </c>
      <c r="M30" s="447"/>
      <c r="N30" s="145"/>
      <c r="O30" s="384" t="s">
        <v>178</v>
      </c>
      <c r="P30" s="339">
        <f ca="1">SQRT(SUMSQ(Q18:Q27)/B5)</f>
        <v>0.11194567093896943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1.6084736074220493E-2</v>
      </c>
      <c r="J32" s="377" t="s">
        <v>180</v>
      </c>
      <c r="K32" s="412">
        <f ca="1">IF(B5&gt;2,2/($B$5-1)/$B$5*SUM(T63:AC72),"n/a")</f>
        <v>0</v>
      </c>
      <c r="L32" s="246" t="s">
        <v>65</v>
      </c>
      <c r="M32" s="378">
        <f ca="1">(L30-B5)/((2.7699*B5-4.3513)-B5)</f>
        <v>4.3368321637903074E-3</v>
      </c>
      <c r="N32" s="126"/>
      <c r="O32" s="413" t="s">
        <v>184</v>
      </c>
      <c r="P32" s="414">
        <f ca="1">SQRT(2*ROUND((L30-B5),5)/(B5-1))</f>
        <v>0.11024647710600877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0.33777945755863037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0.33333333333333331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2</v>
      </c>
      <c r="F38" s="32">
        <f t="shared" ca="1" si="3"/>
        <v>2</v>
      </c>
      <c r="G38" s="32">
        <f t="shared" ca="1" si="3"/>
        <v>2</v>
      </c>
      <c r="H38" s="32">
        <f t="shared" ca="1" si="3"/>
        <v>3.0000000000000004</v>
      </c>
      <c r="I38" s="32">
        <f t="shared" ca="1" si="3"/>
        <v>2</v>
      </c>
      <c r="J38" s="32">
        <f t="shared" ca="1" si="3"/>
        <v>2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0.16168490620722925</v>
      </c>
      <c r="P38" s="301"/>
      <c r="Q38" s="187"/>
      <c r="R38" s="187"/>
      <c r="T38" s="408">
        <f ca="1">IF(OR($B38&gt;$B$5,T$37&gt;$B$5),0,(LN(OFFSET($B$37,$B38,T$37))-LN(OFFSET($O$37,$B38,0)/OFFSET($O$37,T$37,0)))^2)</f>
        <v>0.10279406261900997</v>
      </c>
      <c r="U38" s="408">
        <f t="shared" ref="U38:AB46" ca="1" si="4">IF(OR($B38&gt;$B$5,U$37&gt;$B$5),0,(LN(OFFSET($B$37,$B38,U$37))-LN(OFFSET($O$37,$B38,0)/OFFSET($O$37,U$37,0)))^2)</f>
        <v>6.2961041817823334E-3</v>
      </c>
      <c r="V38" s="408">
        <f t="shared" ca="1" si="4"/>
        <v>6.2961041817823334E-3</v>
      </c>
      <c r="W38" s="408">
        <f t="shared" ca="1" si="4"/>
        <v>6.2961041817823334E-3</v>
      </c>
      <c r="X38" s="408">
        <f t="shared" ca="1" si="4"/>
        <v>1.0202174586455856E-2</v>
      </c>
      <c r="Y38" s="408">
        <f t="shared" ca="1" si="4"/>
        <v>6.2961041817823334E-3</v>
      </c>
      <c r="Z38" s="408">
        <f t="shared" ca="1" si="4"/>
        <v>6.2961041817823334E-3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0.14447675811437752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3</v>
      </c>
      <c r="D39" s="30">
        <v>1</v>
      </c>
      <c r="E39" s="32">
        <f t="shared" ca="1" si="3"/>
        <v>4</v>
      </c>
      <c r="F39" s="32">
        <f t="shared" ca="1" si="3"/>
        <v>4</v>
      </c>
      <c r="G39" s="32">
        <f t="shared" ca="1" si="3"/>
        <v>4</v>
      </c>
      <c r="H39" s="32">
        <f t="shared" ca="1" si="3"/>
        <v>4.9999999999999991</v>
      </c>
      <c r="I39" s="32">
        <f t="shared" ca="1" si="3"/>
        <v>4</v>
      </c>
      <c r="J39" s="32">
        <f t="shared" ca="1" si="3"/>
        <v>4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0.3520054205823796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3.0271809303417774E-5</v>
      </c>
      <c r="V39" s="408">
        <f t="shared" ca="1" si="4"/>
        <v>3.0271809303417774E-5</v>
      </c>
      <c r="W39" s="408">
        <f t="shared" ca="1" si="4"/>
        <v>3.0271809303417774E-5</v>
      </c>
      <c r="X39" s="408">
        <f t="shared" ca="1" si="4"/>
        <v>0.13555455951147033</v>
      </c>
      <c r="Y39" s="408">
        <f t="shared" ca="1" si="4"/>
        <v>3.0271809303417774E-5</v>
      </c>
      <c r="Z39" s="408">
        <f t="shared" ca="1" si="4"/>
        <v>3.0271809303417774E-5</v>
      </c>
      <c r="AA39" s="408">
        <f t="shared" ca="1" si="4"/>
        <v>0</v>
      </c>
      <c r="AB39" s="411">
        <f t="shared" ca="1" si="4"/>
        <v>0</v>
      </c>
      <c r="AC39" s="408">
        <f t="shared" ca="1" si="5"/>
        <v>0.13570591855798744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0.5</v>
      </c>
      <c r="D40" s="31">
        <f t="shared" ca="1" si="6"/>
        <v>0.25</v>
      </c>
      <c r="E40" s="30">
        <v>1</v>
      </c>
      <c r="F40" s="32">
        <f t="shared" ca="1" si="3"/>
        <v>1</v>
      </c>
      <c r="G40" s="32">
        <f t="shared" ca="1" si="3"/>
        <v>1</v>
      </c>
      <c r="H40" s="32">
        <f t="shared" ca="1" si="3"/>
        <v>2</v>
      </c>
      <c r="I40" s="32">
        <f t="shared" ca="1" si="3"/>
        <v>1</v>
      </c>
      <c r="J40" s="32">
        <f t="shared" ca="1" si="3"/>
        <v>1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8.7518502787250235E-2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</v>
      </c>
      <c r="X40" s="408">
        <f t="shared" ca="1" si="4"/>
        <v>1.1519356177253085E-2</v>
      </c>
      <c r="Y40" s="408">
        <f t="shared" ca="1" si="4"/>
        <v>0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1.1519356177253085E-2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0.5</v>
      </c>
      <c r="D41" s="31">
        <f t="shared" ca="1" si="6"/>
        <v>0.25</v>
      </c>
      <c r="E41" s="31">
        <f t="shared" ca="1" si="6"/>
        <v>1</v>
      </c>
      <c r="F41" s="30">
        <v>1</v>
      </c>
      <c r="G41" s="32">
        <f t="shared" ca="1" si="3"/>
        <v>1</v>
      </c>
      <c r="H41" s="32">
        <f t="shared" ca="1" si="3"/>
        <v>2</v>
      </c>
      <c r="I41" s="32">
        <f t="shared" ca="1" si="3"/>
        <v>1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8.7518502787250235E-2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1.1519356177253085E-2</v>
      </c>
      <c r="Y41" s="408">
        <f t="shared" ca="1" si="4"/>
        <v>0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1.1519356177253085E-2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0.5</v>
      </c>
      <c r="D42" s="31">
        <f t="shared" ca="1" si="6"/>
        <v>0.25</v>
      </c>
      <c r="E42" s="31">
        <f t="shared" ca="1" si="6"/>
        <v>1</v>
      </c>
      <c r="F42" s="31">
        <f t="shared" ca="1" si="6"/>
        <v>1</v>
      </c>
      <c r="G42" s="30">
        <v>1</v>
      </c>
      <c r="H42" s="32">
        <f t="shared" ca="1" si="3"/>
        <v>2</v>
      </c>
      <c r="I42" s="32">
        <f t="shared" ca="1" si="3"/>
        <v>1</v>
      </c>
      <c r="J42" s="32">
        <f t="shared" ca="1" si="3"/>
        <v>1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8.7518502787250235E-2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1.1519356177253085E-2</v>
      </c>
      <c r="Y42" s="408">
        <f t="shared" ca="1" si="4"/>
        <v>0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1.1519356177253085E-2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0.33333333333333326</v>
      </c>
      <c r="D43" s="31">
        <f t="shared" ca="1" si="6"/>
        <v>0.20000000000000004</v>
      </c>
      <c r="E43" s="31">
        <f t="shared" ca="1" si="6"/>
        <v>0.5</v>
      </c>
      <c r="F43" s="31">
        <f t="shared" ca="1" si="6"/>
        <v>0.5</v>
      </c>
      <c r="G43" s="31">
        <f t="shared" ca="1" si="6"/>
        <v>0.5</v>
      </c>
      <c r="H43" s="30">
        <v>1</v>
      </c>
      <c r="I43" s="32">
        <f t="shared" ca="1" si="3"/>
        <v>0.5</v>
      </c>
      <c r="J43" s="32">
        <f t="shared" ca="1" si="3"/>
        <v>0.5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4.8717159274140089E-2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1.1519356177253085E-2</v>
      </c>
      <c r="Z43" s="408">
        <f t="shared" ca="1" si="4"/>
        <v>1.1519356177253085E-2</v>
      </c>
      <c r="AA43" s="408">
        <f t="shared" ca="1" si="4"/>
        <v>0</v>
      </c>
      <c r="AB43" s="411">
        <f t="shared" ca="1" si="4"/>
        <v>0</v>
      </c>
      <c r="AC43" s="408">
        <f t="shared" ca="1" si="5"/>
        <v>2.303871235450617E-2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0.5</v>
      </c>
      <c r="D44" s="31">
        <f t="shared" ca="1" si="6"/>
        <v>0.25</v>
      </c>
      <c r="E44" s="31">
        <f t="shared" ca="1" si="6"/>
        <v>1</v>
      </c>
      <c r="F44" s="31">
        <f t="shared" ca="1" si="6"/>
        <v>1</v>
      </c>
      <c r="G44" s="31">
        <f t="shared" ca="1" si="6"/>
        <v>1</v>
      </c>
      <c r="H44" s="31">
        <f t="shared" ca="1" si="6"/>
        <v>2</v>
      </c>
      <c r="I44" s="30">
        <v>1</v>
      </c>
      <c r="J44" s="32">
        <f t="shared" ca="1" si="3"/>
        <v>1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8.7518502787250235E-2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</v>
      </c>
      <c r="AA44" s="408">
        <f t="shared" ca="1" si="4"/>
        <v>0</v>
      </c>
      <c r="AB44" s="411">
        <f t="shared" ca="1" si="4"/>
        <v>0</v>
      </c>
      <c r="AC44" s="408">
        <f t="shared" ca="1" si="5"/>
        <v>0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0.5</v>
      </c>
      <c r="D45" s="31">
        <f t="shared" ca="1" si="6"/>
        <v>0.25</v>
      </c>
      <c r="E45" s="31">
        <f t="shared" ca="1" si="6"/>
        <v>1</v>
      </c>
      <c r="F45" s="31">
        <f t="shared" ca="1" si="6"/>
        <v>1</v>
      </c>
      <c r="G45" s="31">
        <f t="shared" ca="1" si="6"/>
        <v>1</v>
      </c>
      <c r="H45" s="31">
        <f t="shared" ca="1" si="6"/>
        <v>2</v>
      </c>
      <c r="I45" s="31">
        <f t="shared" ca="1" si="6"/>
        <v>1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8.7518502787250235E-2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8.9614373235509997E-21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8.9614373235509997E-21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0.33333333333333331</v>
      </c>
      <c r="E50" s="32">
        <f ca="1"/>
        <v>2</v>
      </c>
      <c r="F50" s="32">
        <f ca="1"/>
        <v>2</v>
      </c>
      <c r="G50" s="32">
        <f ca="1"/>
        <v>2</v>
      </c>
      <c r="H50" s="32">
        <f ca="1"/>
        <v>3.0000000000000004</v>
      </c>
      <c r="I50" s="32">
        <f ca="1"/>
        <v>2</v>
      </c>
      <c r="J50" s="32">
        <f ca="1"/>
        <v>2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0.16082978997166594</v>
      </c>
      <c r="U50" s="406">
        <f t="shared" ref="U50:AC59" ca="1" si="7">IF(OR($S50&gt;$B$5,U$49&gt;$B$5),"-",$B$5/$L$30*INDEX($C$38:$L$47,$S50,U$49)*INDEX($O$38:$O$47,U$49,0))</f>
        <v>0.11671458020658201</v>
      </c>
      <c r="V50" s="406">
        <f t="shared" ca="1" si="7"/>
        <v>0.17411127299498994</v>
      </c>
      <c r="W50" s="406">
        <f t="shared" ca="1" si="7"/>
        <v>0.17411127299498994</v>
      </c>
      <c r="X50" s="406">
        <f t="shared" ca="1" si="7"/>
        <v>0.17411127299498994</v>
      </c>
      <c r="Y50" s="406">
        <f t="shared" ca="1" si="7"/>
        <v>0.14537851450463637</v>
      </c>
      <c r="Z50" s="406">
        <f t="shared" ca="1" si="7"/>
        <v>0.17411127299498994</v>
      </c>
      <c r="AA50" s="406">
        <f t="shared" ca="1" si="7"/>
        <v>0.17411127299498994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3</v>
      </c>
      <c r="D51" s="30">
        <v>0</v>
      </c>
      <c r="E51" s="32">
        <f ca="1"/>
        <v>4</v>
      </c>
      <c r="F51" s="32">
        <f ca="1"/>
        <v>4</v>
      </c>
      <c r="G51" s="32">
        <f ca="1"/>
        <v>4</v>
      </c>
      <c r="H51" s="32">
        <f ca="1"/>
        <v>4.9999999999999991</v>
      </c>
      <c r="I51" s="32">
        <f ca="1"/>
        <v>4</v>
      </c>
      <c r="J51" s="32">
        <f ca="1"/>
        <v>4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0.48248936991499786</v>
      </c>
      <c r="U51" s="405">
        <f t="shared" ca="1" si="7"/>
        <v>0.35014374061974607</v>
      </c>
      <c r="V51" s="406">
        <f t="shared" ca="1" si="7"/>
        <v>0.34822254598997987</v>
      </c>
      <c r="W51" s="406">
        <f t="shared" ca="1" si="7"/>
        <v>0.34822254598997987</v>
      </c>
      <c r="X51" s="406">
        <f t="shared" ca="1" si="7"/>
        <v>0.34822254598997987</v>
      </c>
      <c r="Y51" s="406">
        <f t="shared" ca="1" si="7"/>
        <v>0.24229752417439387</v>
      </c>
      <c r="Z51" s="406">
        <f t="shared" ca="1" si="7"/>
        <v>0.34822254598997987</v>
      </c>
      <c r="AA51" s="406">
        <f t="shared" ca="1" si="7"/>
        <v>0.34822254598997987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0.5</v>
      </c>
      <c r="D52" s="31">
        <f ca="1"/>
        <v>0.25</v>
      </c>
      <c r="E52" s="30">
        <v>0</v>
      </c>
      <c r="F52" s="32">
        <f ca="1"/>
        <v>1</v>
      </c>
      <c r="G52" s="32">
        <f ca="1"/>
        <v>1</v>
      </c>
      <c r="H52" s="32">
        <f ca="1"/>
        <v>2</v>
      </c>
      <c r="I52" s="32">
        <f ca="1"/>
        <v>1</v>
      </c>
      <c r="J52" s="32">
        <f ca="1"/>
        <v>1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8.0414894985832971E-2</v>
      </c>
      <c r="U52" s="407">
        <f t="shared" ca="1" si="7"/>
        <v>8.7535935154936517E-2</v>
      </c>
      <c r="V52" s="405">
        <f t="shared" ca="1" si="7"/>
        <v>8.7055636497494968E-2</v>
      </c>
      <c r="W52" s="406">
        <f t="shared" ca="1" si="7"/>
        <v>8.7055636497494968E-2</v>
      </c>
      <c r="X52" s="406">
        <f t="shared" ca="1" si="7"/>
        <v>8.7055636497494968E-2</v>
      </c>
      <c r="Y52" s="406">
        <f t="shared" ca="1" si="7"/>
        <v>9.6919009669757569E-2</v>
      </c>
      <c r="Z52" s="406">
        <f t="shared" ca="1" si="7"/>
        <v>8.7055636497494968E-2</v>
      </c>
      <c r="AA52" s="406">
        <f t="shared" ca="1" si="7"/>
        <v>8.7055636497494968E-2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0.5</v>
      </c>
      <c r="D53" s="31">
        <f ca="1"/>
        <v>0.25</v>
      </c>
      <c r="E53" s="31">
        <f ca="1"/>
        <v>1</v>
      </c>
      <c r="F53" s="30">
        <v>0</v>
      </c>
      <c r="G53" s="32">
        <f ca="1"/>
        <v>1</v>
      </c>
      <c r="H53" s="32">
        <f ca="1"/>
        <v>2</v>
      </c>
      <c r="I53" s="32">
        <f ca="1"/>
        <v>1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8.0414894985832971E-2</v>
      </c>
      <c r="U53" s="407">
        <f t="shared" ca="1" si="7"/>
        <v>8.7535935154936517E-2</v>
      </c>
      <c r="V53" s="407">
        <f t="shared" ca="1" si="7"/>
        <v>8.7055636497494968E-2</v>
      </c>
      <c r="W53" s="405">
        <f t="shared" ca="1" si="7"/>
        <v>8.7055636497494968E-2</v>
      </c>
      <c r="X53" s="406">
        <f t="shared" ca="1" si="7"/>
        <v>8.7055636497494968E-2</v>
      </c>
      <c r="Y53" s="406">
        <f t="shared" ca="1" si="7"/>
        <v>9.6919009669757569E-2</v>
      </c>
      <c r="Z53" s="406">
        <f t="shared" ca="1" si="7"/>
        <v>8.7055636497494968E-2</v>
      </c>
      <c r="AA53" s="406">
        <f t="shared" ca="1" si="7"/>
        <v>8.7055636497494968E-2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0.5</v>
      </c>
      <c r="D54" s="31">
        <f ca="1"/>
        <v>0.25</v>
      </c>
      <c r="E54" s="31">
        <f ca="1"/>
        <v>1</v>
      </c>
      <c r="F54" s="31">
        <f ca="1"/>
        <v>1</v>
      </c>
      <c r="G54" s="30">
        <v>0</v>
      </c>
      <c r="H54" s="32">
        <f ca="1"/>
        <v>2</v>
      </c>
      <c r="I54" s="32">
        <f ca="1"/>
        <v>1</v>
      </c>
      <c r="J54" s="32">
        <f ca="1"/>
        <v>1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8.0414894985832971E-2</v>
      </c>
      <c r="U54" s="407">
        <f t="shared" ca="1" si="7"/>
        <v>8.7535935154936517E-2</v>
      </c>
      <c r="V54" s="407">
        <f t="shared" ca="1" si="7"/>
        <v>8.7055636497494968E-2</v>
      </c>
      <c r="W54" s="407">
        <f t="shared" ca="1" si="7"/>
        <v>8.7055636497494968E-2</v>
      </c>
      <c r="X54" s="405">
        <f t="shared" ca="1" si="7"/>
        <v>8.7055636497494968E-2</v>
      </c>
      <c r="Y54" s="406">
        <f t="shared" ca="1" si="7"/>
        <v>9.6919009669757569E-2</v>
      </c>
      <c r="Z54" s="406">
        <f t="shared" ca="1" si="7"/>
        <v>8.7055636497494968E-2</v>
      </c>
      <c r="AA54" s="406">
        <f t="shared" ca="1" si="7"/>
        <v>8.7055636497494968E-2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0.33333333333333326</v>
      </c>
      <c r="D55" s="31">
        <f ca="1"/>
        <v>0.20000000000000004</v>
      </c>
      <c r="E55" s="31">
        <f ca="1"/>
        <v>0.5</v>
      </c>
      <c r="F55" s="31">
        <f ca="1"/>
        <v>0.5</v>
      </c>
      <c r="G55" s="31">
        <f ca="1"/>
        <v>0.5</v>
      </c>
      <c r="H55" s="30">
        <v>0</v>
      </c>
      <c r="I55" s="32">
        <f ca="1"/>
        <v>0.5</v>
      </c>
      <c r="J55" s="32">
        <f ca="1"/>
        <v>0.5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5.3609929990555305E-2</v>
      </c>
      <c r="U55" s="407">
        <f t="shared" ca="1" si="7"/>
        <v>7.0028748123949228E-2</v>
      </c>
      <c r="V55" s="407">
        <f t="shared" ca="1" si="7"/>
        <v>4.3527818248747484E-2</v>
      </c>
      <c r="W55" s="407">
        <f t="shared" ca="1" si="7"/>
        <v>4.3527818248747484E-2</v>
      </c>
      <c r="X55" s="407">
        <f t="shared" ca="1" si="7"/>
        <v>4.3527818248747484E-2</v>
      </c>
      <c r="Y55" s="405">
        <f t="shared" ca="1" si="7"/>
        <v>4.8459504834878785E-2</v>
      </c>
      <c r="Z55" s="406">
        <f t="shared" ca="1" si="7"/>
        <v>4.3527818248747484E-2</v>
      </c>
      <c r="AA55" s="406">
        <f t="shared" ca="1" si="7"/>
        <v>4.3527818248747484E-2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0.5</v>
      </c>
      <c r="D56" s="31">
        <f ca="1"/>
        <v>0.25</v>
      </c>
      <c r="E56" s="31">
        <f ca="1"/>
        <v>1</v>
      </c>
      <c r="F56" s="31">
        <f ca="1"/>
        <v>1</v>
      </c>
      <c r="G56" s="31">
        <f ca="1"/>
        <v>1</v>
      </c>
      <c r="H56" s="31">
        <f ca="1"/>
        <v>2</v>
      </c>
      <c r="I56" s="30">
        <v>0</v>
      </c>
      <c r="J56" s="32">
        <f ca="1"/>
        <v>1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8.0414894985832971E-2</v>
      </c>
      <c r="U56" s="407">
        <f t="shared" ca="1" si="7"/>
        <v>8.7535935154936517E-2</v>
      </c>
      <c r="V56" s="407">
        <f t="shared" ca="1" si="7"/>
        <v>8.7055636497494968E-2</v>
      </c>
      <c r="W56" s="407">
        <f t="shared" ca="1" si="7"/>
        <v>8.7055636497494968E-2</v>
      </c>
      <c r="X56" s="407">
        <f t="shared" ca="1" si="7"/>
        <v>8.7055636497494968E-2</v>
      </c>
      <c r="Y56" s="407">
        <f t="shared" ca="1" si="7"/>
        <v>9.6919009669757569E-2</v>
      </c>
      <c r="Z56" s="405">
        <f t="shared" ca="1" si="7"/>
        <v>8.7055636497494968E-2</v>
      </c>
      <c r="AA56" s="406">
        <f t="shared" ca="1" si="7"/>
        <v>8.7055636497494968E-2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0.5</v>
      </c>
      <c r="D57" s="31">
        <f ca="1"/>
        <v>0.25</v>
      </c>
      <c r="E57" s="31">
        <f ca="1"/>
        <v>1</v>
      </c>
      <c r="F57" s="31">
        <f ca="1"/>
        <v>1</v>
      </c>
      <c r="G57" s="31">
        <f ca="1"/>
        <v>1</v>
      </c>
      <c r="H57" s="31">
        <f ca="1"/>
        <v>2</v>
      </c>
      <c r="I57" s="31">
        <f ca="1"/>
        <v>1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8.0414894985832971E-2</v>
      </c>
      <c r="U57" s="407">
        <f t="shared" ca="1" si="7"/>
        <v>8.7535935154936517E-2</v>
      </c>
      <c r="V57" s="407">
        <f t="shared" ca="1" si="7"/>
        <v>8.7055636497494968E-2</v>
      </c>
      <c r="W57" s="407">
        <f t="shared" ca="1" si="7"/>
        <v>8.7055636497494968E-2</v>
      </c>
      <c r="X57" s="407">
        <f t="shared" ca="1" si="7"/>
        <v>8.7055636497494968E-2</v>
      </c>
      <c r="Y57" s="407">
        <f t="shared" ca="1" si="7"/>
        <v>9.6919009669757569E-2</v>
      </c>
      <c r="Z57" s="407">
        <f t="shared" ca="1" si="7"/>
        <v>8.7055636497494968E-2</v>
      </c>
      <c r="AA57" s="405">
        <f t="shared" ca="1" si="7"/>
        <v>8.7055636497494968E-2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</v>
      </c>
      <c r="Z63" s="32">
        <f t="shared" ca="1" si="9"/>
        <v>0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0.16156470777293727</v>
      </c>
      <c r="D64" s="260">
        <v>0.34954384090336565</v>
      </c>
      <c r="E64" s="260">
        <v>8.809378157609539E-2</v>
      </c>
      <c r="F64" s="260">
        <v>8.809378157609539E-2</v>
      </c>
      <c r="G64" s="260">
        <v>8.809378157609539E-2</v>
      </c>
      <c r="H64" s="260">
        <v>4.8422543443220084E-2</v>
      </c>
      <c r="I64" s="260">
        <v>8.809378157609539E-2</v>
      </c>
      <c r="J64" s="260">
        <v>8.809378157609539E-2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0.16156470777293727</v>
      </c>
      <c r="D84" s="252">
        <f>SUM(D64:D83)/$B$7</f>
        <v>0.34954384090336565</v>
      </c>
      <c r="E84" s="252">
        <f t="shared" ref="E84:L84" si="13">SUM(E64:E83)/$B$7</f>
        <v>8.809378157609539E-2</v>
      </c>
      <c r="F84" s="252">
        <f t="shared" si="13"/>
        <v>8.809378157609539E-2</v>
      </c>
      <c r="G84" s="252">
        <f t="shared" si="13"/>
        <v>8.809378157609539E-2</v>
      </c>
      <c r="H84" s="252">
        <f t="shared" si="13"/>
        <v>4.8422543443220084E-2</v>
      </c>
      <c r="I84" s="252">
        <f t="shared" si="13"/>
        <v>8.809378157609539E-2</v>
      </c>
      <c r="J84" s="252">
        <f t="shared" si="13"/>
        <v>8.809378157609539E-2</v>
      </c>
      <c r="K84" s="252">
        <f>SUM(K64:K83)/$B$7</f>
        <v>0</v>
      </c>
      <c r="L84" s="252">
        <f t="shared" si="13"/>
        <v>0</v>
      </c>
      <c r="M84" s="293">
        <f>EXP(SUM(M85:M104)/$B$7)</f>
        <v>6.5442759469435607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0.2945081547370646</v>
      </c>
      <c r="D85" s="262">
        <f t="shared" ref="D85:L85" si="15">IF(AND(D64&gt;0,$B85&lt;=$B$7),-D64*LN(D64),0)</f>
        <v>0.36741471937126408</v>
      </c>
      <c r="E85" s="262">
        <f t="shared" si="15"/>
        <v>0.214010921820665</v>
      </c>
      <c r="F85" s="262">
        <f t="shared" si="15"/>
        <v>0.214010921820665</v>
      </c>
      <c r="G85" s="262">
        <f t="shared" si="15"/>
        <v>0.214010921820665</v>
      </c>
      <c r="H85" s="262">
        <f t="shared" si="15"/>
        <v>0.14661328313122352</v>
      </c>
      <c r="I85" s="262">
        <f t="shared" si="15"/>
        <v>0.214010921820665</v>
      </c>
      <c r="J85" s="262">
        <f t="shared" si="15"/>
        <v>0.214010921820665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1.8785907663428769</v>
      </c>
      <c r="N85" s="145"/>
      <c r="O85" s="295">
        <f>EXP(M85)</f>
        <v>6.5442759469435607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0.2945081547370646</v>
      </c>
      <c r="D105" s="256">
        <f t="shared" ref="D105:L105" si="38">IF(D84&gt;0,-D84*LN(D84),0)</f>
        <v>0.36741471937126408</v>
      </c>
      <c r="E105" s="256">
        <f t="shared" si="38"/>
        <v>0.214010921820665</v>
      </c>
      <c r="F105" s="256">
        <f t="shared" si="38"/>
        <v>0.214010921820665</v>
      </c>
      <c r="G105" s="256">
        <f t="shared" si="38"/>
        <v>0.214010921820665</v>
      </c>
      <c r="H105" s="256">
        <f t="shared" si="38"/>
        <v>0.14661328313122352</v>
      </c>
      <c r="I105" s="256">
        <f t="shared" si="38"/>
        <v>0.214010921820665</v>
      </c>
      <c r="J105" s="256">
        <f t="shared" si="38"/>
        <v>0.214010921820665</v>
      </c>
      <c r="K105" s="256">
        <f t="shared" si="38"/>
        <v>0</v>
      </c>
      <c r="L105" s="256">
        <f t="shared" si="38"/>
        <v>0</v>
      </c>
      <c r="M105" s="292">
        <f>EXP(SUM(C105:L105))</f>
        <v>6.5442759469435607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opLeftCell="A31" zoomScale="141" zoomScaleNormal="141" workbookViewId="0">
      <selection activeCell="U27" sqref="U2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0.16190072298548167</v>
      </c>
      <c r="P6" s="367">
        <f>N91*SINH(P79)/O$101</f>
        <v>2.396829888693397E-2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0.35241727972093939</v>
      </c>
      <c r="P7" s="367">
        <f t="shared" ref="P7:P13" si="1">N92*SINH(P80)/O$101</f>
        <v>6.4786289473813374E-2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8.7407440162361058E-2</v>
      </c>
      <c r="P8" s="367">
        <f t="shared" si="1"/>
        <v>4.2457570090401698E-3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8.7407440162361058E-2</v>
      </c>
      <c r="P9" s="367">
        <f t="shared" si="1"/>
        <v>4.2457570090401698E-3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8.7407440162361058E-2</v>
      </c>
      <c r="P10" s="367">
        <f t="shared" si="1"/>
        <v>4.2457570090401698E-3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4.8644796481773507E-2</v>
      </c>
      <c r="P11" s="367">
        <f t="shared" si="1"/>
        <v>7.963264466185116E-3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8.7407440162361058E-2</v>
      </c>
      <c r="P12" s="367">
        <f t="shared" si="1"/>
        <v>4.2457570090401698E-3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8.7407440162361058E-2</v>
      </c>
      <c r="P13" s="367">
        <f t="shared" si="1"/>
        <v>4.2457570090401698E-3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6.3564364450533969E-3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 t="s">
        <v>2</v>
      </c>
      <c r="L21" s="114">
        <v>3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0.33333333333333331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>Zigbee</v>
      </c>
      <c r="I22" s="482"/>
      <c r="J22" s="482"/>
      <c r="K22" s="110" t="s">
        <v>1</v>
      </c>
      <c r="L22" s="76">
        <v>2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2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 t="s">
        <v>1</v>
      </c>
      <c r="L23" s="76">
        <v>2</v>
      </c>
      <c r="M23" s="306" t="str">
        <f t="shared" ca="1" si="5"/>
        <v/>
      </c>
      <c r="N23" s="315" t="str">
        <f t="shared" ca="1" si="2"/>
        <v/>
      </c>
      <c r="O23" s="205">
        <f t="shared" si="6"/>
        <v>2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 t="s">
        <v>1</v>
      </c>
      <c r="L24" s="76">
        <v>2</v>
      </c>
      <c r="M24" s="306" t="str">
        <f t="shared" ca="1" si="5"/>
        <v/>
      </c>
      <c r="N24" s="315" t="str">
        <f t="shared" ca="1" si="2"/>
        <v/>
      </c>
      <c r="O24" s="205">
        <f t="shared" si="6"/>
        <v>2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 t="s">
        <v>1</v>
      </c>
      <c r="L25" s="76">
        <v>3</v>
      </c>
      <c r="M25" s="306" t="str">
        <f t="shared" ca="1" si="5"/>
        <v/>
      </c>
      <c r="N25" s="315" t="str">
        <f t="shared" ca="1" si="2"/>
        <v/>
      </c>
      <c r="O25" s="205">
        <f t="shared" si="6"/>
        <v>3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 t="s">
        <v>1</v>
      </c>
      <c r="L26" s="76">
        <v>2</v>
      </c>
      <c r="M26" s="306" t="str">
        <f t="shared" ca="1" si="5"/>
        <v/>
      </c>
      <c r="N26" s="315" t="str">
        <f t="shared" ca="1" si="2"/>
        <v/>
      </c>
      <c r="O26" s="205">
        <f t="shared" si="6"/>
        <v>2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 t="s">
        <v>1</v>
      </c>
      <c r="L27" s="76">
        <v>2</v>
      </c>
      <c r="M27" s="306" t="str">
        <f t="shared" ca="1" si="5"/>
        <v/>
      </c>
      <c r="N27" s="315" t="str">
        <f t="shared" ca="1" si="2"/>
        <v/>
      </c>
      <c r="O27" s="205">
        <f t="shared" si="6"/>
        <v>2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 t="s">
        <v>1</v>
      </c>
      <c r="L28" s="76">
        <v>4</v>
      </c>
      <c r="M28" s="306" t="str">
        <f t="shared" ca="1" si="5"/>
        <v/>
      </c>
      <c r="N28" s="315" t="str">
        <f t="shared" ca="1" si="2"/>
        <v/>
      </c>
      <c r="O28" s="205">
        <f t="shared" si="6"/>
        <v>4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 t="s">
        <v>1</v>
      </c>
      <c r="L29" s="76">
        <v>4</v>
      </c>
      <c r="M29" s="306" t="str">
        <f t="shared" ca="1" si="5"/>
        <v/>
      </c>
      <c r="N29" s="315" t="str">
        <f t="shared" ca="1" si="2"/>
        <v/>
      </c>
      <c r="O29" s="205">
        <f t="shared" si="6"/>
        <v>4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 t="s">
        <v>1</v>
      </c>
      <c r="L30" s="76">
        <v>4</v>
      </c>
      <c r="M30" s="306" t="str">
        <f t="shared" ca="1" si="5"/>
        <v/>
      </c>
      <c r="N30" s="315" t="str">
        <f t="shared" ca="1" si="2"/>
        <v/>
      </c>
      <c r="O30" s="205">
        <f t="shared" si="6"/>
        <v>4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 t="s">
        <v>1</v>
      </c>
      <c r="L31" s="76">
        <v>5</v>
      </c>
      <c r="M31" s="306" t="str">
        <f t="shared" ca="1" si="5"/>
        <v/>
      </c>
      <c r="N31" s="315" t="str">
        <f t="shared" ca="1" si="2"/>
        <v/>
      </c>
      <c r="O31" s="205">
        <f t="shared" si="6"/>
        <v>5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 t="s">
        <v>1</v>
      </c>
      <c r="L32" s="76">
        <v>4</v>
      </c>
      <c r="M32" s="306" t="str">
        <f t="shared" ca="1" si="5"/>
        <v/>
      </c>
      <c r="N32" s="315" t="str">
        <f t="shared" ca="1" si="2"/>
        <v/>
      </c>
      <c r="O32" s="205">
        <f t="shared" si="6"/>
        <v>4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 t="s">
        <v>1</v>
      </c>
      <c r="L33" s="76">
        <v>4</v>
      </c>
      <c r="M33" s="306" t="str">
        <f t="shared" ca="1" si="5"/>
        <v/>
      </c>
      <c r="N33" s="315" t="str">
        <f t="shared" ca="1" si="2"/>
        <v/>
      </c>
      <c r="O33" s="205">
        <f t="shared" si="6"/>
        <v>4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 t="s">
        <v>1</v>
      </c>
      <c r="L34" s="76">
        <v>1</v>
      </c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 t="s">
        <v>1</v>
      </c>
      <c r="L35" s="76">
        <v>1</v>
      </c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 t="s">
        <v>1</v>
      </c>
      <c r="L36" s="76">
        <v>2</v>
      </c>
      <c r="M36" s="306" t="str">
        <f t="shared" ca="1" si="5"/>
        <v/>
      </c>
      <c r="N36" s="315" t="str">
        <f t="shared" ca="1" si="2"/>
        <v/>
      </c>
      <c r="O36" s="205">
        <f t="shared" si="6"/>
        <v>2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 t="s">
        <v>1</v>
      </c>
      <c r="L37" s="76">
        <v>1</v>
      </c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 t="s">
        <v>1</v>
      </c>
      <c r="L38" s="76">
        <v>1</v>
      </c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 t="s">
        <v>1</v>
      </c>
      <c r="L39" s="76">
        <v>1</v>
      </c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 t="s">
        <v>1</v>
      </c>
      <c r="L40" s="77">
        <v>2</v>
      </c>
      <c r="M40" s="306" t="str">
        <f t="shared" ca="1" si="5"/>
        <v/>
      </c>
      <c r="N40" s="315" t="str">
        <f t="shared" ca="1" si="2"/>
        <v/>
      </c>
      <c r="O40" s="205">
        <f t="shared" si="6"/>
        <v>2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 t="s">
        <v>1</v>
      </c>
      <c r="L41" s="77">
        <v>1</v>
      </c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 t="s">
        <v>1</v>
      </c>
      <c r="L42" s="77">
        <v>1</v>
      </c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 t="s">
        <v>1</v>
      </c>
      <c r="L43" s="77">
        <v>2</v>
      </c>
      <c r="M43" s="306" t="str">
        <f t="shared" ca="1" si="5"/>
        <v/>
      </c>
      <c r="N43" s="315" t="str">
        <f t="shared" ca="1" si="2"/>
        <v/>
      </c>
      <c r="O43" s="205">
        <f t="shared" si="6"/>
        <v>2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 t="s">
        <v>1</v>
      </c>
      <c r="L44" s="77">
        <v>1</v>
      </c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 t="s">
        <v>1</v>
      </c>
      <c r="L45" s="77">
        <v>1</v>
      </c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 t="s">
        <v>2</v>
      </c>
      <c r="L46" s="77">
        <v>2</v>
      </c>
      <c r="M46" s="306" t="str">
        <f t="shared" ca="1" si="5"/>
        <v/>
      </c>
      <c r="N46" s="315" t="str">
        <f t="shared" ca="1" si="2"/>
        <v/>
      </c>
      <c r="O46" s="205">
        <f t="shared" si="6"/>
        <v>0.5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 t="s">
        <v>2</v>
      </c>
      <c r="L47" s="77">
        <v>2</v>
      </c>
      <c r="M47" s="306" t="str">
        <f t="shared" ca="1" si="5"/>
        <v/>
      </c>
      <c r="N47" s="315" t="str">
        <f t="shared" ca="1" si="2"/>
        <v/>
      </c>
      <c r="O47" s="205">
        <f t="shared" si="6"/>
        <v>0.5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 t="s">
        <v>1</v>
      </c>
      <c r="L48" s="77">
        <v>1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0.33333333333333331</v>
      </c>
      <c r="E79" s="304">
        <f t="shared" ref="E79:J79" si="11">IF(ISNA(VLOOKUP(($B79*10+E$78),$A$21:$O$65,15,FALSE)),0,VLOOKUP(($B79*10+E$78),$A$21:$O$65,15,FALSE))</f>
        <v>2</v>
      </c>
      <c r="F79" s="304">
        <f t="shared" si="11"/>
        <v>2</v>
      </c>
      <c r="G79" s="304">
        <f t="shared" si="11"/>
        <v>2</v>
      </c>
      <c r="H79" s="304">
        <f t="shared" si="11"/>
        <v>3</v>
      </c>
      <c r="I79" s="304">
        <f t="shared" si="11"/>
        <v>2</v>
      </c>
      <c r="J79" s="304">
        <f t="shared" si="11"/>
        <v>2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0.14913917869932253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0.10685643511026002</v>
      </c>
      <c r="S79" s="304">
        <f t="shared" si="13"/>
        <v>7.5070783424719375E-3</v>
      </c>
      <c r="T79" s="304">
        <f t="shared" si="13"/>
        <v>7.5070783424719375E-3</v>
      </c>
      <c r="U79" s="304">
        <f t="shared" si="13"/>
        <v>7.5070783424719375E-3</v>
      </c>
      <c r="V79" s="304">
        <f t="shared" si="13"/>
        <v>1.1305635539139481E-2</v>
      </c>
      <c r="W79" s="304">
        <f t="shared" si="13"/>
        <v>7.5070783424719375E-3</v>
      </c>
      <c r="X79" s="304">
        <f t="shared" si="13"/>
        <v>7.5070783424719375E-3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3</v>
      </c>
      <c r="D80" s="316">
        <v>1</v>
      </c>
      <c r="E80" s="304">
        <f t="shared" ref="E80:J80" si="15">IF(ISNA(VLOOKUP(($B80*10+E$78),$A$21:$O$65,15,FALSE)),0,VLOOKUP(($B80*10+E$78),$A$21:$O$65,15,FALSE))</f>
        <v>4</v>
      </c>
      <c r="F80" s="304">
        <f t="shared" si="15"/>
        <v>4</v>
      </c>
      <c r="G80" s="304">
        <f t="shared" si="15"/>
        <v>4</v>
      </c>
      <c r="H80" s="304">
        <f t="shared" si="15"/>
        <v>5</v>
      </c>
      <c r="I80" s="304">
        <f t="shared" si="15"/>
        <v>4</v>
      </c>
      <c r="J80" s="304">
        <f t="shared" si="15"/>
        <v>4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0.18594795174054024</v>
      </c>
      <c r="Q80" s="304">
        <f t="shared" ref="Q80:Q89" si="16">IF(OR($B80&gt;$K$1,Q$78&gt;$K$1),0,LN(INDEX($C$79:$L$88,$B80,Q$78)*INDEX($N$91:$N$100,Q$78)/INDEX($N$91:$N$100,$B80))^2)</f>
        <v>0.10685643511026002</v>
      </c>
      <c r="R80" s="316">
        <f t="shared" si="13"/>
        <v>0</v>
      </c>
      <c r="S80" s="304">
        <f t="shared" si="13"/>
        <v>6.5081573603514915E-5</v>
      </c>
      <c r="T80" s="304">
        <f t="shared" si="13"/>
        <v>6.5081573603514915E-5</v>
      </c>
      <c r="U80" s="304">
        <f t="shared" si="13"/>
        <v>6.5081573603514915E-5</v>
      </c>
      <c r="V80" s="304">
        <f t="shared" si="13"/>
        <v>0.13485464231723837</v>
      </c>
      <c r="W80" s="304">
        <f t="shared" si="13"/>
        <v>6.5081573603514915E-5</v>
      </c>
      <c r="X80" s="304">
        <f t="shared" si="13"/>
        <v>6.5081573603514915E-5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0.5</v>
      </c>
      <c r="D81" s="304">
        <f t="shared" ref="D81:D88" si="17">IF(ISNA(VLOOKUP((10*D$78+$B81),$A$21:$O$65,15,FALSE)),0,1/VLOOKUP((10*D$78+$B81),$A$21:$O$65,15,FALSE))</f>
        <v>0.25</v>
      </c>
      <c r="E81" s="316">
        <v>1</v>
      </c>
      <c r="F81" s="304">
        <f>IF(ISNA(VLOOKUP(($B81*10+F$78),$A$21:$O$65,15,FALSE)),0,VLOOKUP(($B81*10+F$78),$A$21:$O$65,15,FALSE))</f>
        <v>1</v>
      </c>
      <c r="G81" s="304">
        <f>IF(ISNA(VLOOKUP(($B81*10+G$78),$A$21:$O$65,15,FALSE)),0,VLOOKUP(($B81*10+G$78),$A$21:$O$65,15,FALSE))</f>
        <v>1</v>
      </c>
      <c r="H81" s="304">
        <f>IF(ISNA(VLOOKUP(($B81*10+H$78),$A$21:$O$65,15,FALSE)),0,VLOOKUP(($B81*10+H$78),$A$21:$O$65,15,FALSE))</f>
        <v>2</v>
      </c>
      <c r="I81" s="304">
        <f>IF(ISNA(VLOOKUP(($B81*10+I$78),$A$21:$O$65,15,FALSE)),0,VLOOKUP(($B81*10+I$78),$A$21:$O$65,15,FALSE))</f>
        <v>1</v>
      </c>
      <c r="J81" s="304">
        <f>IF(ISNA(VLOOKUP(($B81*10+J$78),$A$21:$O$65,15,FALSE)),0,VLOOKUP(($B81*10+J$78),$A$21:$O$65,15,FALSE))</f>
        <v>1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4.8612577764734238E-2</v>
      </c>
      <c r="Q81" s="304">
        <f t="shared" si="16"/>
        <v>7.507078342471921E-3</v>
      </c>
      <c r="R81" s="304">
        <f t="shared" si="13"/>
        <v>6.5081573603513763E-5</v>
      </c>
      <c r="S81" s="316">
        <f t="shared" si="13"/>
        <v>0</v>
      </c>
      <c r="T81" s="304">
        <f t="shared" si="13"/>
        <v>0</v>
      </c>
      <c r="U81" s="304">
        <f t="shared" si="13"/>
        <v>0</v>
      </c>
      <c r="V81" s="304">
        <f t="shared" si="13"/>
        <v>8.9701191024508971E-3</v>
      </c>
      <c r="W81" s="304">
        <f t="shared" si="13"/>
        <v>0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0.5</v>
      </c>
      <c r="D82" s="304">
        <f t="shared" si="17"/>
        <v>0.25</v>
      </c>
      <c r="E82" s="304">
        <f t="shared" ref="E82:E88" si="19">IF(ISNA(VLOOKUP((10*E$78+$B82),$A$21:$O$65,15,FALSE)),0,1/VLOOKUP((10*E$78+$B82),$A$21:$O$65,15,FALSE))</f>
        <v>1</v>
      </c>
      <c r="F82" s="316">
        <v>1</v>
      </c>
      <c r="G82" s="304">
        <f>IF(ISNA(VLOOKUP(($B82*10+G$78),$A$21:$O$65,15,FALSE)),0,VLOOKUP(($B82*10+G$78),$A$21:$O$65,15,FALSE))</f>
        <v>1</v>
      </c>
      <c r="H82" s="304">
        <f>IF(ISNA(VLOOKUP(($B82*10+H$78),$A$21:$O$65,15,FALSE)),0,VLOOKUP(($B82*10+H$78),$A$21:$O$65,15,FALSE))</f>
        <v>2</v>
      </c>
      <c r="I82" s="304">
        <f>IF(ISNA(VLOOKUP(($B82*10+I$78),$A$21:$O$65,15,FALSE)),0,VLOOKUP(($B82*10+I$78),$A$21:$O$65,15,FALSE))</f>
        <v>1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4.8612577764734238E-2</v>
      </c>
      <c r="Q82" s="304">
        <f t="shared" si="16"/>
        <v>7.507078342471921E-3</v>
      </c>
      <c r="R82" s="304">
        <f t="shared" si="13"/>
        <v>6.5081573603513763E-5</v>
      </c>
      <c r="S82" s="304">
        <f t="shared" si="13"/>
        <v>0</v>
      </c>
      <c r="T82" s="316">
        <f t="shared" si="13"/>
        <v>0</v>
      </c>
      <c r="U82" s="304">
        <f t="shared" si="13"/>
        <v>0</v>
      </c>
      <c r="V82" s="304">
        <f t="shared" si="13"/>
        <v>8.9701191024508971E-3</v>
      </c>
      <c r="W82" s="304">
        <f t="shared" si="13"/>
        <v>0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0.5</v>
      </c>
      <c r="D83" s="304">
        <f t="shared" si="17"/>
        <v>0.25</v>
      </c>
      <c r="E83" s="304">
        <f t="shared" si="19"/>
        <v>1</v>
      </c>
      <c r="F83" s="304">
        <f t="shared" ref="F83:F88" si="20">IF(ISNA(VLOOKUP((10*F$78+$B83),$A$21:$O$65,15,FALSE)),0,1/VLOOKUP((10*F$78+$B83),$A$21:$O$65,15,FALSE))</f>
        <v>1</v>
      </c>
      <c r="G83" s="316">
        <v>1</v>
      </c>
      <c r="H83" s="304">
        <f>IF(ISNA(VLOOKUP(($B83*10+H$78),$A$21:$O$65,15,FALSE)),0,VLOOKUP(($B83*10+H$78),$A$21:$O$65,15,FALSE))</f>
        <v>2</v>
      </c>
      <c r="I83" s="304">
        <f>IF(ISNA(VLOOKUP(($B83*10+I$78),$A$21:$O$65,15,FALSE)),0,VLOOKUP(($B83*10+I$78),$A$21:$O$65,15,FALSE))</f>
        <v>1</v>
      </c>
      <c r="J83" s="304">
        <f>IF(ISNA(VLOOKUP(($B83*10+J$78),$A$21:$O$65,15,FALSE)),0,VLOOKUP(($B83*10+J$78),$A$21:$O$65,15,FALSE))</f>
        <v>1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4.8612577764734238E-2</v>
      </c>
      <c r="Q83" s="304">
        <f t="shared" si="16"/>
        <v>7.507078342471921E-3</v>
      </c>
      <c r="R83" s="304">
        <f t="shared" si="13"/>
        <v>6.5081573603513763E-5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8.9701191024508971E-3</v>
      </c>
      <c r="W83" s="304">
        <f t="shared" si="13"/>
        <v>0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0.33333333333333331</v>
      </c>
      <c r="D84" s="304">
        <f t="shared" si="17"/>
        <v>0.2</v>
      </c>
      <c r="E84" s="304">
        <f t="shared" si="19"/>
        <v>0.5</v>
      </c>
      <c r="F84" s="304">
        <f t="shared" si="20"/>
        <v>0.5</v>
      </c>
      <c r="G84" s="304">
        <f>IF(ISNA(VLOOKUP((10*G$78+$B84),$A$21:$O$65,15,FALSE)),0,1/VLOOKUP((10*G$78+$B84),$A$21:$O$65,15,FALSE))</f>
        <v>0.5</v>
      </c>
      <c r="H84" s="316">
        <v>1</v>
      </c>
      <c r="I84" s="304">
        <f>IF(ISNA(VLOOKUP(($B84*10+I$78),$A$21:$O$65,15,FALSE)),0,VLOOKUP(($B84*10+I$78),$A$21:$O$65,15,FALSE))</f>
        <v>0.5</v>
      </c>
      <c r="J84" s="304">
        <f>IF(ISNA(VLOOKUP(($B84*10+J$78),$A$21:$O$65,15,FALSE)),0,VLOOKUP(($B84*10+J$78),$A$21:$O$65,15,FALSE))</f>
        <v>0.5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0.16518858200278355</v>
      </c>
      <c r="Q84" s="304">
        <f t="shared" si="16"/>
        <v>1.1305635539139469E-2</v>
      </c>
      <c r="R84" s="304">
        <f t="shared" si="13"/>
        <v>0.1348546423172384</v>
      </c>
      <c r="S84" s="304">
        <f t="shared" si="13"/>
        <v>8.9701191024508971E-3</v>
      </c>
      <c r="T84" s="304">
        <f t="shared" si="13"/>
        <v>8.9701191024508971E-3</v>
      </c>
      <c r="U84" s="304">
        <f t="shared" si="13"/>
        <v>8.9701191024508971E-3</v>
      </c>
      <c r="V84" s="316">
        <f t="shared" si="13"/>
        <v>0</v>
      </c>
      <c r="W84" s="304">
        <f t="shared" si="13"/>
        <v>8.9701191024508971E-3</v>
      </c>
      <c r="X84" s="304">
        <f t="shared" si="13"/>
        <v>8.9701191024508971E-3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0.5</v>
      </c>
      <c r="D85" s="304">
        <f t="shared" si="17"/>
        <v>0.25</v>
      </c>
      <c r="E85" s="304">
        <f t="shared" si="19"/>
        <v>1</v>
      </c>
      <c r="F85" s="304">
        <f t="shared" si="20"/>
        <v>1</v>
      </c>
      <c r="G85" s="304">
        <f>IF(ISNA(VLOOKUP((10*G$78+$B85),$A$21:$O$65,15,FALSE)),0,1/VLOOKUP((10*G$78+$B85),$A$21:$O$65,15,FALSE))</f>
        <v>1</v>
      </c>
      <c r="H85" s="304">
        <f>IF(ISNA(VLOOKUP((10*H$78+$B85),$A$21:$O$65,15,FALSE)),0,1/VLOOKUP((10*H$78+$B85),$A$21:$O$65,15,FALSE))</f>
        <v>2</v>
      </c>
      <c r="I85" s="316">
        <v>1</v>
      </c>
      <c r="J85" s="304">
        <f>IF(ISNA(VLOOKUP(($B85*10+J$78),$A$21:$O$65,15,FALSE)),0,VLOOKUP(($B85*10+J$78),$A$21:$O$65,15,FALSE))</f>
        <v>1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4.8612577764734238E-2</v>
      </c>
      <c r="Q85" s="304">
        <f t="shared" si="16"/>
        <v>7.507078342471921E-3</v>
      </c>
      <c r="R85" s="304">
        <f t="shared" si="13"/>
        <v>6.5081573603513763E-5</v>
      </c>
      <c r="S85" s="304">
        <f t="shared" si="13"/>
        <v>0</v>
      </c>
      <c r="T85" s="304">
        <f t="shared" si="13"/>
        <v>0</v>
      </c>
      <c r="U85" s="304">
        <f t="shared" si="13"/>
        <v>0</v>
      </c>
      <c r="V85" s="304">
        <f t="shared" si="13"/>
        <v>8.9701191024508971E-3</v>
      </c>
      <c r="W85" s="316">
        <f t="shared" si="13"/>
        <v>0</v>
      </c>
      <c r="X85" s="304">
        <f t="shared" si="13"/>
        <v>0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0.5</v>
      </c>
      <c r="D86" s="304">
        <f t="shared" si="17"/>
        <v>0.25</v>
      </c>
      <c r="E86" s="304">
        <f t="shared" si="19"/>
        <v>1</v>
      </c>
      <c r="F86" s="304">
        <f t="shared" si="20"/>
        <v>1</v>
      </c>
      <c r="G86" s="304">
        <f>IF(ISNA(VLOOKUP((10*G$78+$B86),$A$21:$O$65,15,FALSE)),0,1/VLOOKUP((10*G$78+$B86),$A$21:$O$65,15,FALSE))</f>
        <v>1</v>
      </c>
      <c r="H86" s="304">
        <f>IF(ISNA(VLOOKUP((10*H$78+$B86),$A$21:$O$65,15,FALSE)),0,1/VLOOKUP((10*H$78+$B86),$A$21:$O$65,15,FALSE))</f>
        <v>2</v>
      </c>
      <c r="I86" s="304">
        <f>IF(ISNA(VLOOKUP((10*I$78+$B86),$A$21:$O$65,15,FALSE)),0,1/VLOOKUP((10*I$78+$B86),$A$21:$O$65,15,FALSE))</f>
        <v>1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4.8612577764734238E-2</v>
      </c>
      <c r="Q86" s="304">
        <f t="shared" si="16"/>
        <v>7.507078342471921E-3</v>
      </c>
      <c r="R86" s="304">
        <f t="shared" si="13"/>
        <v>6.5081573603513763E-5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8.9701191024508971E-3</v>
      </c>
      <c r="W86" s="304">
        <f t="shared" si="13"/>
        <v>0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6.833333333333333</v>
      </c>
      <c r="D89" s="131">
        <f t="shared" ref="D89:L89" si="21">SUM(D79:D88)</f>
        <v>2.7833333333333332</v>
      </c>
      <c r="E89" s="131">
        <f t="shared" si="21"/>
        <v>11.5</v>
      </c>
      <c r="F89" s="131">
        <f t="shared" si="21"/>
        <v>11.5</v>
      </c>
      <c r="G89" s="131">
        <f t="shared" si="21"/>
        <v>11.5</v>
      </c>
      <c r="H89" s="131">
        <f t="shared" si="21"/>
        <v>19</v>
      </c>
      <c r="I89" s="131">
        <f t="shared" si="21"/>
        <v>11.5</v>
      </c>
      <c r="J89" s="131">
        <f t="shared" si="21"/>
        <v>11.5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-1.0986122886681098</v>
      </c>
      <c r="E91" s="131">
        <f t="shared" si="22"/>
        <v>0.69314718055994529</v>
      </c>
      <c r="F91" s="131">
        <f t="shared" si="22"/>
        <v>0.69314718055994529</v>
      </c>
      <c r="G91" s="131">
        <f t="shared" si="22"/>
        <v>0.69314718055994529</v>
      </c>
      <c r="H91" s="131">
        <f t="shared" si="22"/>
        <v>1.0986122886681098</v>
      </c>
      <c r="I91" s="131">
        <f t="shared" si="22"/>
        <v>0.69314718055994529</v>
      </c>
      <c r="J91" s="131">
        <f t="shared" si="22"/>
        <v>0.69314718055994529</v>
      </c>
      <c r="K91" s="131">
        <f t="shared" si="22"/>
        <v>0</v>
      </c>
      <c r="L91" s="131">
        <f t="shared" si="22"/>
        <v>0</v>
      </c>
      <c r="M91" s="131">
        <f>EXP(SUM(C91:L91)/K$1)</f>
        <v>1.5422108254079407</v>
      </c>
      <c r="N91" s="386">
        <f t="shared" ref="N91:N100" si="23">IF(B91&lt;=K$1,M91/M$101,)</f>
        <v>0.16156470777293727</v>
      </c>
      <c r="O91" s="386">
        <f>N91*COSH(P79)</f>
        <v>0.16336484175997532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1.0986122886681098</v>
      </c>
      <c r="D92" s="131">
        <f t="shared" si="24"/>
        <v>0</v>
      </c>
      <c r="E92" s="131">
        <f t="shared" si="24"/>
        <v>1.3862943611198906</v>
      </c>
      <c r="F92" s="131">
        <f t="shared" si="24"/>
        <v>1.3862943611198906</v>
      </c>
      <c r="G92" s="131">
        <f t="shared" si="24"/>
        <v>1.3862943611198906</v>
      </c>
      <c r="H92" s="131">
        <f t="shared" si="24"/>
        <v>1.6094379124341003</v>
      </c>
      <c r="I92" s="131">
        <f t="shared" si="24"/>
        <v>1.3862943611198906</v>
      </c>
      <c r="J92" s="131">
        <f t="shared" si="24"/>
        <v>1.3862943611198906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3.3365597154636633</v>
      </c>
      <c r="N92" s="386">
        <f t="shared" si="23"/>
        <v>0.34954384090336565</v>
      </c>
      <c r="O92" s="386">
        <f t="shared" ref="O92:O100" si="26">N92*COSH(P80)</f>
        <v>0.35560429918682329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-0.69314718055994529</v>
      </c>
      <c r="D93" s="131">
        <f t="shared" si="27"/>
        <v>-1.3862943611198906</v>
      </c>
      <c r="E93" s="131">
        <f t="shared" si="27"/>
        <v>0</v>
      </c>
      <c r="F93" s="131">
        <f t="shared" si="27"/>
        <v>0</v>
      </c>
      <c r="G93" s="131">
        <f t="shared" si="27"/>
        <v>0</v>
      </c>
      <c r="H93" s="131">
        <f t="shared" si="27"/>
        <v>0.69314718055994529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0.84089641525371461</v>
      </c>
      <c r="N93" s="386">
        <f t="shared" si="23"/>
        <v>8.809378157609539E-2</v>
      </c>
      <c r="O93" s="386">
        <f t="shared" si="26"/>
        <v>8.819789292756347E-2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-0.69314718055994529</v>
      </c>
      <c r="D94" s="131">
        <f t="shared" si="28"/>
        <v>-1.3862943611198906</v>
      </c>
      <c r="E94" s="131">
        <f t="shared" si="28"/>
        <v>0</v>
      </c>
      <c r="F94" s="131">
        <f t="shared" si="28"/>
        <v>0</v>
      </c>
      <c r="G94" s="131">
        <f t="shared" si="28"/>
        <v>0</v>
      </c>
      <c r="H94" s="131">
        <f t="shared" si="28"/>
        <v>0.69314718055994529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0.84089641525371461</v>
      </c>
      <c r="N94" s="386">
        <f t="shared" si="23"/>
        <v>8.809378157609539E-2</v>
      </c>
      <c r="O94" s="386">
        <f t="shared" si="26"/>
        <v>8.819789292756347E-2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-0.69314718055994529</v>
      </c>
      <c r="D95" s="131">
        <f t="shared" si="29"/>
        <v>-1.3862943611198906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0.69314718055994529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0.84089641525371461</v>
      </c>
      <c r="N95" s="386">
        <f t="shared" si="23"/>
        <v>8.809378157609539E-2</v>
      </c>
      <c r="O95" s="386">
        <f t="shared" si="26"/>
        <v>8.819789292756347E-2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-1.0986122886681098</v>
      </c>
      <c r="D96" s="131">
        <f t="shared" si="30"/>
        <v>-1.6094379124341003</v>
      </c>
      <c r="E96" s="131">
        <f t="shared" si="30"/>
        <v>-0.69314718055994529</v>
      </c>
      <c r="F96" s="131">
        <f t="shared" si="30"/>
        <v>-0.69314718055994529</v>
      </c>
      <c r="G96" s="131">
        <f t="shared" si="30"/>
        <v>-0.69314718055994529</v>
      </c>
      <c r="H96" s="131">
        <f t="shared" si="30"/>
        <v>0</v>
      </c>
      <c r="I96" s="131">
        <f t="shared" si="30"/>
        <v>-0.69314718055994529</v>
      </c>
      <c r="J96" s="131">
        <f t="shared" si="30"/>
        <v>-0.69314718055994529</v>
      </c>
      <c r="K96" s="131">
        <f t="shared" si="30"/>
        <v>0</v>
      </c>
      <c r="L96" s="131">
        <f t="shared" si="30"/>
        <v>0</v>
      </c>
      <c r="M96" s="131">
        <f t="shared" si="25"/>
        <v>0.46221586212300964</v>
      </c>
      <c r="N96" s="375">
        <f t="shared" si="23"/>
        <v>4.8422543443220084E-2</v>
      </c>
      <c r="O96" s="375">
        <f t="shared" si="26"/>
        <v>4.9084706560598629E-2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-0.69314718055994529</v>
      </c>
      <c r="D97" s="131">
        <f t="shared" si="31"/>
        <v>-1.3862943611198906</v>
      </c>
      <c r="E97" s="131">
        <f t="shared" si="31"/>
        <v>0</v>
      </c>
      <c r="F97" s="131">
        <f t="shared" si="31"/>
        <v>0</v>
      </c>
      <c r="G97" s="131">
        <f t="shared" si="31"/>
        <v>0</v>
      </c>
      <c r="H97" s="131">
        <f t="shared" si="31"/>
        <v>0.69314718055994529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0.84089641525371461</v>
      </c>
      <c r="N97" s="375">
        <f t="shared" si="23"/>
        <v>8.809378157609539E-2</v>
      </c>
      <c r="O97" s="375">
        <f t="shared" si="26"/>
        <v>8.819789292756347E-2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-0.69314718055994529</v>
      </c>
      <c r="D98" s="131">
        <f t="shared" si="32"/>
        <v>-1.3862943611198906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0.69314718055994529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0.84089641525371461</v>
      </c>
      <c r="N98" s="375">
        <f t="shared" si="23"/>
        <v>8.809378157609539E-2</v>
      </c>
      <c r="O98" s="375">
        <f t="shared" si="26"/>
        <v>8.819789292756347E-2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9.545468479263187</v>
      </c>
      <c r="N101" s="156">
        <f>MMULT(C89:L89,N91:N100)</f>
        <v>8.0623432930094392</v>
      </c>
      <c r="O101" s="371">
        <f>SUM(O91:O100)</f>
        <v>1.0090433121452147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1.3866475863690291</v>
      </c>
      <c r="E102" s="157">
        <f t="shared" ref="E102:L110" ca="1" si="35">IF(AND($B79&lt;=$K$1,E$78&lt;=$K$1,(E113&gt;1/9),(E113&lt;9)),IF(E79*E113&gt;1,E79*E113,1/(E79*E113)),0)</f>
        <v>1.0905077326652579</v>
      </c>
      <c r="F102" s="157">
        <f t="shared" ca="1" si="35"/>
        <v>1.0905077326652579</v>
      </c>
      <c r="G102" s="157">
        <f t="shared" ca="1" si="35"/>
        <v>1.0905077326652579</v>
      </c>
      <c r="H102" s="157">
        <f t="shared" ca="1" si="35"/>
        <v>1.1121865718212212</v>
      </c>
      <c r="I102" s="157">
        <f t="shared" ca="1" si="35"/>
        <v>1.0905077326652579</v>
      </c>
      <c r="J102" s="157">
        <f t="shared" ca="1" si="35"/>
        <v>1.0905077326652579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1.0080999436113613</v>
      </c>
      <c r="F103" s="157">
        <f t="shared" ca="1" si="35"/>
        <v>1.0080999436113613</v>
      </c>
      <c r="G103" s="157">
        <f t="shared" ca="1" si="35"/>
        <v>1.0080999436113613</v>
      </c>
      <c r="H103" s="157">
        <f t="shared" ca="1" si="35"/>
        <v>1.4437235884283453</v>
      </c>
      <c r="I103" s="157">
        <f t="shared" ca="1" si="35"/>
        <v>1.0080999436113613</v>
      </c>
      <c r="J103" s="157">
        <f t="shared" ca="1" si="35"/>
        <v>1.0080999436113613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</v>
      </c>
      <c r="G104" s="157">
        <f t="shared" ca="1" si="35"/>
        <v>1</v>
      </c>
      <c r="H104" s="157">
        <f t="shared" ca="1" si="35"/>
        <v>1.0993407838075995</v>
      </c>
      <c r="I104" s="157">
        <f t="shared" ca="1" si="35"/>
        <v>1</v>
      </c>
      <c r="J104" s="157">
        <f t="shared" ca="1" si="35"/>
        <v>1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</v>
      </c>
      <c r="H105" s="157">
        <f t="shared" ca="1" si="35"/>
        <v>1.0993407838075995</v>
      </c>
      <c r="I105" s="157">
        <f t="shared" ca="1" si="35"/>
        <v>1</v>
      </c>
      <c r="J105" s="157">
        <f t="shared" ca="1" si="35"/>
        <v>1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1.0993407838075995</v>
      </c>
      <c r="I106" s="157">
        <f t="shared" ca="1" si="35"/>
        <v>1</v>
      </c>
      <c r="J106" s="157">
        <f t="shared" ca="1" si="35"/>
        <v>1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1.0993407838075995</v>
      </c>
      <c r="J107" s="157">
        <f t="shared" ca="1" si="35"/>
        <v>1.0993407838075995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2.1634913077341982</v>
      </c>
      <c r="E113" s="157">
        <f t="shared" ref="E113:L121" ca="1" si="36">IF(AND($B91&lt;=$K$1,E$78&lt;=$K$1), OFFSET($N$90,E$78,0)/OFFSET($N$90,$B91,0),0)</f>
        <v>0.54525386633262896</v>
      </c>
      <c r="F113" s="157">
        <f t="shared" ca="1" si="36"/>
        <v>0.54525386633262896</v>
      </c>
      <c r="G113" s="157">
        <f t="shared" ca="1" si="36"/>
        <v>0.54525386633262896</v>
      </c>
      <c r="H113" s="157">
        <f t="shared" ca="1" si="36"/>
        <v>0.29970990639411815</v>
      </c>
      <c r="I113" s="157">
        <f t="shared" ca="1" si="36"/>
        <v>0.54525386633262896</v>
      </c>
      <c r="J113" s="157">
        <f t="shared" ca="1" si="36"/>
        <v>0.54525386633262896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0.25202498590284034</v>
      </c>
      <c r="F114" s="157">
        <f t="shared" ca="1" si="36"/>
        <v>0.25202498590284034</v>
      </c>
      <c r="G114" s="157">
        <f t="shared" ca="1" si="36"/>
        <v>0.25202498590284034</v>
      </c>
      <c r="H114" s="157">
        <f t="shared" ca="1" si="36"/>
        <v>0.13853067277076384</v>
      </c>
      <c r="I114" s="157">
        <f t="shared" ca="1" si="36"/>
        <v>0.25202498590284034</v>
      </c>
      <c r="J114" s="157">
        <f t="shared" ca="1" si="36"/>
        <v>0.25202498590284034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1</v>
      </c>
      <c r="G115" s="157">
        <f t="shared" ca="1" si="36"/>
        <v>1</v>
      </c>
      <c r="H115" s="157">
        <f t="shared" ca="1" si="36"/>
        <v>0.54967039190379974</v>
      </c>
      <c r="I115" s="157">
        <f t="shared" ca="1" si="36"/>
        <v>1</v>
      </c>
      <c r="J115" s="157">
        <f t="shared" ca="1" si="36"/>
        <v>1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1</v>
      </c>
      <c r="H116" s="157">
        <f t="shared" ca="1" si="36"/>
        <v>0.54967039190379974</v>
      </c>
      <c r="I116" s="157">
        <f t="shared" ca="1" si="36"/>
        <v>1</v>
      </c>
      <c r="J116" s="157">
        <f t="shared" ca="1" si="36"/>
        <v>1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0.54967039190379974</v>
      </c>
      <c r="I117" s="157">
        <f t="shared" ca="1" si="36"/>
        <v>1</v>
      </c>
      <c r="J117" s="157">
        <f t="shared" ca="1" si="36"/>
        <v>1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1.8192720851062585</v>
      </c>
      <c r="J118" s="157">
        <f t="shared" ca="1" si="36"/>
        <v>1.8192720851062585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1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B2</v>
      </c>
      <c r="E124" s="157" t="str">
        <f t="shared" ref="E124:L132" ca="1" si="37">IF(AND($B124&lt;=$K$1,E$123&lt;=$K$1),IF(E113&gt;1,"B"&amp;TEXT(MIN(9,ROUND(E113,0)),"@"),"A"&amp;TEXT(MIN(9,ROUND(1/E113,0)),"@")),"")</f>
        <v>A2</v>
      </c>
      <c r="F124" s="157" t="str">
        <f t="shared" ca="1" si="37"/>
        <v>A2</v>
      </c>
      <c r="G124" s="157" t="str">
        <f t="shared" ca="1" si="37"/>
        <v>A2</v>
      </c>
      <c r="H124" s="157" t="str">
        <f t="shared" ca="1" si="37"/>
        <v>A3</v>
      </c>
      <c r="I124" s="157" t="str">
        <f t="shared" ca="1" si="37"/>
        <v>A2</v>
      </c>
      <c r="J124" s="157" t="str">
        <f t="shared" ca="1" si="37"/>
        <v>A2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A4</v>
      </c>
      <c r="F125" s="157" t="str">
        <f t="shared" ca="1" si="37"/>
        <v>A4</v>
      </c>
      <c r="G125" s="157" t="str">
        <f t="shared" ca="1" si="37"/>
        <v>A4</v>
      </c>
      <c r="H125" s="157" t="str">
        <f t="shared" ca="1" si="37"/>
        <v>A7</v>
      </c>
      <c r="I125" s="157" t="str">
        <f t="shared" ca="1" si="37"/>
        <v>A4</v>
      </c>
      <c r="J125" s="157" t="str">
        <f t="shared" ca="1" si="37"/>
        <v>A4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A1</v>
      </c>
      <c r="G126" s="157" t="str">
        <f t="shared" ca="1" si="37"/>
        <v>A1</v>
      </c>
      <c r="H126" s="157" t="str">
        <f t="shared" ca="1" si="37"/>
        <v>A2</v>
      </c>
      <c r="I126" s="157" t="str">
        <f t="shared" ca="1" si="37"/>
        <v>A1</v>
      </c>
      <c r="J126" s="157" t="str">
        <f t="shared" ca="1" si="37"/>
        <v>A1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A1</v>
      </c>
      <c r="H127" s="157" t="str">
        <f t="shared" ca="1" si="37"/>
        <v>A2</v>
      </c>
      <c r="I127" s="157" t="str">
        <f t="shared" ca="1" si="37"/>
        <v>A1</v>
      </c>
      <c r="J127" s="157" t="str">
        <f t="shared" ca="1" si="37"/>
        <v>A1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A2</v>
      </c>
      <c r="I128" s="157" t="str">
        <f t="shared" ca="1" si="37"/>
        <v>A1</v>
      </c>
      <c r="J128" s="157" t="str">
        <f t="shared" ca="1" si="37"/>
        <v>A1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B2</v>
      </c>
      <c r="J129" s="157" t="str">
        <f t="shared" ca="1" si="37"/>
        <v>B2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A1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>LoRA</v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Reliability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0.33333333333333331</v>
      </c>
      <c r="D9" s="99">
        <f t="shared" ref="D9:K9" ca="1" si="0">IF((D$8&gt;$N$5)+($A9&gt;$N$5),0,EXP(Z9))</f>
        <v>2</v>
      </c>
      <c r="E9" s="99">
        <f t="shared" ca="1" si="0"/>
        <v>2</v>
      </c>
      <c r="F9" s="99">
        <f t="shared" ca="1" si="0"/>
        <v>2</v>
      </c>
      <c r="G9" s="99">
        <f t="shared" ca="1" si="0"/>
        <v>3.0000000000000004</v>
      </c>
      <c r="H9" s="99">
        <f t="shared" ca="1" si="0"/>
        <v>2</v>
      </c>
      <c r="I9" s="99">
        <f t="shared" ca="1" si="0"/>
        <v>2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0.33333333333333331</v>
      </c>
      <c r="O9" s="28">
        <v>2</v>
      </c>
      <c r="P9" s="28">
        <v>2</v>
      </c>
      <c r="Q9" s="28">
        <v>2</v>
      </c>
      <c r="R9" s="28">
        <v>3</v>
      </c>
      <c r="S9" s="28">
        <v>2</v>
      </c>
      <c r="T9" s="28">
        <v>2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-1.0986122886681098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0.69314718055994529</v>
      </c>
      <c r="AA9" s="99">
        <f t="shared" ca="1" si="1"/>
        <v>0.69314718055994529</v>
      </c>
      <c r="AB9" s="99">
        <f t="shared" ca="1" si="1"/>
        <v>0.69314718055994529</v>
      </c>
      <c r="AC9" s="99">
        <f t="shared" ca="1" si="1"/>
        <v>1.0986122886681098</v>
      </c>
      <c r="AD9" s="99">
        <f t="shared" ca="1" si="1"/>
        <v>0.69314718055994529</v>
      </c>
      <c r="AE9" s="99">
        <f t="shared" ca="1" si="1"/>
        <v>0.69314718055994529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-1.0986122886681098</v>
      </c>
      <c r="AK9" s="285">
        <f t="shared" ref="AK9:AR9" si="2">IF(O9=0,"",LN(O9))</f>
        <v>0.69314718055994529</v>
      </c>
      <c r="AL9" s="285">
        <f t="shared" si="2"/>
        <v>0.69314718055994529</v>
      </c>
      <c r="AM9" s="285">
        <f t="shared" si="2"/>
        <v>0.69314718055994529</v>
      </c>
      <c r="AN9" s="285">
        <f t="shared" si="2"/>
        <v>1.0986122886681098</v>
      </c>
      <c r="AO9" s="285">
        <f t="shared" si="2"/>
        <v>0.69314718055994529</v>
      </c>
      <c r="AP9" s="285">
        <f t="shared" si="2"/>
        <v>0.69314718055994529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3</v>
      </c>
      <c r="C10" s="79"/>
      <c r="D10" s="99">
        <f t="shared" ref="D10:K10" ca="1" si="4">IF((D$8&gt;$N$5)+($A10&gt;$N$5),0,EXP(Z10))</f>
        <v>4</v>
      </c>
      <c r="E10" s="99">
        <f t="shared" ca="1" si="4"/>
        <v>4</v>
      </c>
      <c r="F10" s="99">
        <f t="shared" ca="1" si="4"/>
        <v>4</v>
      </c>
      <c r="G10" s="99">
        <f t="shared" ca="1" si="4"/>
        <v>4.9999999999999991</v>
      </c>
      <c r="H10" s="99">
        <f t="shared" ca="1" si="4"/>
        <v>4</v>
      </c>
      <c r="I10" s="99">
        <f t="shared" ca="1" si="4"/>
        <v>4</v>
      </c>
      <c r="J10" s="99">
        <f t="shared" si="4"/>
        <v>0</v>
      </c>
      <c r="K10" s="99">
        <f t="shared" si="4"/>
        <v>0</v>
      </c>
      <c r="L10" s="16">
        <v>2</v>
      </c>
      <c r="M10" s="28">
        <v>3</v>
      </c>
      <c r="N10" s="27">
        <v>1</v>
      </c>
      <c r="O10" s="28">
        <v>4</v>
      </c>
      <c r="P10" s="28">
        <v>4</v>
      </c>
      <c r="Q10" s="28">
        <v>4</v>
      </c>
      <c r="R10" s="28">
        <v>5</v>
      </c>
      <c r="S10" s="28">
        <v>4</v>
      </c>
      <c r="T10" s="28">
        <v>4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1.3862943611198906</v>
      </c>
      <c r="AA10" s="99">
        <f t="shared" ca="1" si="5"/>
        <v>1.3862943611198906</v>
      </c>
      <c r="AB10" s="99">
        <f t="shared" ca="1" si="5"/>
        <v>1.3862943611198906</v>
      </c>
      <c r="AC10" s="99">
        <f t="shared" ca="1" si="5"/>
        <v>1.6094379124341003</v>
      </c>
      <c r="AD10" s="99">
        <f t="shared" ca="1" si="5"/>
        <v>1.3862943611198906</v>
      </c>
      <c r="AE10" s="99">
        <f t="shared" ca="1" si="5"/>
        <v>1.3862943611198906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1.3862943611198906</v>
      </c>
      <c r="AL10" s="285">
        <f t="shared" ref="AL10" si="7">IF(P10=0,"",LN(P10))</f>
        <v>1.3862943611198906</v>
      </c>
      <c r="AM10" s="285">
        <f t="shared" ref="AM10" si="8">IF(Q10=0,"",LN(Q10))</f>
        <v>1.3862943611198906</v>
      </c>
      <c r="AN10" s="285">
        <f t="shared" ref="AN10" si="9">IF(R10=0,"",LN(R10))</f>
        <v>1.6094379124341003</v>
      </c>
      <c r="AO10" s="285">
        <f t="shared" ref="AO10" si="10">IF(S10=0,"",LN(S10))</f>
        <v>1.3862943611198906</v>
      </c>
      <c r="AP10" s="285">
        <f t="shared" ref="AP10" si="11">IF(T10=0,"",LN(T10))</f>
        <v>1.3862943611198906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0.5</v>
      </c>
      <c r="C11" s="99">
        <f t="shared" ref="C11:C18" ca="1" si="14">IF(($A11&gt;$N$5)+(C$8&gt;$N$5),0,1/INDEX(m_p0,C$8,$A11))</f>
        <v>0.25</v>
      </c>
      <c r="D11" s="79"/>
      <c r="E11" s="99">
        <f t="shared" ref="E11:K11" ca="1" si="15">IF((E$8&gt;$N$5)+($A11&gt;$N$5),0,EXP(AA11))</f>
        <v>1</v>
      </c>
      <c r="F11" s="99">
        <f t="shared" ca="1" si="15"/>
        <v>1</v>
      </c>
      <c r="G11" s="99">
        <f t="shared" ca="1" si="15"/>
        <v>2</v>
      </c>
      <c r="H11" s="99">
        <f t="shared" ca="1" si="15"/>
        <v>1</v>
      </c>
      <c r="I11" s="99">
        <f t="shared" ca="1" si="15"/>
        <v>1</v>
      </c>
      <c r="J11" s="99">
        <f t="shared" si="15"/>
        <v>0</v>
      </c>
      <c r="K11" s="99">
        <f t="shared" si="15"/>
        <v>0</v>
      </c>
      <c r="L11" s="16">
        <v>3</v>
      </c>
      <c r="M11" s="28">
        <v>0.5</v>
      </c>
      <c r="N11" s="28">
        <v>0.25</v>
      </c>
      <c r="O11" s="27">
        <v>1</v>
      </c>
      <c r="P11" s="28">
        <v>1</v>
      </c>
      <c r="Q11" s="28">
        <v>1</v>
      </c>
      <c r="R11" s="28">
        <v>2</v>
      </c>
      <c r="S11" s="28">
        <v>1</v>
      </c>
      <c r="T11" s="28">
        <v>1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0</v>
      </c>
      <c r="AB11" s="99">
        <f t="shared" ca="1" si="16"/>
        <v>0</v>
      </c>
      <c r="AC11" s="99">
        <f t="shared" ca="1" si="16"/>
        <v>0.69314718055994529</v>
      </c>
      <c r="AD11" s="99">
        <f t="shared" ca="1" si="16"/>
        <v>0</v>
      </c>
      <c r="AE11" s="99">
        <f t="shared" ca="1" si="16"/>
        <v>0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0</v>
      </c>
      <c r="AM11" s="285">
        <f t="shared" ref="AM11" si="18">IF(Q11=0,"",LN(Q11))</f>
        <v>0</v>
      </c>
      <c r="AN11" s="285">
        <f t="shared" ref="AN11" si="19">IF(R11=0,"",LN(R11))</f>
        <v>0.69314718055994529</v>
      </c>
      <c r="AO11" s="285">
        <f t="shared" ref="AO11" si="20">IF(S11=0,"",LN(S11))</f>
        <v>0</v>
      </c>
      <c r="AP11" s="285">
        <f t="shared" ref="AP11" si="21">IF(T11=0,"",LN(T11))</f>
        <v>0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0.5</v>
      </c>
      <c r="C12" s="99">
        <f t="shared" ca="1" si="14"/>
        <v>0.25</v>
      </c>
      <c r="D12" s="99">
        <f t="shared" ref="D12:D18" ca="1" si="24">IF(($A12&gt;$N$5)+(D$8&gt;$N$5),0,1/INDEX(m_p0,D$8,$A12))</f>
        <v>1</v>
      </c>
      <c r="E12" s="79"/>
      <c r="F12" s="99">
        <f t="shared" ref="F12:K12" ca="1" si="25">IF((F$8&gt;$N$5)+($A12&gt;$N$5),0,EXP(AB12))</f>
        <v>1</v>
      </c>
      <c r="G12" s="99">
        <f t="shared" ca="1" si="25"/>
        <v>2</v>
      </c>
      <c r="H12" s="99">
        <f t="shared" ca="1" si="25"/>
        <v>1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0.5</v>
      </c>
      <c r="N12" s="28">
        <v>0.25</v>
      </c>
      <c r="O12" s="28">
        <v>1</v>
      </c>
      <c r="P12" s="27">
        <v>1</v>
      </c>
      <c r="Q12" s="28">
        <v>1</v>
      </c>
      <c r="R12" s="28">
        <v>2</v>
      </c>
      <c r="S12" s="28">
        <v>1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99">
        <f t="shared" ca="1" si="26"/>
        <v>0.69314718055994529</v>
      </c>
      <c r="AD12" s="99">
        <f t="shared" ca="1" si="26"/>
        <v>0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</v>
      </c>
      <c r="AN12" s="285">
        <f t="shared" ref="AN12" si="28">IF(R12=0,"",LN(R12))</f>
        <v>0.69314718055994529</v>
      </c>
      <c r="AO12" s="285">
        <f t="shared" ref="AO12" si="29">IF(S12=0,"",LN(S12))</f>
        <v>0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0.5</v>
      </c>
      <c r="C13" s="99">
        <f t="shared" ca="1" si="14"/>
        <v>0.25</v>
      </c>
      <c r="D13" s="99">
        <f t="shared" ca="1" si="24"/>
        <v>1</v>
      </c>
      <c r="E13" s="99">
        <f t="shared" ref="E13:E18" ca="1" si="33">IF(($A13&gt;$N$5)+(E$8&gt;$N$5),0,1/INDEX(m_p0,E$8,$A13))</f>
        <v>1</v>
      </c>
      <c r="F13" s="79"/>
      <c r="G13" s="99">
        <f ca="1">IF((G$8&gt;$N$5)+($A13&gt;$N$5),0,EXP(AC13))</f>
        <v>2</v>
      </c>
      <c r="H13" s="99">
        <f ca="1">IF((H$8&gt;$N$5)+($A13&gt;$N$5),0,EXP(AD13))</f>
        <v>1</v>
      </c>
      <c r="I13" s="99">
        <f ca="1">IF((I$8&gt;$N$5)+($A13&gt;$N$5),0,EXP(AE13))</f>
        <v>1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0.5</v>
      </c>
      <c r="N13" s="28">
        <v>0.25</v>
      </c>
      <c r="O13" s="28">
        <v>1</v>
      </c>
      <c r="P13" s="28">
        <v>1</v>
      </c>
      <c r="Q13" s="27">
        <v>1</v>
      </c>
      <c r="R13" s="28">
        <v>2</v>
      </c>
      <c r="S13" s="28">
        <v>1</v>
      </c>
      <c r="T13" s="28">
        <v>1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0.69314718055994529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0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0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0.69314718055994529</v>
      </c>
      <c r="AO13" s="285">
        <f t="shared" ref="AO13" si="35">IF(S13=0,"",LN(S13))</f>
        <v>0</v>
      </c>
      <c r="AP13" s="285">
        <f t="shared" ref="AP13" si="36">IF(T13=0,"",LN(T13))</f>
        <v>0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0.33333333333333326</v>
      </c>
      <c r="C14" s="99">
        <f t="shared" ca="1" si="14"/>
        <v>0.20000000000000004</v>
      </c>
      <c r="D14" s="99">
        <f t="shared" ca="1" si="24"/>
        <v>0.5</v>
      </c>
      <c r="E14" s="99">
        <f t="shared" ca="1" si="33"/>
        <v>0.5</v>
      </c>
      <c r="F14" s="99">
        <f ca="1">IF(($A14&gt;$N$5)+(F$8&gt;$N$5),0,1/INDEX(m_p0,F$8,$A14))</f>
        <v>0.5</v>
      </c>
      <c r="G14" s="79"/>
      <c r="H14" s="99">
        <f ca="1">IF((H$8&gt;$N$5)+($A14&gt;$N$5),0,EXP(AD14))</f>
        <v>0.5</v>
      </c>
      <c r="I14" s="99">
        <f ca="1">IF((I$8&gt;$N$5)+($A14&gt;$N$5),0,EXP(AE14))</f>
        <v>0.5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0.33333333333333331</v>
      </c>
      <c r="N14" s="28">
        <v>0.2</v>
      </c>
      <c r="O14" s="28">
        <v>0.5</v>
      </c>
      <c r="P14" s="28">
        <v>0.5</v>
      </c>
      <c r="Q14" s="28">
        <v>0.5</v>
      </c>
      <c r="R14" s="27">
        <v>1</v>
      </c>
      <c r="S14" s="28">
        <v>0.5</v>
      </c>
      <c r="T14" s="28">
        <v>0.5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-0.69314718055994529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-0.69314718055994529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-0.69314718055994529</v>
      </c>
      <c r="AP14" s="285">
        <f t="shared" ref="AP14" si="40">IF(T14=0,"",LN(T14))</f>
        <v>-0.69314718055994529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0.5</v>
      </c>
      <c r="C15" s="99">
        <f t="shared" ca="1" si="14"/>
        <v>0.25</v>
      </c>
      <c r="D15" s="99">
        <f t="shared" ca="1" si="24"/>
        <v>1</v>
      </c>
      <c r="E15" s="99">
        <f t="shared" ca="1" si="33"/>
        <v>1</v>
      </c>
      <c r="F15" s="99">
        <f ca="1">IF(($A15&gt;$N$5)+(F$8&gt;$N$5),0,1/INDEX(m_p0,F$8,$A15))</f>
        <v>1</v>
      </c>
      <c r="G15" s="99">
        <f ca="1">IF(($A15&gt;$N$5)+(G$8&gt;$N$5),0,1/INDEX(m_p0,G$8,$A15))</f>
        <v>2</v>
      </c>
      <c r="H15" s="79"/>
      <c r="I15" s="99">
        <f ca="1">IF((I$8&gt;$N$5)+($A15&gt;$N$5),0,EXP(AE15))</f>
        <v>1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0.5</v>
      </c>
      <c r="N15" s="28">
        <v>0.25</v>
      </c>
      <c r="O15" s="28">
        <v>1</v>
      </c>
      <c r="P15" s="28">
        <v>1</v>
      </c>
      <c r="Q15" s="28">
        <v>1</v>
      </c>
      <c r="R15" s="28">
        <v>2</v>
      </c>
      <c r="S15" s="27">
        <v>1</v>
      </c>
      <c r="T15" s="28">
        <v>1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0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0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0.5</v>
      </c>
      <c r="C16" s="99">
        <f t="shared" ca="1" si="14"/>
        <v>0.25</v>
      </c>
      <c r="D16" s="99">
        <f t="shared" ca="1" si="24"/>
        <v>1</v>
      </c>
      <c r="E16" s="99">
        <f t="shared" ca="1" si="33"/>
        <v>1</v>
      </c>
      <c r="F16" s="99">
        <f ca="1">IF(($A16&gt;$N$5)+(F$8&gt;$N$5),0,1/INDEX(m_p0,F$8,$A16))</f>
        <v>1</v>
      </c>
      <c r="G16" s="99">
        <f ca="1">IF(($A16&gt;$N$5)+(G$8&gt;$N$5),0,1/INDEX(m_p0,G$8,$A16))</f>
        <v>2</v>
      </c>
      <c r="H16" s="99">
        <f ca="1">IF(($A16&gt;$N$5)+(H$8&gt;$N$5),0,1/INDEX(m_p0,H$8,$A16))</f>
        <v>1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0.5</v>
      </c>
      <c r="N16" s="28">
        <v>0.25</v>
      </c>
      <c r="O16" s="28">
        <v>1</v>
      </c>
      <c r="P16" s="28">
        <v>1</v>
      </c>
      <c r="Q16" s="28">
        <v>1</v>
      </c>
      <c r="R16" s="28">
        <v>2</v>
      </c>
      <c r="S16" s="28">
        <v>1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0.33333333333333331</v>
      </c>
      <c r="D5" s="46">
        <f ca="1">IF(ISNA(Summary!E38),0,Summary!E38)</f>
        <v>2</v>
      </c>
      <c r="E5" s="46">
        <f ca="1">IF(ISNA(Summary!F38),0,Summary!F38)</f>
        <v>2</v>
      </c>
      <c r="F5" s="46">
        <f ca="1">IF(ISNA(Summary!G38),0,Summary!G38)</f>
        <v>2</v>
      </c>
      <c r="G5" s="46">
        <f ca="1">IF(ISNA(Summary!H38),0,Summary!H38)</f>
        <v>3.0000000000000004</v>
      </c>
      <c r="H5" s="46">
        <f ca="1">IF(ISNA(Summary!I38),0,Summary!I38)</f>
        <v>2</v>
      </c>
      <c r="I5" s="46">
        <f ca="1">IF(ISNA(Summary!J38),0,Summary!J38)</f>
        <v>2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1.4333333333333333</v>
      </c>
      <c r="N5" s="46">
        <f t="array" aca="1" ref="N5:N14" ca="1">MMULT($B5:$K14,M5:M14)</f>
        <v>11.360000000000001</v>
      </c>
      <c r="O5" s="46">
        <f t="array" aca="1" ref="O5:O14" ca="1">MMULT($B5:$K14,N16:N25)</f>
        <v>3.6828613171499214</v>
      </c>
      <c r="P5" s="46">
        <f t="array" aca="1" ref="P5:P14" ca="1">MMULT($B5:$K14,O16:O25)</f>
        <v>3.6929700551427747</v>
      </c>
      <c r="Q5" s="46">
        <f t="array" aca="1" ref="Q5:Q14" ca="1">MMULT($B5:$K14,P16:P25)</f>
        <v>3.6941954462760007</v>
      </c>
      <c r="R5" s="46">
        <f t="array" aca="1" ref="R5:R14" ca="1">MMULT($B5:$K14,Q16:Q25)</f>
        <v>3.6941441869623755</v>
      </c>
      <c r="S5" s="46">
        <f t="array" aca="1" ref="S5:S14" ca="1">MMULT($B5:$K14,R16:R25)</f>
        <v>3.6941375713804887</v>
      </c>
      <c r="T5" s="46">
        <f t="array" aca="1" ref="T5:T14" ca="1">MMULT($B5:$K14,S16:S25)</f>
        <v>3.6941378286349824</v>
      </c>
      <c r="U5" s="46">
        <f t="array" aca="1" ref="U5:U14" ca="1">MMULT($B5:$K14,T16:T25)</f>
        <v>3.6941378643046732</v>
      </c>
      <c r="V5" s="46">
        <f t="array" aca="1" ref="V5:V14" ca="1">MMULT($B5:$K14,U16:U25)</f>
        <v>3.6941378630189998</v>
      </c>
      <c r="W5" s="46">
        <f t="array" aca="1" ref="W5:W14" ca="1">MMULT($B5:$K14,V16:V25)</f>
        <v>3.6941378628269028</v>
      </c>
      <c r="X5" s="46">
        <f t="array" aca="1" ref="X5:X14" ca="1">MMULT($B5:$K14,W16:W25)</f>
        <v>3.6941378628332968</v>
      </c>
      <c r="Y5" s="46">
        <f t="array" aca="1" ref="Y5:Y14" ca="1">MMULT($B5:$K14,X16:X25)</f>
        <v>3.6941378628343298</v>
      </c>
      <c r="Z5" s="46">
        <f t="array" aca="1" ref="Z5:Z14" ca="1">MMULT($B5:$K14,Y16:Y25)</f>
        <v>3.6941378628342987</v>
      </c>
      <c r="AA5" s="46">
        <f t="array" aca="1" ref="AA5:AA14" ca="1">MMULT($B5:$K14,Z16:Z25)</f>
        <v>3.6941378628342934</v>
      </c>
      <c r="AB5" s="46">
        <f t="array" aca="1" ref="AB5:AB14" ca="1">MMULT($B5:$K14,AA16:AA25)</f>
        <v>3.6941378628342934</v>
      </c>
      <c r="AC5" s="46">
        <f t="array" aca="1" ref="AC5:AC14" ca="1">MMULT($B5:$K14,AB16:AB25)</f>
        <v>3.6941378628342934</v>
      </c>
      <c r="AD5" s="46">
        <f t="array" aca="1" ref="AD5:AD14" ca="1">MMULT($B5:$K14,AC16:AC25)</f>
        <v>3.6941378628342934</v>
      </c>
      <c r="AE5" s="46">
        <f t="array" aca="1" ref="AE5:AE14" ca="1">MMULT($B5:$K14,AD16:AD25)</f>
        <v>3.6941378628342934</v>
      </c>
      <c r="AF5" s="46">
        <f t="array" aca="1" ref="AF5:AF14" ca="1">MMULT($B5:$K14,AE16:AE25)</f>
        <v>3.6941378628342934</v>
      </c>
      <c r="AG5" s="46">
        <f t="array" aca="1" ref="AG5:AG14" ca="1">MMULT($B5:$K14,AF16:AF25)</f>
        <v>3.6941378628342934</v>
      </c>
    </row>
    <row r="6" spans="1:33" x14ac:dyDescent="0.3">
      <c r="A6" s="44">
        <v>2</v>
      </c>
      <c r="B6" s="46">
        <f ca="1">IF(ISNA(Summary!C39),0,Summary!C39)</f>
        <v>3</v>
      </c>
      <c r="C6" s="45">
        <v>1</v>
      </c>
      <c r="D6" s="46">
        <f ca="1">IF(ISNA(Summary!E39),0,Summary!E39)</f>
        <v>4</v>
      </c>
      <c r="E6" s="46">
        <f ca="1">IF(ISNA(Summary!F39),0,Summary!F39)</f>
        <v>4</v>
      </c>
      <c r="F6" s="46">
        <f ca="1">IF(ISNA(Summary!G39),0,Summary!G39)</f>
        <v>4</v>
      </c>
      <c r="G6" s="46">
        <f ca="1">IF(ISNA(Summary!H39),0,Summary!H39)</f>
        <v>4.9999999999999991</v>
      </c>
      <c r="H6" s="46">
        <f ca="1">IF(ISNA(Summary!I39),0,Summary!I39)</f>
        <v>4</v>
      </c>
      <c r="I6" s="46">
        <f ca="1">IF(ISNA(Summary!J39),0,Summary!J39)</f>
        <v>4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2.9</v>
      </c>
      <c r="N6" s="46">
        <f ca="1"/>
        <v>24.716666666666669</v>
      </c>
      <c r="O6" s="46">
        <f ca="1"/>
        <v>8.0211620588896384</v>
      </c>
      <c r="P6" s="46">
        <f ca="1"/>
        <v>8.0400253319565138</v>
      </c>
      <c r="Q6" s="46">
        <f ca="1"/>
        <v>8.0426437548580303</v>
      </c>
      <c r="R6" s="46">
        <f ca="1"/>
        <v>8.042548774291955</v>
      </c>
      <c r="S6" s="46">
        <f ca="1"/>
        <v>8.0425346704584548</v>
      </c>
      <c r="T6" s="46">
        <f ca="1"/>
        <v>8.0425351430359573</v>
      </c>
      <c r="U6" s="46">
        <f ca="1"/>
        <v>8.0425352189121746</v>
      </c>
      <c r="V6" s="46">
        <f ca="1"/>
        <v>8.0425352165733628</v>
      </c>
      <c r="W6" s="46">
        <f ca="1"/>
        <v>8.0425352161656161</v>
      </c>
      <c r="X6" s="46">
        <f ca="1"/>
        <v>8.042535216177118</v>
      </c>
      <c r="Y6" s="46">
        <f ca="1"/>
        <v>8.0425352161793064</v>
      </c>
      <c r="Z6" s="46">
        <f ca="1"/>
        <v>8.0425352161792496</v>
      </c>
      <c r="AA6" s="46">
        <f ca="1"/>
        <v>8.0425352161792389</v>
      </c>
      <c r="AB6" s="46">
        <f ca="1"/>
        <v>8.0425352161792389</v>
      </c>
      <c r="AC6" s="46">
        <f ca="1"/>
        <v>8.0425352161792389</v>
      </c>
      <c r="AD6" s="46">
        <f ca="1"/>
        <v>8.0425352161792389</v>
      </c>
      <c r="AE6" s="46">
        <f ca="1"/>
        <v>8.0425352161792389</v>
      </c>
      <c r="AF6" s="46">
        <f ca="1"/>
        <v>8.0425352161792389</v>
      </c>
      <c r="AG6" s="46">
        <f ca="1"/>
        <v>8.0425352161792389</v>
      </c>
    </row>
    <row r="7" spans="1:33" x14ac:dyDescent="0.3">
      <c r="A7" s="44">
        <v>3</v>
      </c>
      <c r="B7" s="46">
        <f ca="1">IF(ISNA(Summary!C40),0,Summary!C40)</f>
        <v>0.5</v>
      </c>
      <c r="C7" s="46">
        <f ca="1">IF(ISNA(Summary!D40),0,Summary!D40)</f>
        <v>0.25</v>
      </c>
      <c r="D7" s="45">
        <v>1</v>
      </c>
      <c r="E7" s="46">
        <f ca="1">IF(ISNA(Summary!F40),0,Summary!F40)</f>
        <v>1</v>
      </c>
      <c r="F7" s="46">
        <f ca="1">IF(ISNA(Summary!G40),0,Summary!G40)</f>
        <v>1</v>
      </c>
      <c r="G7" s="46">
        <f ca="1">IF(ISNA(Summary!H40),0,Summary!H40)</f>
        <v>2</v>
      </c>
      <c r="H7" s="46">
        <f ca="1">IF(ISNA(Summary!I40),0,Summary!I40)</f>
        <v>1</v>
      </c>
      <c r="I7" s="46">
        <f ca="1">IF(ISNA(Summary!J40),0,Summary!J40)</f>
        <v>1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0.77500000000000002</v>
      </c>
      <c r="N7" s="46">
        <f ca="1"/>
        <v>6.123333333333334</v>
      </c>
      <c r="O7" s="46">
        <f ca="1"/>
        <v>1.9935153967183636</v>
      </c>
      <c r="P7" s="46">
        <f ca="1"/>
        <v>1.9990139732080929</v>
      </c>
      <c r="Q7" s="46">
        <f ca="1"/>
        <v>1.9996328852429326</v>
      </c>
      <c r="R7" s="46">
        <f ca="1"/>
        <v>1.9996048970856479</v>
      </c>
      <c r="S7" s="46">
        <f ca="1"/>
        <v>1.9996015511363674</v>
      </c>
      <c r="T7" s="46">
        <f ca="1"/>
        <v>1.9996016921911453</v>
      </c>
      <c r="U7" s="46">
        <f ca="1"/>
        <v>1.9996017102560271</v>
      </c>
      <c r="V7" s="46">
        <f ca="1"/>
        <v>1.9996017095477674</v>
      </c>
      <c r="W7" s="46">
        <f ca="1"/>
        <v>1.9996017094503533</v>
      </c>
      <c r="X7" s="46">
        <f ca="1"/>
        <v>1.9996017094538943</v>
      </c>
      <c r="Y7" s="46">
        <f ca="1"/>
        <v>1.999601709454419</v>
      </c>
      <c r="Z7" s="46">
        <f ca="1"/>
        <v>1.9996017094544014</v>
      </c>
      <c r="AA7" s="46">
        <f ca="1"/>
        <v>1.999601709454399</v>
      </c>
      <c r="AB7" s="46">
        <f ca="1"/>
        <v>1.999601709454399</v>
      </c>
      <c r="AC7" s="46">
        <f ca="1"/>
        <v>1.999601709454399</v>
      </c>
      <c r="AD7" s="46">
        <f ca="1"/>
        <v>1.999601709454399</v>
      </c>
      <c r="AE7" s="46">
        <f ca="1"/>
        <v>1.999601709454399</v>
      </c>
      <c r="AF7" s="46">
        <f ca="1"/>
        <v>1.999601709454399</v>
      </c>
      <c r="AG7" s="46">
        <f ca="1"/>
        <v>1.999601709454399</v>
      </c>
    </row>
    <row r="8" spans="1:33" x14ac:dyDescent="0.3">
      <c r="A8" s="48">
        <v>4</v>
      </c>
      <c r="B8" s="46">
        <f ca="1">IF(ISNA(Summary!C41),0,Summary!C41)</f>
        <v>0.5</v>
      </c>
      <c r="C8" s="46">
        <f ca="1">IF(ISNA(Summary!D41),0,Summary!D41)</f>
        <v>0.25</v>
      </c>
      <c r="D8" s="46">
        <f ca="1">IF(ISNA(Summary!E41),0,Summary!E41)</f>
        <v>1</v>
      </c>
      <c r="E8" s="45">
        <v>1</v>
      </c>
      <c r="F8" s="46">
        <f ca="1">IF(ISNA(Summary!G41),0,Summary!G41)</f>
        <v>1</v>
      </c>
      <c r="G8" s="46">
        <f ca="1">IF(ISNA(Summary!H41),0,Summary!H41)</f>
        <v>2</v>
      </c>
      <c r="H8" s="46">
        <f ca="1">IF(ISNA(Summary!I41),0,Summary!I41)</f>
        <v>1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0.77500000000000002</v>
      </c>
      <c r="N8" s="46">
        <f ca="1"/>
        <v>6.123333333333334</v>
      </c>
      <c r="O8" s="46">
        <f ca="1"/>
        <v>1.9935153967183636</v>
      </c>
      <c r="P8" s="46">
        <f ca="1"/>
        <v>1.9990139732080929</v>
      </c>
      <c r="Q8" s="46">
        <f ca="1"/>
        <v>1.9996328852429326</v>
      </c>
      <c r="R8" s="46">
        <f ca="1"/>
        <v>1.9996048970856479</v>
      </c>
      <c r="S8" s="46">
        <f ca="1"/>
        <v>1.9996015511363674</v>
      </c>
      <c r="T8" s="46">
        <f ca="1"/>
        <v>1.9996016921911453</v>
      </c>
      <c r="U8" s="46">
        <f ca="1"/>
        <v>1.9996017102560271</v>
      </c>
      <c r="V8" s="46">
        <f ca="1"/>
        <v>1.9996017095477674</v>
      </c>
      <c r="W8" s="46">
        <f ca="1"/>
        <v>1.9996017094503533</v>
      </c>
      <c r="X8" s="46">
        <f ca="1"/>
        <v>1.9996017094538943</v>
      </c>
      <c r="Y8" s="46">
        <f ca="1"/>
        <v>1.999601709454419</v>
      </c>
      <c r="Z8" s="46">
        <f ca="1"/>
        <v>1.9996017094544014</v>
      </c>
      <c r="AA8" s="46">
        <f ca="1"/>
        <v>1.999601709454399</v>
      </c>
      <c r="AB8" s="46">
        <f ca="1"/>
        <v>1.999601709454399</v>
      </c>
      <c r="AC8" s="46">
        <f ca="1"/>
        <v>1.999601709454399</v>
      </c>
      <c r="AD8" s="46">
        <f ca="1"/>
        <v>1.999601709454399</v>
      </c>
      <c r="AE8" s="46">
        <f ca="1"/>
        <v>1.999601709454399</v>
      </c>
      <c r="AF8" s="46">
        <f ca="1"/>
        <v>1.999601709454399</v>
      </c>
      <c r="AG8" s="46">
        <f ca="1"/>
        <v>1.999601709454399</v>
      </c>
    </row>
    <row r="9" spans="1:33" x14ac:dyDescent="0.3">
      <c r="A9" s="48">
        <v>5</v>
      </c>
      <c r="B9" s="46">
        <f ca="1">IF(ISNA(Summary!C42),0,Summary!C42)</f>
        <v>0.5</v>
      </c>
      <c r="C9" s="46">
        <f ca="1">IF(ISNA(Summary!D42),0,Summary!D42)</f>
        <v>0.25</v>
      </c>
      <c r="D9" s="46">
        <f ca="1">IF(ISNA(Summary!E42),0,Summary!E42)</f>
        <v>1</v>
      </c>
      <c r="E9" s="46">
        <f ca="1">IF(ISNA(Summary!F42),0,Summary!F42)</f>
        <v>1</v>
      </c>
      <c r="F9" s="45">
        <v>1</v>
      </c>
      <c r="G9" s="46">
        <f ca="1">IF(ISNA(Summary!H42),0,Summary!H42)</f>
        <v>2</v>
      </c>
      <c r="H9" s="46">
        <f ca="1">IF(ISNA(Summary!I42),0,Summary!I42)</f>
        <v>1</v>
      </c>
      <c r="I9" s="46">
        <f ca="1">IF(ISNA(Summary!J42),0,Summary!J42)</f>
        <v>1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0.77500000000000002</v>
      </c>
      <c r="N9" s="46">
        <f ca="1"/>
        <v>6.123333333333334</v>
      </c>
      <c r="O9" s="46">
        <f ca="1"/>
        <v>1.9935153967183636</v>
      </c>
      <c r="P9" s="46">
        <f ca="1"/>
        <v>1.9990139732080929</v>
      </c>
      <c r="Q9" s="46">
        <f ca="1"/>
        <v>1.9996328852429326</v>
      </c>
      <c r="R9" s="46">
        <f ca="1"/>
        <v>1.9996048970856479</v>
      </c>
      <c r="S9" s="46">
        <f ca="1"/>
        <v>1.9996015511363674</v>
      </c>
      <c r="T9" s="46">
        <f ca="1"/>
        <v>1.9996016921911453</v>
      </c>
      <c r="U9" s="46">
        <f ca="1"/>
        <v>1.9996017102560271</v>
      </c>
      <c r="V9" s="46">
        <f ca="1"/>
        <v>1.9996017095477674</v>
      </c>
      <c r="W9" s="46">
        <f ca="1"/>
        <v>1.9996017094503533</v>
      </c>
      <c r="X9" s="46">
        <f ca="1"/>
        <v>1.9996017094538943</v>
      </c>
      <c r="Y9" s="46">
        <f ca="1"/>
        <v>1.999601709454419</v>
      </c>
      <c r="Z9" s="46">
        <f ca="1"/>
        <v>1.9996017094544014</v>
      </c>
      <c r="AA9" s="46">
        <f ca="1"/>
        <v>1.999601709454399</v>
      </c>
      <c r="AB9" s="46">
        <f ca="1"/>
        <v>1.999601709454399</v>
      </c>
      <c r="AC9" s="46">
        <f ca="1"/>
        <v>1.999601709454399</v>
      </c>
      <c r="AD9" s="46">
        <f ca="1"/>
        <v>1.999601709454399</v>
      </c>
      <c r="AE9" s="46">
        <f ca="1"/>
        <v>1.999601709454399</v>
      </c>
      <c r="AF9" s="46">
        <f ca="1"/>
        <v>1.999601709454399</v>
      </c>
      <c r="AG9" s="46">
        <f ca="1"/>
        <v>1.999601709454399</v>
      </c>
    </row>
    <row r="10" spans="1:33" x14ac:dyDescent="0.3">
      <c r="A10" s="48">
        <v>6</v>
      </c>
      <c r="B10" s="46">
        <f ca="1">IF(ISNA(Summary!C43),0,Summary!C43)</f>
        <v>0.33333333333333326</v>
      </c>
      <c r="C10" s="46">
        <f ca="1">IF(ISNA(Summary!D43),0,Summary!D43)</f>
        <v>0.20000000000000004</v>
      </c>
      <c r="D10" s="46">
        <f ca="1">IF(ISNA(Summary!E43),0,Summary!E43)</f>
        <v>0.5</v>
      </c>
      <c r="E10" s="46">
        <f ca="1">IF(ISNA(Summary!F43),0,Summary!F43)</f>
        <v>0.5</v>
      </c>
      <c r="F10" s="46">
        <f ca="1">IF(ISNA(Summary!G43),0,Summary!G43)</f>
        <v>0.5</v>
      </c>
      <c r="G10" s="45">
        <v>1</v>
      </c>
      <c r="H10" s="46">
        <f ca="1">IF(ISNA(Summary!I43),0,Summary!I43)</f>
        <v>0.5</v>
      </c>
      <c r="I10" s="46">
        <f ca="1">IF(ISNA(Summary!J43),0,Summary!J43)</f>
        <v>0.5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0.40333333333333332</v>
      </c>
      <c r="N10" s="46">
        <f ca="1"/>
        <v>3.3986111111111112</v>
      </c>
      <c r="O10" s="46">
        <f ca="1"/>
        <v>1.1100584400988986</v>
      </c>
      <c r="P10" s="46">
        <f ca="1"/>
        <v>1.1127689126827447</v>
      </c>
      <c r="Q10" s="46">
        <f ca="1"/>
        <v>1.1130933748311242</v>
      </c>
      <c r="R10" s="46">
        <f ca="1"/>
        <v>1.1130796158408345</v>
      </c>
      <c r="S10" s="46">
        <f ca="1"/>
        <v>1.1130778637839942</v>
      </c>
      <c r="T10" s="46">
        <f ca="1"/>
        <v>1.1130779328883478</v>
      </c>
      <c r="U10" s="46">
        <f ca="1"/>
        <v>1.1130779423371977</v>
      </c>
      <c r="V10" s="46">
        <f ca="1"/>
        <v>1.113077941991542</v>
      </c>
      <c r="W10" s="46">
        <f ca="1"/>
        <v>1.1130779419406445</v>
      </c>
      <c r="X10" s="46">
        <f ca="1"/>
        <v>1.1130779419423651</v>
      </c>
      <c r="Y10" s="46">
        <f ca="1"/>
        <v>1.1130779419426391</v>
      </c>
      <c r="Z10" s="46">
        <f ca="1"/>
        <v>1.1130779419426304</v>
      </c>
      <c r="AA10" s="46">
        <f ca="1"/>
        <v>1.1130779419426291</v>
      </c>
      <c r="AB10" s="46">
        <f ca="1"/>
        <v>1.1130779419426291</v>
      </c>
      <c r="AC10" s="46">
        <f ca="1"/>
        <v>1.1130779419426291</v>
      </c>
      <c r="AD10" s="46">
        <f ca="1"/>
        <v>1.1130779419426291</v>
      </c>
      <c r="AE10" s="46">
        <f ca="1"/>
        <v>1.1130779419426291</v>
      </c>
      <c r="AF10" s="46">
        <f ca="1"/>
        <v>1.1130779419426291</v>
      </c>
      <c r="AG10" s="46">
        <f ca="1"/>
        <v>1.1130779419426291</v>
      </c>
    </row>
    <row r="11" spans="1:33" x14ac:dyDescent="0.3">
      <c r="A11" s="48">
        <v>7</v>
      </c>
      <c r="B11" s="46">
        <f ca="1">IF(ISNA(Summary!C44),0,Summary!C44)</f>
        <v>0.5</v>
      </c>
      <c r="C11" s="46">
        <f ca="1">IF(ISNA(Summary!D44),0,Summary!D44)</f>
        <v>0.25</v>
      </c>
      <c r="D11" s="46">
        <f ca="1">IF(ISNA(Summary!E44),0,Summary!E44)</f>
        <v>1</v>
      </c>
      <c r="E11" s="46">
        <f ca="1">IF(ISNA(Summary!F44),0,Summary!F44)</f>
        <v>1</v>
      </c>
      <c r="F11" s="46">
        <f ca="1">IF(ISNA(Summary!G44),0,Summary!G44)</f>
        <v>1</v>
      </c>
      <c r="G11" s="46">
        <f ca="1">IF(ISNA(Summary!H44),0,Summary!H44)</f>
        <v>2</v>
      </c>
      <c r="H11" s="45">
        <v>1</v>
      </c>
      <c r="I11" s="46">
        <f ca="1">IF(ISNA(Summary!J44),0,Summary!J44)</f>
        <v>1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0.77500000000000002</v>
      </c>
      <c r="N11" s="46">
        <f ca="1"/>
        <v>6.123333333333334</v>
      </c>
      <c r="O11" s="46">
        <f ca="1"/>
        <v>1.9935153967183636</v>
      </c>
      <c r="P11" s="46">
        <f ca="1"/>
        <v>1.9990139732080929</v>
      </c>
      <c r="Q11" s="46">
        <f ca="1"/>
        <v>1.9996328852429326</v>
      </c>
      <c r="R11" s="46">
        <f ca="1"/>
        <v>1.9996048970856479</v>
      </c>
      <c r="S11" s="46">
        <f ca="1"/>
        <v>1.9996015511363674</v>
      </c>
      <c r="T11" s="46">
        <f ca="1"/>
        <v>1.9996016921911453</v>
      </c>
      <c r="U11" s="46">
        <f ca="1"/>
        <v>1.9996017102560271</v>
      </c>
      <c r="V11" s="46">
        <f ca="1"/>
        <v>1.9996017095477674</v>
      </c>
      <c r="W11" s="46">
        <f ca="1"/>
        <v>1.9996017094503533</v>
      </c>
      <c r="X11" s="46">
        <f ca="1"/>
        <v>1.9996017094538943</v>
      </c>
      <c r="Y11" s="46">
        <f ca="1"/>
        <v>1.999601709454419</v>
      </c>
      <c r="Z11" s="46">
        <f ca="1"/>
        <v>1.9996017094544014</v>
      </c>
      <c r="AA11" s="46">
        <f ca="1"/>
        <v>1.999601709454399</v>
      </c>
      <c r="AB11" s="46">
        <f ca="1"/>
        <v>1.999601709454399</v>
      </c>
      <c r="AC11" s="46">
        <f ca="1"/>
        <v>1.999601709454399</v>
      </c>
      <c r="AD11" s="46">
        <f ca="1"/>
        <v>1.999601709454399</v>
      </c>
      <c r="AE11" s="46">
        <f ca="1"/>
        <v>1.999601709454399</v>
      </c>
      <c r="AF11" s="46">
        <f ca="1"/>
        <v>1.999601709454399</v>
      </c>
      <c r="AG11" s="46">
        <f ca="1"/>
        <v>1.999601709454399</v>
      </c>
    </row>
    <row r="12" spans="1:33" x14ac:dyDescent="0.3">
      <c r="A12" s="48">
        <v>8</v>
      </c>
      <c r="B12" s="46">
        <f ca="1">IF(ISNA(Summary!C45),0,Summary!C45)</f>
        <v>0.5</v>
      </c>
      <c r="C12" s="46">
        <f ca="1">IF(ISNA(Summary!D45),0,Summary!D45)</f>
        <v>0.25</v>
      </c>
      <c r="D12" s="46">
        <f ca="1">IF(ISNA(Summary!E45),0,Summary!E45)</f>
        <v>1</v>
      </c>
      <c r="E12" s="46">
        <f ca="1">IF(ISNA(Summary!F45),0,Summary!F45)</f>
        <v>1</v>
      </c>
      <c r="F12" s="46">
        <f ca="1">IF(ISNA(Summary!G45),0,Summary!G45)</f>
        <v>1</v>
      </c>
      <c r="G12" s="46">
        <f ca="1">IF(ISNA(Summary!H45),0,Summary!H45)</f>
        <v>2</v>
      </c>
      <c r="H12" s="46">
        <f ca="1">IF(ISNA(Summary!I45),0,Summary!I45)</f>
        <v>1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0.77500000000000002</v>
      </c>
      <c r="N12" s="46">
        <f ca="1"/>
        <v>6.123333333333334</v>
      </c>
      <c r="O12" s="46">
        <f ca="1"/>
        <v>1.9935153967183636</v>
      </c>
      <c r="P12" s="46">
        <f ca="1"/>
        <v>1.9990139732080929</v>
      </c>
      <c r="Q12" s="46">
        <f ca="1"/>
        <v>1.9996328852429326</v>
      </c>
      <c r="R12" s="46">
        <f ca="1"/>
        <v>1.9996048970856479</v>
      </c>
      <c r="S12" s="46">
        <f ca="1"/>
        <v>1.9996015511363674</v>
      </c>
      <c r="T12" s="46">
        <f ca="1"/>
        <v>1.9996016921911453</v>
      </c>
      <c r="U12" s="46">
        <f ca="1"/>
        <v>1.9996017102560271</v>
      </c>
      <c r="V12" s="46">
        <f ca="1"/>
        <v>1.9996017095477674</v>
      </c>
      <c r="W12" s="46">
        <f ca="1"/>
        <v>1.9996017094503533</v>
      </c>
      <c r="X12" s="46">
        <f ca="1"/>
        <v>1.9996017094538943</v>
      </c>
      <c r="Y12" s="46">
        <f ca="1"/>
        <v>1.999601709454419</v>
      </c>
      <c r="Z12" s="46">
        <f ca="1"/>
        <v>1.9996017094544014</v>
      </c>
      <c r="AA12" s="46">
        <f ca="1"/>
        <v>1.999601709454399</v>
      </c>
      <c r="AB12" s="46">
        <f ca="1"/>
        <v>1.999601709454399</v>
      </c>
      <c r="AC12" s="46">
        <f ca="1"/>
        <v>1.999601709454399</v>
      </c>
      <c r="AD12" s="46">
        <f ca="1"/>
        <v>1.999601709454399</v>
      </c>
      <c r="AE12" s="46">
        <f ca="1"/>
        <v>1.999601709454399</v>
      </c>
      <c r="AF12" s="46">
        <f ca="1"/>
        <v>1.999601709454399</v>
      </c>
      <c r="AG12" s="46">
        <f ca="1"/>
        <v>1.999601709454399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4.045853000674309E-3</v>
      </c>
      <c r="P13" s="46">
        <f ca="1"/>
        <v>5.0439736424355108E-4</v>
      </c>
      <c r="Q13" s="46">
        <f ca="1"/>
        <v>6.2735792913329994E-5</v>
      </c>
      <c r="R13" s="46">
        <f ca="1"/>
        <v>7.8003943511031977E-6</v>
      </c>
      <c r="S13" s="46">
        <f ca="1"/>
        <v>9.6989083560639313E-7</v>
      </c>
      <c r="T13" s="46">
        <f ca="1"/>
        <v>1.2059516997408303E-7</v>
      </c>
      <c r="U13" s="46">
        <f ca="1"/>
        <v>1.4994671186299577E-8</v>
      </c>
      <c r="V13" s="46">
        <f ca="1"/>
        <v>1.864420954109013E-9</v>
      </c>
      <c r="W13" s="46">
        <f ca="1"/>
        <v>2.3182005473435479E-10</v>
      </c>
      <c r="X13" s="46">
        <f ca="1"/>
        <v>2.8824251122754552E-11</v>
      </c>
      <c r="Y13" s="46">
        <f ca="1"/>
        <v>3.5839757424718703E-12</v>
      </c>
      <c r="Z13" s="46">
        <f ca="1"/>
        <v>4.4562760947094449E-13</v>
      </c>
      <c r="AA13" s="46">
        <f ca="1"/>
        <v>5.540884776910531E-14</v>
      </c>
      <c r="AB13" s="46">
        <f ca="1"/>
        <v>6.8894753059506462E-15</v>
      </c>
      <c r="AC13" s="46">
        <f ca="1"/>
        <v>8.5662979654612242E-16</v>
      </c>
      <c r="AD13" s="46">
        <f ca="1"/>
        <v>1.0651240852795183E-16</v>
      </c>
      <c r="AE13" s="46">
        <f ca="1"/>
        <v>1.3243635951220939E-17</v>
      </c>
      <c r="AF13" s="46">
        <f ca="1"/>
        <v>1.6466991558306888E-18</v>
      </c>
      <c r="AG13" s="46">
        <f ca="1"/>
        <v>2.0474876535423925E-19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4.045853000674309E-3</v>
      </c>
      <c r="P14" s="46">
        <f ca="1"/>
        <v>5.0439736424355108E-4</v>
      </c>
      <c r="Q14" s="46">
        <f ca="1"/>
        <v>6.2735792913329994E-5</v>
      </c>
      <c r="R14" s="46">
        <f ca="1"/>
        <v>7.8003943511031977E-6</v>
      </c>
      <c r="S14" s="46">
        <f ca="1"/>
        <v>9.6989083560639313E-7</v>
      </c>
      <c r="T14" s="46">
        <f ca="1"/>
        <v>1.2059516997408303E-7</v>
      </c>
      <c r="U14" s="46">
        <f ca="1"/>
        <v>1.4994671186299577E-8</v>
      </c>
      <c r="V14" s="46">
        <f ca="1"/>
        <v>1.864420954109013E-9</v>
      </c>
      <c r="W14" s="46">
        <f ca="1"/>
        <v>2.3182005473435479E-10</v>
      </c>
      <c r="X14" s="46">
        <f ca="1"/>
        <v>2.8824251122754552E-11</v>
      </c>
      <c r="Y14" s="46">
        <f ca="1"/>
        <v>3.5839757424718703E-12</v>
      </c>
      <c r="Z14" s="46">
        <f ca="1"/>
        <v>4.4562760947094449E-13</v>
      </c>
      <c r="AA14" s="46">
        <f ca="1"/>
        <v>5.540884776910531E-14</v>
      </c>
      <c r="AB14" s="46">
        <f ca="1"/>
        <v>6.8894753059506462E-15</v>
      </c>
      <c r="AC14" s="46">
        <f ca="1"/>
        <v>8.5662979654612242E-16</v>
      </c>
      <c r="AD14" s="46">
        <f ca="1"/>
        <v>1.0651240852795183E-16</v>
      </c>
      <c r="AE14" s="46">
        <f ca="1"/>
        <v>1.3243635951220939E-17</v>
      </c>
      <c r="AF14" s="46">
        <f ca="1"/>
        <v>1.6466991558306888E-18</v>
      </c>
      <c r="AG14" s="46">
        <f ca="1"/>
        <v>2.0474876535423925E-19</v>
      </c>
    </row>
    <row r="15" spans="1:33" x14ac:dyDescent="0.3">
      <c r="A15" s="41" t="s">
        <v>46</v>
      </c>
      <c r="B15" s="44">
        <f t="shared" ref="B15:G15" ca="1" si="3">IF($M$1&gt;=B4,SUM(B5:B14),0)</f>
        <v>6.833333333333333</v>
      </c>
      <c r="C15" s="44">
        <f t="shared" ca="1" si="3"/>
        <v>2.7833333333333332</v>
      </c>
      <c r="D15" s="44">
        <f t="shared" ca="1" si="3"/>
        <v>11.5</v>
      </c>
      <c r="E15" s="44">
        <f t="shared" ca="1" si="3"/>
        <v>11.5</v>
      </c>
      <c r="F15" s="44">
        <f t="shared" ca="1" si="3"/>
        <v>11.5</v>
      </c>
      <c r="G15" s="44">
        <f t="shared" ca="1" si="3"/>
        <v>19</v>
      </c>
      <c r="H15" s="44">
        <f t="shared" ref="H15:I15" ca="1" si="4">IF($M$1&gt;=H4,SUM(H5:H14),0)</f>
        <v>11.5</v>
      </c>
      <c r="I15" s="44">
        <f t="shared" ca="1" si="4"/>
        <v>11.5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0.4942528735632184</v>
      </c>
      <c r="N16" s="46">
        <f t="shared" ca="1" si="6"/>
        <v>0.4596089008766015</v>
      </c>
      <c r="O16" s="46">
        <f t="shared" ca="1" si="6"/>
        <v>0.4591431129443776</v>
      </c>
      <c r="P16" s="46">
        <f t="shared" ca="1" si="6"/>
        <v>0.45932318651589404</v>
      </c>
      <c r="Q16" s="46">
        <f t="shared" ca="1" si="6"/>
        <v>0.45932600757612585</v>
      </c>
      <c r="R16" s="46">
        <f t="shared" ca="1" si="6"/>
        <v>0.45932505858972528</v>
      </c>
      <c r="S16" s="46">
        <f t="shared" ca="1" si="6"/>
        <v>0.45932504151330056</v>
      </c>
      <c r="T16" s="46">
        <f t="shared" ca="1" si="6"/>
        <v>0.45932504651020911</v>
      </c>
      <c r="U16" s="46">
        <f t="shared" ca="1" si="6"/>
        <v>0.45932504661189888</v>
      </c>
      <c r="V16" s="46">
        <f t="shared" ca="1" si="6"/>
        <v>0.45932504658561385</v>
      </c>
      <c r="W16" s="46">
        <f t="shared" ca="1" si="6"/>
        <v>0.45932504658501594</v>
      </c>
      <c r="X16" s="46">
        <f t="shared" ca="1" si="6"/>
        <v>0.45932504658515405</v>
      </c>
      <c r="Y16" s="46">
        <f t="shared" ca="1" si="6"/>
        <v>0.45932504658515749</v>
      </c>
      <c r="Z16" s="46">
        <f t="shared" ref="Z16:AG16" ca="1" si="7">Z5/MAX(Z$5:Z$14)</f>
        <v>0.45932504658515688</v>
      </c>
      <c r="AA16" s="46">
        <f t="shared" ca="1" si="7"/>
        <v>0.45932504658515683</v>
      </c>
      <c r="AB16" s="46">
        <f t="shared" ca="1" si="7"/>
        <v>0.45932504658515683</v>
      </c>
      <c r="AC16" s="46">
        <f t="shared" ca="1" si="7"/>
        <v>0.45932504658515683</v>
      </c>
      <c r="AD16" s="46">
        <f t="shared" ca="1" si="7"/>
        <v>0.45932504658515683</v>
      </c>
      <c r="AE16" s="46">
        <f t="shared" ca="1" si="7"/>
        <v>0.45932504658515683</v>
      </c>
      <c r="AF16" s="46">
        <f t="shared" ca="1" si="7"/>
        <v>0.45932504658515683</v>
      </c>
      <c r="AG16" s="46">
        <f t="shared" ca="1" si="7"/>
        <v>0.45932504658515683</v>
      </c>
    </row>
    <row r="17" spans="2:33" x14ac:dyDescent="0.3">
      <c r="L17" s="51"/>
      <c r="M17" s="46">
        <f t="shared" ref="M17:Y17" ca="1" si="8">M6/MAX(M$5:M$14)</f>
        <v>1</v>
      </c>
      <c r="N17" s="46">
        <f t="shared" ca="1" si="8"/>
        <v>1</v>
      </c>
      <c r="O17" s="46">
        <f t="shared" ca="1" si="8"/>
        <v>1</v>
      </c>
      <c r="P17" s="46">
        <f t="shared" ca="1" si="8"/>
        <v>1</v>
      </c>
      <c r="Q17" s="46">
        <f t="shared" ca="1" si="8"/>
        <v>1</v>
      </c>
      <c r="R17" s="46">
        <f t="shared" ca="1" si="8"/>
        <v>1</v>
      </c>
      <c r="S17" s="46">
        <f t="shared" ca="1" si="8"/>
        <v>1</v>
      </c>
      <c r="T17" s="46">
        <f t="shared" ca="1" si="8"/>
        <v>1</v>
      </c>
      <c r="U17" s="46">
        <f t="shared" ca="1" si="8"/>
        <v>1</v>
      </c>
      <c r="V17" s="46">
        <f t="shared" ca="1" si="8"/>
        <v>1</v>
      </c>
      <c r="W17" s="46">
        <f t="shared" ca="1" si="8"/>
        <v>1</v>
      </c>
      <c r="X17" s="46">
        <f t="shared" ca="1" si="8"/>
        <v>1</v>
      </c>
      <c r="Y17" s="46">
        <f t="shared" ca="1" si="8"/>
        <v>1</v>
      </c>
      <c r="Z17" s="46">
        <f t="shared" ref="Z17:AG17" ca="1" si="9">Z6/MAX(Z$5:Z$14)</f>
        <v>1</v>
      </c>
      <c r="AA17" s="46">
        <f t="shared" ca="1" si="9"/>
        <v>1</v>
      </c>
      <c r="AB17" s="46">
        <f t="shared" ca="1" si="9"/>
        <v>1</v>
      </c>
      <c r="AC17" s="46">
        <f t="shared" ca="1" si="9"/>
        <v>1</v>
      </c>
      <c r="AD17" s="46">
        <f t="shared" ca="1" si="9"/>
        <v>1</v>
      </c>
      <c r="AE17" s="46">
        <f t="shared" ca="1" si="9"/>
        <v>1</v>
      </c>
      <c r="AF17" s="46">
        <f t="shared" ca="1" si="9"/>
        <v>1</v>
      </c>
      <c r="AG17" s="46">
        <f t="shared" ca="1" si="9"/>
        <v>1</v>
      </c>
    </row>
    <row r="18" spans="2:33" x14ac:dyDescent="0.3">
      <c r="L18" s="51"/>
      <c r="M18" s="46">
        <f t="shared" ref="M18:Y18" ca="1" si="10">M7/MAX(M$5:M$14)</f>
        <v>0.26724137931034486</v>
      </c>
      <c r="N18" s="46">
        <f t="shared" ca="1" si="10"/>
        <v>0.24774106540795685</v>
      </c>
      <c r="O18" s="46">
        <f t="shared" ca="1" si="10"/>
        <v>0.24853199350448282</v>
      </c>
      <c r="P18" s="46">
        <f t="shared" ca="1" si="10"/>
        <v>0.24863279537971797</v>
      </c>
      <c r="Q18" s="46">
        <f t="shared" ca="1" si="10"/>
        <v>0.24862880244261551</v>
      </c>
      <c r="R18" s="46">
        <f t="shared" ca="1" si="10"/>
        <v>0.24862825867806912</v>
      </c>
      <c r="S18" s="46">
        <f t="shared" ca="1" si="10"/>
        <v>0.2486282786546424</v>
      </c>
      <c r="T18" s="46">
        <f t="shared" ca="1" si="10"/>
        <v>0.24862828158389874</v>
      </c>
      <c r="U18" s="46">
        <f t="shared" ca="1" si="10"/>
        <v>0.24862828148441621</v>
      </c>
      <c r="V18" s="46">
        <f t="shared" ca="1" si="10"/>
        <v>0.2486282814686544</v>
      </c>
      <c r="W18" s="46">
        <f t="shared" ca="1" si="10"/>
        <v>0.2486282814691472</v>
      </c>
      <c r="X18" s="46">
        <f t="shared" ca="1" si="10"/>
        <v>0.24862828146923188</v>
      </c>
      <c r="Y18" s="46">
        <f t="shared" ca="1" si="10"/>
        <v>0.24862828146922947</v>
      </c>
      <c r="Z18" s="46">
        <f t="shared" ref="Z18:AG18" ca="1" si="11">Z7/MAX(Z$5:Z$14)</f>
        <v>0.24862828146922905</v>
      </c>
      <c r="AA18" s="46">
        <f t="shared" ca="1" si="11"/>
        <v>0.24862828146922908</v>
      </c>
      <c r="AB18" s="46">
        <f t="shared" ca="1" si="11"/>
        <v>0.24862828146922908</v>
      </c>
      <c r="AC18" s="46">
        <f t="shared" ca="1" si="11"/>
        <v>0.24862828146922908</v>
      </c>
      <c r="AD18" s="46">
        <f t="shared" ca="1" si="11"/>
        <v>0.24862828146922908</v>
      </c>
      <c r="AE18" s="46">
        <f t="shared" ca="1" si="11"/>
        <v>0.24862828146922908</v>
      </c>
      <c r="AF18" s="46">
        <f t="shared" ca="1" si="11"/>
        <v>0.24862828146922908</v>
      </c>
      <c r="AG18" s="46">
        <f t="shared" ca="1" si="11"/>
        <v>0.24862828146922908</v>
      </c>
    </row>
    <row r="19" spans="2:33" x14ac:dyDescent="0.3">
      <c r="L19" s="51"/>
      <c r="M19" s="46">
        <f t="shared" ref="M19:Y19" ca="1" si="12">M8/MAX(M$5:M$14)</f>
        <v>0.26724137931034486</v>
      </c>
      <c r="N19" s="46">
        <f t="shared" ca="1" si="12"/>
        <v>0.24774106540795685</v>
      </c>
      <c r="O19" s="46">
        <f t="shared" ca="1" si="12"/>
        <v>0.24853199350448282</v>
      </c>
      <c r="P19" s="46">
        <f t="shared" ca="1" si="12"/>
        <v>0.24863279537971797</v>
      </c>
      <c r="Q19" s="46">
        <f t="shared" ca="1" si="12"/>
        <v>0.24862880244261551</v>
      </c>
      <c r="R19" s="46">
        <f t="shared" ca="1" si="12"/>
        <v>0.24862825867806912</v>
      </c>
      <c r="S19" s="46">
        <f t="shared" ca="1" si="12"/>
        <v>0.2486282786546424</v>
      </c>
      <c r="T19" s="46">
        <f t="shared" ca="1" si="12"/>
        <v>0.24862828158389874</v>
      </c>
      <c r="U19" s="46">
        <f t="shared" ca="1" si="12"/>
        <v>0.24862828148441621</v>
      </c>
      <c r="V19" s="46">
        <f t="shared" ca="1" si="12"/>
        <v>0.2486282814686544</v>
      </c>
      <c r="W19" s="46">
        <f t="shared" ca="1" si="12"/>
        <v>0.2486282814691472</v>
      </c>
      <c r="X19" s="46">
        <f t="shared" ca="1" si="12"/>
        <v>0.24862828146923188</v>
      </c>
      <c r="Y19" s="46">
        <f t="shared" ca="1" si="12"/>
        <v>0.24862828146922947</v>
      </c>
      <c r="Z19" s="46">
        <f t="shared" ref="Z19:AG19" ca="1" si="13">Z8/MAX(Z$5:Z$14)</f>
        <v>0.24862828146922905</v>
      </c>
      <c r="AA19" s="46">
        <f t="shared" ca="1" si="13"/>
        <v>0.24862828146922908</v>
      </c>
      <c r="AB19" s="46">
        <f t="shared" ca="1" si="13"/>
        <v>0.24862828146922908</v>
      </c>
      <c r="AC19" s="46">
        <f t="shared" ca="1" si="13"/>
        <v>0.24862828146922908</v>
      </c>
      <c r="AD19" s="46">
        <f t="shared" ca="1" si="13"/>
        <v>0.24862828146922908</v>
      </c>
      <c r="AE19" s="46">
        <f t="shared" ca="1" si="13"/>
        <v>0.24862828146922908</v>
      </c>
      <c r="AF19" s="46">
        <f t="shared" ca="1" si="13"/>
        <v>0.24862828146922908</v>
      </c>
      <c r="AG19" s="46">
        <f t="shared" ca="1" si="13"/>
        <v>0.24862828146922908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0.26724137931034486</v>
      </c>
      <c r="N20" s="46">
        <f t="shared" ca="1" si="14"/>
        <v>0.24774106540795685</v>
      </c>
      <c r="O20" s="46">
        <f t="shared" ca="1" si="14"/>
        <v>0.24853199350448282</v>
      </c>
      <c r="P20" s="46">
        <f t="shared" ca="1" si="14"/>
        <v>0.24863279537971797</v>
      </c>
      <c r="Q20" s="46">
        <f t="shared" ca="1" si="14"/>
        <v>0.24862880244261551</v>
      </c>
      <c r="R20" s="46">
        <f t="shared" ca="1" si="14"/>
        <v>0.24862825867806912</v>
      </c>
      <c r="S20" s="46">
        <f t="shared" ca="1" si="14"/>
        <v>0.2486282786546424</v>
      </c>
      <c r="T20" s="46">
        <f t="shared" ca="1" si="14"/>
        <v>0.24862828158389874</v>
      </c>
      <c r="U20" s="46">
        <f t="shared" ca="1" si="14"/>
        <v>0.24862828148441621</v>
      </c>
      <c r="V20" s="46">
        <f t="shared" ca="1" si="14"/>
        <v>0.2486282814686544</v>
      </c>
      <c r="W20" s="46">
        <f t="shared" ca="1" si="14"/>
        <v>0.2486282814691472</v>
      </c>
      <c r="X20" s="46">
        <f t="shared" ca="1" si="14"/>
        <v>0.24862828146923188</v>
      </c>
      <c r="Y20" s="46">
        <f t="shared" ca="1" si="14"/>
        <v>0.24862828146922947</v>
      </c>
      <c r="Z20" s="46">
        <f t="shared" ref="Z20:AG20" ca="1" si="15">Z9/MAX(Z$5:Z$14)</f>
        <v>0.24862828146922905</v>
      </c>
      <c r="AA20" s="46">
        <f t="shared" ca="1" si="15"/>
        <v>0.24862828146922908</v>
      </c>
      <c r="AB20" s="46">
        <f t="shared" ca="1" si="15"/>
        <v>0.24862828146922908</v>
      </c>
      <c r="AC20" s="46">
        <f t="shared" ca="1" si="15"/>
        <v>0.24862828146922908</v>
      </c>
      <c r="AD20" s="46">
        <f t="shared" ca="1" si="15"/>
        <v>0.24862828146922908</v>
      </c>
      <c r="AE20" s="46">
        <f t="shared" ca="1" si="15"/>
        <v>0.24862828146922908</v>
      </c>
      <c r="AF20" s="46">
        <f t="shared" ca="1" si="15"/>
        <v>0.24862828146922908</v>
      </c>
      <c r="AG20" s="46">
        <f t="shared" ca="1" si="15"/>
        <v>0.24862828146922908</v>
      </c>
    </row>
    <row r="21" spans="2:33" x14ac:dyDescent="0.3">
      <c r="M21" s="46">
        <f t="shared" ref="M21:Y21" ca="1" si="16">M10/MAX(M$5:M$14)</f>
        <v>0.13908045977011493</v>
      </c>
      <c r="N21" s="46">
        <f t="shared" ca="1" si="16"/>
        <v>0.13750280962013936</v>
      </c>
      <c r="O21" s="46">
        <f t="shared" ca="1" si="16"/>
        <v>0.13839122460674519</v>
      </c>
      <c r="P21" s="46">
        <f t="shared" ca="1" si="16"/>
        <v>0.13840365754319781</v>
      </c>
      <c r="Q21" s="46">
        <f t="shared" ca="1" si="16"/>
        <v>0.13839894054225366</v>
      </c>
      <c r="R21" s="46">
        <f t="shared" ca="1" si="16"/>
        <v>0.13839886422557968</v>
      </c>
      <c r="S21" s="46">
        <f t="shared" ca="1" si="16"/>
        <v>0.1383988890806416</v>
      </c>
      <c r="T21" s="46">
        <f t="shared" ca="1" si="16"/>
        <v>0.13839888954071447</v>
      </c>
      <c r="U21" s="46">
        <f t="shared" ca="1" si="16"/>
        <v>0.13839888940986839</v>
      </c>
      <c r="V21" s="46">
        <f t="shared" ca="1" si="16"/>
        <v>0.13839888940713707</v>
      </c>
      <c r="W21" s="46">
        <f t="shared" ca="1" si="16"/>
        <v>0.13839888940782519</v>
      </c>
      <c r="X21" s="46">
        <f t="shared" ca="1" si="16"/>
        <v>0.1383988894078412</v>
      </c>
      <c r="Y21" s="46">
        <f t="shared" ca="1" si="16"/>
        <v>0.13839888940783759</v>
      </c>
      <c r="Z21" s="46">
        <f t="shared" ref="Z21:AG21" ca="1" si="17">Z10/MAX(Z$5:Z$14)</f>
        <v>0.13839888940783751</v>
      </c>
      <c r="AA21" s="46">
        <f t="shared" ca="1" si="17"/>
        <v>0.13839888940783751</v>
      </c>
      <c r="AB21" s="46">
        <f t="shared" ca="1" si="17"/>
        <v>0.13839888940783751</v>
      </c>
      <c r="AC21" s="46">
        <f t="shared" ca="1" si="17"/>
        <v>0.13839888940783751</v>
      </c>
      <c r="AD21" s="46">
        <f t="shared" ca="1" si="17"/>
        <v>0.13839888940783751</v>
      </c>
      <c r="AE21" s="46">
        <f t="shared" ca="1" si="17"/>
        <v>0.13839888940783751</v>
      </c>
      <c r="AF21" s="46">
        <f t="shared" ca="1" si="17"/>
        <v>0.13839888940783751</v>
      </c>
      <c r="AG21" s="46">
        <f t="shared" ca="1" si="17"/>
        <v>0.13839888940783751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0.26724137931034486</v>
      </c>
      <c r="N22" s="46">
        <f t="shared" ca="1" si="18"/>
        <v>0.24774106540795685</v>
      </c>
      <c r="O22" s="46">
        <f t="shared" ca="1" si="18"/>
        <v>0.24853199350448282</v>
      </c>
      <c r="P22" s="46">
        <f t="shared" ca="1" si="18"/>
        <v>0.24863279537971797</v>
      </c>
      <c r="Q22" s="46">
        <f t="shared" ca="1" si="18"/>
        <v>0.24862880244261551</v>
      </c>
      <c r="R22" s="46">
        <f t="shared" ca="1" si="18"/>
        <v>0.24862825867806912</v>
      </c>
      <c r="S22" s="46">
        <f t="shared" ca="1" si="18"/>
        <v>0.2486282786546424</v>
      </c>
      <c r="T22" s="46">
        <f t="shared" ca="1" si="18"/>
        <v>0.24862828158389874</v>
      </c>
      <c r="U22" s="46">
        <f t="shared" ca="1" si="18"/>
        <v>0.24862828148441621</v>
      </c>
      <c r="V22" s="46">
        <f t="shared" ca="1" si="18"/>
        <v>0.2486282814686544</v>
      </c>
      <c r="W22" s="46">
        <f t="shared" ca="1" si="18"/>
        <v>0.2486282814691472</v>
      </c>
      <c r="X22" s="46">
        <f t="shared" ca="1" si="18"/>
        <v>0.24862828146923188</v>
      </c>
      <c r="Y22" s="46">
        <f t="shared" ca="1" si="18"/>
        <v>0.24862828146922947</v>
      </c>
      <c r="Z22" s="46">
        <f t="shared" ref="Z22:AG22" ca="1" si="19">Z11/MAX(Z$5:Z$14)</f>
        <v>0.24862828146922905</v>
      </c>
      <c r="AA22" s="46">
        <f t="shared" ca="1" si="19"/>
        <v>0.24862828146922908</v>
      </c>
      <c r="AB22" s="46">
        <f t="shared" ca="1" si="19"/>
        <v>0.24862828146922908</v>
      </c>
      <c r="AC22" s="46">
        <f t="shared" ca="1" si="19"/>
        <v>0.24862828146922908</v>
      </c>
      <c r="AD22" s="46">
        <f t="shared" ca="1" si="19"/>
        <v>0.24862828146922908</v>
      </c>
      <c r="AE22" s="46">
        <f t="shared" ca="1" si="19"/>
        <v>0.24862828146922908</v>
      </c>
      <c r="AF22" s="46">
        <f t="shared" ca="1" si="19"/>
        <v>0.24862828146922908</v>
      </c>
      <c r="AG22" s="46">
        <f t="shared" ca="1" si="19"/>
        <v>0.24862828146922908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0.26724137931034486</v>
      </c>
      <c r="N23" s="46">
        <f t="shared" ca="1" si="20"/>
        <v>0.24774106540795685</v>
      </c>
      <c r="O23" s="46">
        <f t="shared" ca="1" si="20"/>
        <v>0.24853199350448282</v>
      </c>
      <c r="P23" s="46">
        <f t="shared" ca="1" si="20"/>
        <v>0.24863279537971797</v>
      </c>
      <c r="Q23" s="46">
        <f t="shared" ca="1" si="20"/>
        <v>0.24862880244261551</v>
      </c>
      <c r="R23" s="46">
        <f t="shared" ca="1" si="20"/>
        <v>0.24862825867806912</v>
      </c>
      <c r="S23" s="46">
        <f t="shared" ca="1" si="20"/>
        <v>0.2486282786546424</v>
      </c>
      <c r="T23" s="46">
        <f t="shared" ca="1" si="20"/>
        <v>0.24862828158389874</v>
      </c>
      <c r="U23" s="46">
        <f t="shared" ca="1" si="20"/>
        <v>0.24862828148441621</v>
      </c>
      <c r="V23" s="46">
        <f t="shared" ca="1" si="20"/>
        <v>0.2486282814686544</v>
      </c>
      <c r="W23" s="46">
        <f t="shared" ca="1" si="20"/>
        <v>0.2486282814691472</v>
      </c>
      <c r="X23" s="46">
        <f t="shared" ca="1" si="20"/>
        <v>0.24862828146923188</v>
      </c>
      <c r="Y23" s="46">
        <f t="shared" ca="1" si="20"/>
        <v>0.24862828146922947</v>
      </c>
      <c r="Z23" s="46">
        <f t="shared" ref="Z23:AG23" ca="1" si="21">Z12/MAX(Z$5:Z$14)</f>
        <v>0.24862828146922905</v>
      </c>
      <c r="AA23" s="46">
        <f t="shared" ca="1" si="21"/>
        <v>0.24862828146922908</v>
      </c>
      <c r="AB23" s="46">
        <f t="shared" ca="1" si="21"/>
        <v>0.24862828146922908</v>
      </c>
      <c r="AC23" s="46">
        <f t="shared" ca="1" si="21"/>
        <v>0.24862828146922908</v>
      </c>
      <c r="AD23" s="46">
        <f t="shared" ca="1" si="21"/>
        <v>0.24862828146922908</v>
      </c>
      <c r="AE23" s="46">
        <f t="shared" ca="1" si="21"/>
        <v>0.24862828146922908</v>
      </c>
      <c r="AF23" s="46">
        <f t="shared" ca="1" si="21"/>
        <v>0.24862828146922908</v>
      </c>
      <c r="AG23" s="46">
        <f t="shared" ca="1" si="21"/>
        <v>0.24862828146922908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3.4482758620689655E-2</v>
      </c>
      <c r="N24" s="46">
        <f t="shared" ca="1" si="22"/>
        <v>4.045853000674309E-3</v>
      </c>
      <c r="O24" s="46">
        <f t="shared" ca="1" si="22"/>
        <v>5.0439736424355108E-4</v>
      </c>
      <c r="P24" s="46">
        <f t="shared" ca="1" si="22"/>
        <v>6.2735792913329994E-5</v>
      </c>
      <c r="Q24" s="46">
        <f t="shared" ca="1" si="22"/>
        <v>7.8003943511031977E-6</v>
      </c>
      <c r="R24" s="46">
        <f t="shared" ca="1" si="22"/>
        <v>9.6989083560639313E-7</v>
      </c>
      <c r="S24" s="46">
        <f t="shared" ca="1" si="22"/>
        <v>1.2059516997408303E-7</v>
      </c>
      <c r="T24" s="46">
        <f t="shared" ca="1" si="22"/>
        <v>1.4994671186299577E-8</v>
      </c>
      <c r="U24" s="46">
        <f t="shared" ca="1" si="22"/>
        <v>1.864420954109013E-9</v>
      </c>
      <c r="V24" s="46">
        <f t="shared" ca="1" si="22"/>
        <v>2.3182005473435479E-10</v>
      </c>
      <c r="W24" s="46">
        <f t="shared" ca="1" si="22"/>
        <v>2.8824251122754552E-11</v>
      </c>
      <c r="X24" s="46">
        <f t="shared" ca="1" si="22"/>
        <v>3.5839757424718703E-12</v>
      </c>
      <c r="Y24" s="46">
        <f t="shared" ca="1" si="22"/>
        <v>4.4562760947094449E-13</v>
      </c>
      <c r="Z24" s="46">
        <f t="shared" ref="Z24:AG24" ca="1" si="23">Z13/MAX(Z$5:Z$14)</f>
        <v>5.540884776910531E-14</v>
      </c>
      <c r="AA24" s="46">
        <f t="shared" ca="1" si="23"/>
        <v>6.8894753059506462E-15</v>
      </c>
      <c r="AB24" s="46">
        <f t="shared" ca="1" si="23"/>
        <v>8.5662979654612242E-16</v>
      </c>
      <c r="AC24" s="46">
        <f t="shared" ca="1" si="23"/>
        <v>1.0651240852795183E-16</v>
      </c>
      <c r="AD24" s="46">
        <f t="shared" ca="1" si="23"/>
        <v>1.3243635951220939E-17</v>
      </c>
      <c r="AE24" s="46">
        <f t="shared" ca="1" si="23"/>
        <v>1.6466991558306888E-18</v>
      </c>
      <c r="AF24" s="46">
        <f t="shared" ca="1" si="23"/>
        <v>2.0474876535423925E-19</v>
      </c>
      <c r="AG24" s="46">
        <f t="shared" ca="1" si="23"/>
        <v>2.5458236718981888E-20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3.4482758620689655E-2</v>
      </c>
      <c r="N25" s="46">
        <f t="shared" ca="1" si="24"/>
        <v>4.045853000674309E-3</v>
      </c>
      <c r="O25" s="46">
        <f t="shared" ca="1" si="24"/>
        <v>5.0439736424355108E-4</v>
      </c>
      <c r="P25" s="46">
        <f t="shared" ca="1" si="24"/>
        <v>6.2735792913329994E-5</v>
      </c>
      <c r="Q25" s="46">
        <f t="shared" ca="1" si="24"/>
        <v>7.8003943511031977E-6</v>
      </c>
      <c r="R25" s="46">
        <f t="shared" ca="1" si="24"/>
        <v>9.6989083560639313E-7</v>
      </c>
      <c r="S25" s="46">
        <f t="shared" ca="1" si="24"/>
        <v>1.2059516997408303E-7</v>
      </c>
      <c r="T25" s="46">
        <f t="shared" ca="1" si="24"/>
        <v>1.4994671186299577E-8</v>
      </c>
      <c r="U25" s="46">
        <f t="shared" ca="1" si="24"/>
        <v>1.864420954109013E-9</v>
      </c>
      <c r="V25" s="46">
        <f t="shared" ca="1" si="24"/>
        <v>2.3182005473435479E-10</v>
      </c>
      <c r="W25" s="46">
        <f t="shared" ca="1" si="24"/>
        <v>2.8824251122754552E-11</v>
      </c>
      <c r="X25" s="46">
        <f t="shared" ca="1" si="24"/>
        <v>3.5839757424718703E-12</v>
      </c>
      <c r="Y25" s="46">
        <f t="shared" ca="1" si="24"/>
        <v>4.4562760947094449E-13</v>
      </c>
      <c r="Z25" s="46">
        <f t="shared" ref="Z25:AG25" ca="1" si="25">Z14/MAX(Z$5:Z$14)</f>
        <v>5.540884776910531E-14</v>
      </c>
      <c r="AA25" s="46">
        <f t="shared" ca="1" si="25"/>
        <v>6.8894753059506462E-15</v>
      </c>
      <c r="AB25" s="46">
        <f t="shared" ca="1" si="25"/>
        <v>8.5662979654612242E-16</v>
      </c>
      <c r="AC25" s="46">
        <f t="shared" ca="1" si="25"/>
        <v>1.0651240852795183E-16</v>
      </c>
      <c r="AD25" s="46">
        <f t="shared" ca="1" si="25"/>
        <v>1.3243635951220939E-17</v>
      </c>
      <c r="AE25" s="46">
        <f t="shared" ca="1" si="25"/>
        <v>1.6466991558306888E-18</v>
      </c>
      <c r="AF25" s="46">
        <f t="shared" ca="1" si="25"/>
        <v>2.0474876535423925E-19</v>
      </c>
      <c r="AG25" s="46">
        <f t="shared" ca="1" si="25"/>
        <v>2.5458236718981888E-20</v>
      </c>
    </row>
    <row r="26" spans="2:33" x14ac:dyDescent="0.3">
      <c r="M26" s="66">
        <f t="shared" ref="M26:Y26" ca="1" si="26">SUM(M16:M25)</f>
        <v>3.0385057471264361</v>
      </c>
      <c r="N26" s="66">
        <f t="shared" ca="1" si="26"/>
        <v>2.8439087435378734</v>
      </c>
      <c r="O26" s="66">
        <f t="shared" ca="1" si="26"/>
        <v>2.8412030998020241</v>
      </c>
      <c r="P26" s="66">
        <f t="shared" ca="1" si="26"/>
        <v>2.8410162925435087</v>
      </c>
      <c r="Q26" s="66">
        <f t="shared" ca="1" si="26"/>
        <v>2.8408845611201592</v>
      </c>
      <c r="R26" s="66">
        <f t="shared" ca="1" si="26"/>
        <v>2.840867155987322</v>
      </c>
      <c r="S26" s="66">
        <f t="shared" ca="1" si="26"/>
        <v>2.8408655650574941</v>
      </c>
      <c r="T26" s="66">
        <f t="shared" ca="1" si="26"/>
        <v>2.8408653739597605</v>
      </c>
      <c r="U26" s="66">
        <f t="shared" ca="1" si="26"/>
        <v>2.840865347172691</v>
      </c>
      <c r="V26" s="66">
        <f t="shared" ca="1" si="26"/>
        <v>2.8408653437996625</v>
      </c>
      <c r="W26" s="66">
        <f t="shared" ca="1" si="26"/>
        <v>2.8408653433962252</v>
      </c>
      <c r="X26" s="66">
        <f t="shared" ca="1" si="26"/>
        <v>2.8408653433463229</v>
      </c>
      <c r="Y26" s="66">
        <f t="shared" ca="1" si="26"/>
        <v>2.8408653433400333</v>
      </c>
      <c r="Z26" s="66">
        <f t="shared" ref="Z26:AG26" ca="1" si="27">SUM(Z16:Z25)</f>
        <v>2.8408653433392503</v>
      </c>
      <c r="AA26" s="66">
        <f t="shared" ca="1" si="27"/>
        <v>2.8408653433391535</v>
      </c>
      <c r="AB26" s="66">
        <f t="shared" ca="1" si="27"/>
        <v>2.8408653433391411</v>
      </c>
      <c r="AC26" s="66">
        <f t="shared" ca="1" si="27"/>
        <v>2.8408653433391393</v>
      </c>
      <c r="AD26" s="66">
        <f t="shared" ca="1" si="27"/>
        <v>2.8408653433391393</v>
      </c>
      <c r="AE26" s="66">
        <f t="shared" ca="1" si="27"/>
        <v>2.8408653433391393</v>
      </c>
      <c r="AF26" s="66">
        <f t="shared" ca="1" si="27"/>
        <v>2.8408653433391393</v>
      </c>
      <c r="AG26" s="66">
        <f t="shared" ca="1" si="27"/>
        <v>2.8408653433391393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0.14634146341463417</v>
      </c>
      <c r="C28" s="46">
        <f ca="1"/>
        <v>0.11976047904191617</v>
      </c>
      <c r="D28" s="46">
        <f ca="1"/>
        <v>0.17391304347826086</v>
      </c>
      <c r="E28" s="46">
        <f ca="1"/>
        <v>0.17391304347826086</v>
      </c>
      <c r="F28" s="46">
        <f ca="1"/>
        <v>0.17391304347826086</v>
      </c>
      <c r="G28" s="46">
        <f ca="1"/>
        <v>0.15789473684210528</v>
      </c>
      <c r="H28" s="46">
        <f ca="1"/>
        <v>0.17391304347826086</v>
      </c>
      <c r="I28" s="46">
        <f ca="1"/>
        <v>0.17391304347826086</v>
      </c>
      <c r="J28" s="46">
        <v>0</v>
      </c>
      <c r="K28" s="46">
        <v>0</v>
      </c>
      <c r="M28" s="54">
        <f ca="1">M16/M$26</f>
        <v>0.16266313599394747</v>
      </c>
      <c r="N28" s="54">
        <f ca="1">N16/N$26</f>
        <v>0.16161169092396396</v>
      </c>
      <c r="O28" s="54">
        <f t="shared" ref="O28:X28" ca="1" si="28">O16/O$26</f>
        <v>0.16160165141885521</v>
      </c>
      <c r="P28" s="54">
        <f t="shared" ca="1" si="28"/>
        <v>0.16167566082652438</v>
      </c>
      <c r="Q28" s="54">
        <f t="shared" ca="1" si="28"/>
        <v>0.16168415072628431</v>
      </c>
      <c r="R28" s="54">
        <f t="shared" ca="1" si="28"/>
        <v>0.16168480726797319</v>
      </c>
      <c r="S28" s="54">
        <f t="shared" ca="1" si="28"/>
        <v>0.16168489180303913</v>
      </c>
      <c r="T28" s="54">
        <f t="shared" ca="1" si="28"/>
        <v>0.16168490443810635</v>
      </c>
      <c r="U28" s="54">
        <f t="shared" ca="1" si="28"/>
        <v>0.16168490599845997</v>
      </c>
      <c r="V28" s="54">
        <f t="shared" ca="1" si="28"/>
        <v>0.16168490618117992</v>
      </c>
      <c r="W28" s="54">
        <f t="shared" ca="1" si="28"/>
        <v>0.16168490620393067</v>
      </c>
      <c r="X28" s="54">
        <f t="shared" ca="1" si="28"/>
        <v>0.16168490620681941</v>
      </c>
      <c r="Y28" s="332">
        <f t="shared" ref="Y28:AG28" ca="1" si="29">Y16/Y$26</f>
        <v>0.1616849062071786</v>
      </c>
      <c r="Z28" s="332">
        <f t="shared" ca="1" si="29"/>
        <v>0.16168490620722295</v>
      </c>
      <c r="AA28" s="332">
        <f t="shared" ca="1" si="29"/>
        <v>0.16168490620722842</v>
      </c>
      <c r="AB28" s="332">
        <f t="shared" ca="1" si="29"/>
        <v>0.16168490620722914</v>
      </c>
      <c r="AC28" s="332">
        <f t="shared" ca="1" si="29"/>
        <v>0.16168490620722925</v>
      </c>
      <c r="AD28" s="332">
        <f t="shared" ca="1" si="29"/>
        <v>0.16168490620722925</v>
      </c>
      <c r="AE28" s="332">
        <f t="shared" ca="1" si="29"/>
        <v>0.16168490620722925</v>
      </c>
      <c r="AF28" s="332">
        <f t="shared" ca="1" si="29"/>
        <v>0.16168490620722925</v>
      </c>
      <c r="AG28" s="101">
        <f t="shared" ca="1" si="29"/>
        <v>0.16168490620722925</v>
      </c>
    </row>
    <row r="29" spans="2:33" x14ac:dyDescent="0.3">
      <c r="B29" s="46">
        <f ca="1"/>
        <v>0.43902439024390244</v>
      </c>
      <c r="C29" s="45">
        <f ca="1"/>
        <v>0.3592814371257485</v>
      </c>
      <c r="D29" s="46">
        <f ca="1"/>
        <v>0.34782608695652173</v>
      </c>
      <c r="E29" s="46">
        <f ca="1"/>
        <v>0.34782608695652173</v>
      </c>
      <c r="F29" s="46">
        <f ca="1"/>
        <v>0.34782608695652173</v>
      </c>
      <c r="G29" s="46">
        <f ca="1"/>
        <v>0.26315789473684204</v>
      </c>
      <c r="H29" s="46">
        <f ca="1"/>
        <v>0.34782608695652173</v>
      </c>
      <c r="I29" s="46">
        <f ca="1"/>
        <v>0.34782608695652173</v>
      </c>
      <c r="J29" s="46">
        <v>0</v>
      </c>
      <c r="K29" s="46">
        <v>0</v>
      </c>
      <c r="M29" s="54">
        <f t="shared" ref="M29" ca="1" si="30">M17/M$26</f>
        <v>0.32910913561566113</v>
      </c>
      <c r="N29" s="54">
        <f t="shared" ref="N29:X37" ca="1" si="31">N17/N$26</f>
        <v>0.35162872306373028</v>
      </c>
      <c r="O29" s="54">
        <f t="shared" ca="1" si="31"/>
        <v>0.35196357489180563</v>
      </c>
      <c r="P29" s="54">
        <f t="shared" ca="1" si="31"/>
        <v>0.35198671778989299</v>
      </c>
      <c r="Q29" s="54">
        <f t="shared" ca="1" si="31"/>
        <v>0.35200303936521116</v>
      </c>
      <c r="R29" s="54">
        <f t="shared" ca="1" si="31"/>
        <v>0.35200519598124524</v>
      </c>
      <c r="S29" s="54">
        <f t="shared" ca="1" si="31"/>
        <v>0.3520053931097446</v>
      </c>
      <c r="T29" s="54">
        <f t="shared" ca="1" si="31"/>
        <v>0.35200541678824537</v>
      </c>
      <c r="U29" s="54">
        <f t="shared" ca="1" si="31"/>
        <v>0.35200542010737257</v>
      </c>
      <c r="V29" s="54">
        <f t="shared" ca="1" si="31"/>
        <v>0.35200542052531719</v>
      </c>
      <c r="W29" s="54">
        <f t="shared" ca="1" si="31"/>
        <v>0.3520054205753062</v>
      </c>
      <c r="X29" s="54">
        <f t="shared" ca="1" si="31"/>
        <v>0.35200542058148954</v>
      </c>
      <c r="Y29" s="332">
        <f t="shared" ref="Y29:AG29" ca="1" si="32">Y17/Y$26</f>
        <v>0.35200542058226886</v>
      </c>
      <c r="Z29" s="332">
        <f t="shared" ca="1" si="32"/>
        <v>0.35200542058236584</v>
      </c>
      <c r="AA29" s="332">
        <f t="shared" ca="1" si="32"/>
        <v>0.35200542058237783</v>
      </c>
      <c r="AB29" s="332">
        <f t="shared" ca="1" si="32"/>
        <v>0.35200542058237938</v>
      </c>
      <c r="AC29" s="332">
        <f t="shared" ca="1" si="32"/>
        <v>0.3520054205823796</v>
      </c>
      <c r="AD29" s="332">
        <f t="shared" ca="1" si="32"/>
        <v>0.3520054205823796</v>
      </c>
      <c r="AE29" s="332">
        <f t="shared" ca="1" si="32"/>
        <v>0.3520054205823796</v>
      </c>
      <c r="AF29" s="332">
        <f t="shared" ca="1" si="32"/>
        <v>0.3520054205823796</v>
      </c>
      <c r="AG29" s="102">
        <f t="shared" ca="1" si="32"/>
        <v>0.3520054205823796</v>
      </c>
    </row>
    <row r="30" spans="2:33" x14ac:dyDescent="0.3">
      <c r="B30" s="46">
        <f ca="1"/>
        <v>7.3170731707317083E-2</v>
      </c>
      <c r="C30" s="46">
        <f ca="1"/>
        <v>8.9820359281437126E-2</v>
      </c>
      <c r="D30" s="45">
        <f ca="1"/>
        <v>8.6956521739130432E-2</v>
      </c>
      <c r="E30" s="46">
        <f ca="1"/>
        <v>8.6956521739130432E-2</v>
      </c>
      <c r="F30" s="46">
        <f ca="1"/>
        <v>8.6956521739130432E-2</v>
      </c>
      <c r="G30" s="46">
        <f ca="1"/>
        <v>0.10526315789473684</v>
      </c>
      <c r="H30" s="46">
        <f ca="1"/>
        <v>8.6956521739130432E-2</v>
      </c>
      <c r="I30" s="46">
        <f ca="1"/>
        <v>8.6956521739130432E-2</v>
      </c>
      <c r="J30" s="46">
        <v>0</v>
      </c>
      <c r="K30" s="46">
        <v>0</v>
      </c>
      <c r="M30" s="54">
        <f t="shared" ref="M30" ca="1" si="33">M18/M$26</f>
        <v>8.7951579345564621E-2</v>
      </c>
      <c r="N30" s="54">
        <f t="shared" ca="1" si="31"/>
        <v>8.7112874479847946E-2</v>
      </c>
      <c r="O30" s="54">
        <f t="shared" ca="1" si="31"/>
        <v>8.7474208908824791E-2</v>
      </c>
      <c r="P30" s="54">
        <f t="shared" ca="1" si="31"/>
        <v>8.7515441580632986E-2</v>
      </c>
      <c r="Q30" s="54">
        <f t="shared" ca="1" si="31"/>
        <v>8.75180941335333E-2</v>
      </c>
      <c r="R30" s="54">
        <f t="shared" ca="1" si="31"/>
        <v>8.7518438922449454E-2</v>
      </c>
      <c r="S30" s="54">
        <f t="shared" ca="1" si="31"/>
        <v>8.7518494966026525E-2</v>
      </c>
      <c r="T30" s="54">
        <f t="shared" ca="1" si="31"/>
        <v>8.7518501884285504E-2</v>
      </c>
      <c r="U30" s="54">
        <f t="shared" ca="1" si="31"/>
        <v>8.7518502674496013E-2</v>
      </c>
      <c r="V30" s="54">
        <f t="shared" ca="1" si="31"/>
        <v>8.7518502772860621E-2</v>
      </c>
      <c r="W30" s="54">
        <f t="shared" ca="1" si="31"/>
        <v>8.7518502785462776E-2</v>
      </c>
      <c r="X30" s="54">
        <f t="shared" ca="1" si="31"/>
        <v>8.7518502787029925E-2</v>
      </c>
      <c r="Y30" s="332">
        <f t="shared" ref="Y30:AG30" ca="1" si="34">Y18/Y$26</f>
        <v>8.751850278722284E-2</v>
      </c>
      <c r="Z30" s="332">
        <f t="shared" ca="1" si="34"/>
        <v>8.7518502787246807E-2</v>
      </c>
      <c r="AA30" s="332">
        <f t="shared" ca="1" si="34"/>
        <v>8.7518502787249805E-2</v>
      </c>
      <c r="AB30" s="332">
        <f t="shared" ca="1" si="34"/>
        <v>8.7518502787250194E-2</v>
      </c>
      <c r="AC30" s="332">
        <f t="shared" ca="1" si="34"/>
        <v>8.7518502787250235E-2</v>
      </c>
      <c r="AD30" s="332">
        <f t="shared" ca="1" si="34"/>
        <v>8.7518502787250235E-2</v>
      </c>
      <c r="AE30" s="332">
        <f t="shared" ca="1" si="34"/>
        <v>8.7518502787250235E-2</v>
      </c>
      <c r="AF30" s="332">
        <f t="shared" ca="1" si="34"/>
        <v>8.7518502787250235E-2</v>
      </c>
      <c r="AG30" s="102">
        <f t="shared" ca="1" si="34"/>
        <v>8.7518502787250235E-2</v>
      </c>
    </row>
    <row r="31" spans="2:33" x14ac:dyDescent="0.3">
      <c r="B31" s="46">
        <f ca="1"/>
        <v>7.3170731707317083E-2</v>
      </c>
      <c r="C31" s="46">
        <f ca="1"/>
        <v>8.9820359281437126E-2</v>
      </c>
      <c r="D31" s="46">
        <f ca="1"/>
        <v>8.6956521739130432E-2</v>
      </c>
      <c r="E31" s="45">
        <f ca="1"/>
        <v>8.6956521739130432E-2</v>
      </c>
      <c r="F31" s="46">
        <f ca="1"/>
        <v>8.6956521739130432E-2</v>
      </c>
      <c r="G31" s="46">
        <f ca="1"/>
        <v>0.10526315789473684</v>
      </c>
      <c r="H31" s="46">
        <f ca="1"/>
        <v>8.6956521739130432E-2</v>
      </c>
      <c r="I31" s="46">
        <f ca="1"/>
        <v>8.6956521739130432E-2</v>
      </c>
      <c r="J31" s="46">
        <v>0</v>
      </c>
      <c r="K31" s="46">
        <v>0</v>
      </c>
      <c r="M31" s="54">
        <f t="shared" ref="M31" ca="1" si="35">M19/M$26</f>
        <v>8.7951579345564621E-2</v>
      </c>
      <c r="N31" s="54">
        <f t="shared" ca="1" si="31"/>
        <v>8.7112874479847946E-2</v>
      </c>
      <c r="O31" s="54">
        <f t="shared" ca="1" si="31"/>
        <v>8.7474208908824791E-2</v>
      </c>
      <c r="P31" s="54">
        <f t="shared" ca="1" si="31"/>
        <v>8.7515441580632986E-2</v>
      </c>
      <c r="Q31" s="54">
        <f t="shared" ca="1" si="31"/>
        <v>8.75180941335333E-2</v>
      </c>
      <c r="R31" s="54">
        <f t="shared" ca="1" si="31"/>
        <v>8.7518438922449454E-2</v>
      </c>
      <c r="S31" s="54">
        <f t="shared" ca="1" si="31"/>
        <v>8.7518494966026525E-2</v>
      </c>
      <c r="T31" s="54">
        <f t="shared" ca="1" si="31"/>
        <v>8.7518501884285504E-2</v>
      </c>
      <c r="U31" s="54">
        <f t="shared" ca="1" si="31"/>
        <v>8.7518502674496013E-2</v>
      </c>
      <c r="V31" s="54">
        <f t="shared" ca="1" si="31"/>
        <v>8.7518502772860621E-2</v>
      </c>
      <c r="W31" s="54">
        <f t="shared" ca="1" si="31"/>
        <v>8.7518502785462776E-2</v>
      </c>
      <c r="X31" s="54">
        <f t="shared" ca="1" si="31"/>
        <v>8.7518502787029925E-2</v>
      </c>
      <c r="Y31" s="332">
        <f t="shared" ref="Y31:AG31" ca="1" si="36">Y19/Y$26</f>
        <v>8.751850278722284E-2</v>
      </c>
      <c r="Z31" s="332">
        <f t="shared" ca="1" si="36"/>
        <v>8.7518502787246807E-2</v>
      </c>
      <c r="AA31" s="332">
        <f t="shared" ca="1" si="36"/>
        <v>8.7518502787249805E-2</v>
      </c>
      <c r="AB31" s="332">
        <f t="shared" ca="1" si="36"/>
        <v>8.7518502787250194E-2</v>
      </c>
      <c r="AC31" s="332">
        <f t="shared" ca="1" si="36"/>
        <v>8.7518502787250235E-2</v>
      </c>
      <c r="AD31" s="332">
        <f t="shared" ca="1" si="36"/>
        <v>8.7518502787250235E-2</v>
      </c>
      <c r="AE31" s="332">
        <f t="shared" ca="1" si="36"/>
        <v>8.7518502787250235E-2</v>
      </c>
      <c r="AF31" s="332">
        <f t="shared" ca="1" si="36"/>
        <v>8.7518502787250235E-2</v>
      </c>
      <c r="AG31" s="102">
        <f t="shared" ca="1" si="36"/>
        <v>8.7518502787250235E-2</v>
      </c>
    </row>
    <row r="32" spans="2:33" x14ac:dyDescent="0.3">
      <c r="B32" s="46">
        <f ca="1"/>
        <v>7.3170731707317083E-2</v>
      </c>
      <c r="C32" s="46">
        <f ca="1"/>
        <v>8.9820359281437126E-2</v>
      </c>
      <c r="D32" s="46">
        <f ca="1"/>
        <v>8.6956521739130432E-2</v>
      </c>
      <c r="E32" s="46">
        <f ca="1"/>
        <v>8.6956521739130432E-2</v>
      </c>
      <c r="F32" s="45">
        <f ca="1"/>
        <v>8.6956521739130432E-2</v>
      </c>
      <c r="G32" s="46">
        <f ca="1"/>
        <v>0.10526315789473684</v>
      </c>
      <c r="H32" s="46">
        <f ca="1"/>
        <v>8.6956521739130432E-2</v>
      </c>
      <c r="I32" s="46">
        <f ca="1"/>
        <v>8.6956521739130432E-2</v>
      </c>
      <c r="J32" s="46">
        <v>0</v>
      </c>
      <c r="K32" s="46">
        <v>0</v>
      </c>
      <c r="M32" s="54">
        <f t="shared" ref="M32" ca="1" si="37">M20/M$26</f>
        <v>8.7951579345564621E-2</v>
      </c>
      <c r="N32" s="54">
        <f t="shared" ca="1" si="31"/>
        <v>8.7112874479847946E-2</v>
      </c>
      <c r="O32" s="54">
        <f t="shared" ca="1" si="31"/>
        <v>8.7474208908824791E-2</v>
      </c>
      <c r="P32" s="54">
        <f t="shared" ca="1" si="31"/>
        <v>8.7515441580632986E-2</v>
      </c>
      <c r="Q32" s="54">
        <f t="shared" ca="1" si="31"/>
        <v>8.75180941335333E-2</v>
      </c>
      <c r="R32" s="54">
        <f t="shared" ca="1" si="31"/>
        <v>8.7518438922449454E-2</v>
      </c>
      <c r="S32" s="54">
        <f t="shared" ca="1" si="31"/>
        <v>8.7518494966026525E-2</v>
      </c>
      <c r="T32" s="54">
        <f t="shared" ca="1" si="31"/>
        <v>8.7518501884285504E-2</v>
      </c>
      <c r="U32" s="54">
        <f t="shared" ca="1" si="31"/>
        <v>8.7518502674496013E-2</v>
      </c>
      <c r="V32" s="54">
        <f t="shared" ca="1" si="31"/>
        <v>8.7518502772860621E-2</v>
      </c>
      <c r="W32" s="54">
        <f t="shared" ca="1" si="31"/>
        <v>8.7518502785462776E-2</v>
      </c>
      <c r="X32" s="54">
        <f t="shared" ca="1" si="31"/>
        <v>8.7518502787029925E-2</v>
      </c>
      <c r="Y32" s="332">
        <f t="shared" ref="Y32:AG32" ca="1" si="38">Y20/Y$26</f>
        <v>8.751850278722284E-2</v>
      </c>
      <c r="Z32" s="332">
        <f t="shared" ca="1" si="38"/>
        <v>8.7518502787246807E-2</v>
      </c>
      <c r="AA32" s="332">
        <f t="shared" ca="1" si="38"/>
        <v>8.7518502787249805E-2</v>
      </c>
      <c r="AB32" s="332">
        <f t="shared" ca="1" si="38"/>
        <v>8.7518502787250194E-2</v>
      </c>
      <c r="AC32" s="332">
        <f t="shared" ca="1" si="38"/>
        <v>8.7518502787250235E-2</v>
      </c>
      <c r="AD32" s="332">
        <f t="shared" ca="1" si="38"/>
        <v>8.7518502787250235E-2</v>
      </c>
      <c r="AE32" s="332">
        <f t="shared" ca="1" si="38"/>
        <v>8.7518502787250235E-2</v>
      </c>
      <c r="AF32" s="332">
        <f t="shared" ca="1" si="38"/>
        <v>8.7518502787250235E-2</v>
      </c>
      <c r="AG32" s="102">
        <f t="shared" ca="1" si="38"/>
        <v>8.7518502787250235E-2</v>
      </c>
    </row>
    <row r="33" spans="1:33" x14ac:dyDescent="0.3">
      <c r="B33" s="46">
        <f ca="1"/>
        <v>4.8780487804878037E-2</v>
      </c>
      <c r="C33" s="46">
        <f ca="1"/>
        <v>7.1856287425149712E-2</v>
      </c>
      <c r="D33" s="46">
        <f ca="1"/>
        <v>4.3478260869565216E-2</v>
      </c>
      <c r="E33" s="46">
        <f ca="1"/>
        <v>4.3478260869565216E-2</v>
      </c>
      <c r="F33" s="46">
        <f ca="1"/>
        <v>4.3478260869565216E-2</v>
      </c>
      <c r="G33" s="45">
        <f ca="1"/>
        <v>5.2631578947368418E-2</v>
      </c>
      <c r="H33" s="46">
        <f ca="1"/>
        <v>4.3478260869565216E-2</v>
      </c>
      <c r="I33" s="46">
        <f ca="1"/>
        <v>4.3478260869565216E-2</v>
      </c>
      <c r="J33" s="46">
        <v>0</v>
      </c>
      <c r="K33" s="46">
        <v>0</v>
      </c>
      <c r="M33" s="54">
        <f t="shared" ref="M33" ca="1" si="39">M21/M$26</f>
        <v>4.5772649895971261E-2</v>
      </c>
      <c r="N33" s="54">
        <f t="shared" ca="1" si="31"/>
        <v>4.8349937364404807E-2</v>
      </c>
      <c r="O33" s="54">
        <f t="shared" ca="1" si="31"/>
        <v>4.8708670146244852E-2</v>
      </c>
      <c r="P33" s="54">
        <f t="shared" ca="1" si="31"/>
        <v>4.871624914874656E-2</v>
      </c>
      <c r="Q33" s="54">
        <f t="shared" ca="1" si="31"/>
        <v>4.8716847715798428E-2</v>
      </c>
      <c r="R33" s="54">
        <f t="shared" ca="1" si="31"/>
        <v>4.8717119325306923E-2</v>
      </c>
      <c r="S33" s="54">
        <f t="shared" ca="1" si="31"/>
        <v>4.8717155356783191E-2</v>
      </c>
      <c r="T33" s="54">
        <f t="shared" ca="1" si="31"/>
        <v>4.8717158795809526E-2</v>
      </c>
      <c r="U33" s="54">
        <f t="shared" ca="1" si="31"/>
        <v>4.871715920911452E-2</v>
      </c>
      <c r="V33" s="54">
        <f t="shared" ca="1" si="31"/>
        <v>4.8717159265996152E-2</v>
      </c>
      <c r="W33" s="54">
        <f t="shared" ca="1" si="31"/>
        <v>4.8717159273156799E-2</v>
      </c>
      <c r="X33" s="54">
        <f t="shared" ca="1" si="31"/>
        <v>4.8717159274018193E-2</v>
      </c>
      <c r="Y33" s="332">
        <f t="shared" ref="Y33:AG33" ca="1" si="40">Y21/Y$26</f>
        <v>4.8717159274124788E-2</v>
      </c>
      <c r="Z33" s="332">
        <f t="shared" ca="1" si="40"/>
        <v>4.871715927413818E-2</v>
      </c>
      <c r="AA33" s="332">
        <f t="shared" ca="1" si="40"/>
        <v>4.8717159274139846E-2</v>
      </c>
      <c r="AB33" s="332">
        <f t="shared" ca="1" si="40"/>
        <v>4.8717159274140054E-2</v>
      </c>
      <c r="AC33" s="332">
        <f t="shared" ca="1" si="40"/>
        <v>4.8717159274140089E-2</v>
      </c>
      <c r="AD33" s="332">
        <f t="shared" ca="1" si="40"/>
        <v>4.8717159274140089E-2</v>
      </c>
      <c r="AE33" s="332">
        <f t="shared" ca="1" si="40"/>
        <v>4.8717159274140089E-2</v>
      </c>
      <c r="AF33" s="332">
        <f t="shared" ca="1" si="40"/>
        <v>4.8717159274140089E-2</v>
      </c>
      <c r="AG33" s="102">
        <f t="shared" ca="1" si="40"/>
        <v>4.8717159274140089E-2</v>
      </c>
    </row>
    <row r="34" spans="1:33" x14ac:dyDescent="0.3">
      <c r="B34" s="46">
        <f ca="1"/>
        <v>7.3170731707317083E-2</v>
      </c>
      <c r="C34" s="46">
        <f ca="1"/>
        <v>8.9820359281437126E-2</v>
      </c>
      <c r="D34" s="46">
        <f ca="1"/>
        <v>8.6956521739130432E-2</v>
      </c>
      <c r="E34" s="46">
        <f ca="1"/>
        <v>8.6956521739130432E-2</v>
      </c>
      <c r="F34" s="46">
        <f ca="1"/>
        <v>8.6956521739130432E-2</v>
      </c>
      <c r="G34" s="46">
        <f ca="1"/>
        <v>0.10526315789473684</v>
      </c>
      <c r="H34" s="45">
        <f ca="1"/>
        <v>8.6956521739130432E-2</v>
      </c>
      <c r="I34" s="46">
        <f ca="1"/>
        <v>8.6956521739130432E-2</v>
      </c>
      <c r="J34" s="46">
        <v>0</v>
      </c>
      <c r="K34" s="46">
        <v>0</v>
      </c>
      <c r="M34" s="54">
        <f t="shared" ref="M34" ca="1" si="41">M22/M$26</f>
        <v>8.7951579345564621E-2</v>
      </c>
      <c r="N34" s="54">
        <f t="shared" ca="1" si="31"/>
        <v>8.7112874479847946E-2</v>
      </c>
      <c r="O34" s="54">
        <f t="shared" ca="1" si="31"/>
        <v>8.7474208908824791E-2</v>
      </c>
      <c r="P34" s="54">
        <f t="shared" ca="1" si="31"/>
        <v>8.7515441580632986E-2</v>
      </c>
      <c r="Q34" s="54">
        <f t="shared" ca="1" si="31"/>
        <v>8.75180941335333E-2</v>
      </c>
      <c r="R34" s="54">
        <f t="shared" ca="1" si="31"/>
        <v>8.7518438922449454E-2</v>
      </c>
      <c r="S34" s="54">
        <f t="shared" ca="1" si="31"/>
        <v>8.7518494966026525E-2</v>
      </c>
      <c r="T34" s="54">
        <f t="shared" ca="1" si="31"/>
        <v>8.7518501884285504E-2</v>
      </c>
      <c r="U34" s="54">
        <f t="shared" ca="1" si="31"/>
        <v>8.7518502674496013E-2</v>
      </c>
      <c r="V34" s="54">
        <f t="shared" ca="1" si="31"/>
        <v>8.7518502772860621E-2</v>
      </c>
      <c r="W34" s="54">
        <f t="shared" ca="1" si="31"/>
        <v>8.7518502785462776E-2</v>
      </c>
      <c r="X34" s="54">
        <f t="shared" ca="1" si="31"/>
        <v>8.7518502787029925E-2</v>
      </c>
      <c r="Y34" s="332">
        <f t="shared" ref="Y34:AG34" ca="1" si="42">Y22/Y$26</f>
        <v>8.751850278722284E-2</v>
      </c>
      <c r="Z34" s="332">
        <f t="shared" ca="1" si="42"/>
        <v>8.7518502787246807E-2</v>
      </c>
      <c r="AA34" s="332">
        <f t="shared" ca="1" si="42"/>
        <v>8.7518502787249805E-2</v>
      </c>
      <c r="AB34" s="332">
        <f t="shared" ca="1" si="42"/>
        <v>8.7518502787250194E-2</v>
      </c>
      <c r="AC34" s="332">
        <f t="shared" ca="1" si="42"/>
        <v>8.7518502787250235E-2</v>
      </c>
      <c r="AD34" s="332">
        <f t="shared" ca="1" si="42"/>
        <v>8.7518502787250235E-2</v>
      </c>
      <c r="AE34" s="332">
        <f t="shared" ca="1" si="42"/>
        <v>8.7518502787250235E-2</v>
      </c>
      <c r="AF34" s="332">
        <f t="shared" ca="1" si="42"/>
        <v>8.7518502787250235E-2</v>
      </c>
      <c r="AG34" s="102">
        <f t="shared" ca="1" si="42"/>
        <v>8.7518502787250235E-2</v>
      </c>
    </row>
    <row r="35" spans="1:33" x14ac:dyDescent="0.3">
      <c r="B35" s="46">
        <f ca="1"/>
        <v>7.3170731707317083E-2</v>
      </c>
      <c r="C35" s="46">
        <f ca="1"/>
        <v>8.9820359281437126E-2</v>
      </c>
      <c r="D35" s="46">
        <f ca="1"/>
        <v>8.6956521739130432E-2</v>
      </c>
      <c r="E35" s="46">
        <f ca="1"/>
        <v>8.6956521739130432E-2</v>
      </c>
      <c r="F35" s="46">
        <f ca="1"/>
        <v>8.6956521739130432E-2</v>
      </c>
      <c r="G35" s="46">
        <f ca="1"/>
        <v>0.10526315789473684</v>
      </c>
      <c r="H35" s="46">
        <f ca="1"/>
        <v>8.6956521739130432E-2</v>
      </c>
      <c r="I35" s="45">
        <f ca="1"/>
        <v>8.6956521739130432E-2</v>
      </c>
      <c r="J35" s="46">
        <v>0</v>
      </c>
      <c r="K35" s="46">
        <v>0</v>
      </c>
      <c r="M35" s="54">
        <f t="shared" ref="M35" ca="1" si="43">M23/M$26</f>
        <v>8.7951579345564621E-2</v>
      </c>
      <c r="N35" s="54">
        <f t="shared" ca="1" si="31"/>
        <v>8.7112874479847946E-2</v>
      </c>
      <c r="O35" s="54">
        <f t="shared" ca="1" si="31"/>
        <v>8.7474208908824791E-2</v>
      </c>
      <c r="P35" s="54">
        <f t="shared" ca="1" si="31"/>
        <v>8.7515441580632986E-2</v>
      </c>
      <c r="Q35" s="54">
        <f t="shared" ca="1" si="31"/>
        <v>8.75180941335333E-2</v>
      </c>
      <c r="R35" s="54">
        <f t="shared" ca="1" si="31"/>
        <v>8.7518438922449454E-2</v>
      </c>
      <c r="S35" s="54">
        <f t="shared" ca="1" si="31"/>
        <v>8.7518494966026525E-2</v>
      </c>
      <c r="T35" s="54">
        <f t="shared" ca="1" si="31"/>
        <v>8.7518501884285504E-2</v>
      </c>
      <c r="U35" s="54">
        <f t="shared" ca="1" si="31"/>
        <v>8.7518502674496013E-2</v>
      </c>
      <c r="V35" s="54">
        <f t="shared" ca="1" si="31"/>
        <v>8.7518502772860621E-2</v>
      </c>
      <c r="W35" s="54">
        <f t="shared" ca="1" si="31"/>
        <v>8.7518502785462776E-2</v>
      </c>
      <c r="X35" s="54">
        <f t="shared" ca="1" si="31"/>
        <v>8.7518502787029925E-2</v>
      </c>
      <c r="Y35" s="332">
        <f t="shared" ref="Y35:AG35" ca="1" si="44">Y23/Y$26</f>
        <v>8.751850278722284E-2</v>
      </c>
      <c r="Z35" s="332">
        <f t="shared" ca="1" si="44"/>
        <v>8.7518502787246807E-2</v>
      </c>
      <c r="AA35" s="332">
        <f t="shared" ca="1" si="44"/>
        <v>8.7518502787249805E-2</v>
      </c>
      <c r="AB35" s="332">
        <f t="shared" ca="1" si="44"/>
        <v>8.7518502787250194E-2</v>
      </c>
      <c r="AC35" s="332">
        <f t="shared" ca="1" si="44"/>
        <v>8.7518502787250235E-2</v>
      </c>
      <c r="AD35" s="332">
        <f t="shared" ca="1" si="44"/>
        <v>8.7518502787250235E-2</v>
      </c>
      <c r="AE35" s="332">
        <f t="shared" ca="1" si="44"/>
        <v>8.7518502787250235E-2</v>
      </c>
      <c r="AF35" s="332">
        <f t="shared" ca="1" si="44"/>
        <v>8.7518502787250235E-2</v>
      </c>
      <c r="AG35" s="102">
        <f t="shared" ca="1" si="44"/>
        <v>8.7518502787250235E-2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1.134859088329866E-2</v>
      </c>
      <c r="N36" s="54">
        <f t="shared" ca="1" si="31"/>
        <v>1.4226381243306687E-3</v>
      </c>
      <c r="O36" s="54">
        <f t="shared" ca="1" si="31"/>
        <v>1.7752949948516444E-4</v>
      </c>
      <c r="P36" s="54">
        <f t="shared" ca="1" si="31"/>
        <v>2.2082165835509451E-5</v>
      </c>
      <c r="Q36" s="54">
        <f t="shared" ca="1" si="31"/>
        <v>2.7457625198355494E-6</v>
      </c>
      <c r="R36" s="54">
        <f t="shared" ca="1" si="31"/>
        <v>3.4140661366804211E-7</v>
      </c>
      <c r="S36" s="54">
        <f t="shared" ca="1" si="31"/>
        <v>4.2450150213863565E-8</v>
      </c>
      <c r="T36" s="54">
        <f t="shared" ca="1" si="31"/>
        <v>5.2782054805360757E-9</v>
      </c>
      <c r="U36" s="54">
        <f t="shared" ca="1" si="31"/>
        <v>6.562862812081316E-10</v>
      </c>
      <c r="V36" s="54">
        <f t="shared" ca="1" si="31"/>
        <v>8.160191585296861E-11</v>
      </c>
      <c r="W36" s="54">
        <f t="shared" ca="1" si="31"/>
        <v>1.0146292639233458E-11</v>
      </c>
      <c r="X36" s="54">
        <f t="shared" ca="1" si="31"/>
        <v>1.2615788885826669E-12</v>
      </c>
      <c r="Y36" s="332">
        <f t="shared" ref="Y36:AG36" ca="1" si="46">Y24/Y$26</f>
        <v>1.5686333409489087E-13</v>
      </c>
      <c r="Z36" s="332">
        <f t="shared" ca="1" si="46"/>
        <v>1.9504214762948198E-14</v>
      </c>
      <c r="AA36" s="332">
        <f t="shared" ca="1" si="46"/>
        <v>2.4251326526630634E-15</v>
      </c>
      <c r="AB36" s="332">
        <f t="shared" ca="1" si="46"/>
        <v>3.0153833181661593E-16</v>
      </c>
      <c r="AC36" s="332">
        <f t="shared" ca="1" si="46"/>
        <v>3.7492945161123921E-17</v>
      </c>
      <c r="AD36" s="332">
        <f t="shared" ca="1" si="46"/>
        <v>4.6618316430494498E-18</v>
      </c>
      <c r="AE36" s="332">
        <f t="shared" ca="1" si="46"/>
        <v>5.7964702892083106E-19</v>
      </c>
      <c r="AF36" s="332">
        <f t="shared" ca="1" si="46"/>
        <v>7.2072675262241943E-20</v>
      </c>
      <c r="AG36" s="102">
        <f t="shared" ca="1" si="46"/>
        <v>8.9614373235509997E-21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1.134859088329866E-2</v>
      </c>
      <c r="N37" s="54">
        <f t="shared" ca="1" si="31"/>
        <v>1.4226381243306687E-3</v>
      </c>
      <c r="O37" s="54">
        <f t="shared" ca="1" si="31"/>
        <v>1.7752949948516444E-4</v>
      </c>
      <c r="P37" s="54">
        <f t="shared" ca="1" si="31"/>
        <v>2.2082165835509451E-5</v>
      </c>
      <c r="Q37" s="54">
        <f t="shared" ca="1" si="31"/>
        <v>2.7457625198355494E-6</v>
      </c>
      <c r="R37" s="54">
        <f t="shared" ca="1" si="31"/>
        <v>3.4140661366804211E-7</v>
      </c>
      <c r="S37" s="54">
        <f t="shared" ca="1" si="31"/>
        <v>4.2450150213863565E-8</v>
      </c>
      <c r="T37" s="54">
        <f t="shared" ca="1" si="31"/>
        <v>5.2782054805360757E-9</v>
      </c>
      <c r="U37" s="54">
        <f t="shared" ca="1" si="31"/>
        <v>6.562862812081316E-10</v>
      </c>
      <c r="V37" s="54">
        <f t="shared" ca="1" si="31"/>
        <v>8.160191585296861E-11</v>
      </c>
      <c r="W37" s="54">
        <f t="shared" ca="1" si="31"/>
        <v>1.0146292639233458E-11</v>
      </c>
      <c r="X37" s="54">
        <f t="shared" ca="1" si="31"/>
        <v>1.2615788885826669E-12</v>
      </c>
      <c r="Y37" s="332">
        <f t="shared" ref="Y37:AG37" ca="1" si="48">Y25/Y$26</f>
        <v>1.5686333409489087E-13</v>
      </c>
      <c r="Z37" s="332">
        <f t="shared" ca="1" si="48"/>
        <v>1.9504214762948198E-14</v>
      </c>
      <c r="AA37" s="332">
        <f t="shared" ca="1" si="48"/>
        <v>2.4251326526630634E-15</v>
      </c>
      <c r="AB37" s="332">
        <f t="shared" ca="1" si="48"/>
        <v>3.0153833181661593E-16</v>
      </c>
      <c r="AC37" s="332">
        <f t="shared" ca="1" si="48"/>
        <v>3.7492945161123921E-17</v>
      </c>
      <c r="AD37" s="332">
        <f t="shared" ca="1" si="48"/>
        <v>4.6618316430494498E-18</v>
      </c>
      <c r="AE37" s="332">
        <f t="shared" ca="1" si="48"/>
        <v>5.7964702892083106E-19</v>
      </c>
      <c r="AF37" s="332">
        <f t="shared" ca="1" si="48"/>
        <v>7.2072675262241943E-20</v>
      </c>
      <c r="AG37" s="102">
        <f t="shared" ca="1" si="48"/>
        <v>8.9614373235509997E-21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8.0106855930227514</v>
      </c>
      <c r="O38" s="41">
        <f t="shared" ca="1" si="49"/>
        <v>8.0391416465137802</v>
      </c>
      <c r="P38" s="41">
        <f t="shared" ca="1" si="49"/>
        <v>8.042226671542366</v>
      </c>
      <c r="Q38" s="41">
        <f t="shared" ca="1" si="49"/>
        <v>8.0424940088077808</v>
      </c>
      <c r="R38" s="41">
        <f t="shared" ca="1" si="49"/>
        <v>8.0425294837006245</v>
      </c>
      <c r="S38" s="41">
        <f t="shared" ca="1" si="49"/>
        <v>8.0425345171349623</v>
      </c>
      <c r="T38" s="41">
        <f t="shared" ca="1" si="49"/>
        <v>8.0425351325211398</v>
      </c>
      <c r="U38" s="41">
        <f t="shared" ca="1" si="49"/>
        <v>8.0425352057116939</v>
      </c>
      <c r="V38" s="41">
        <f t="shared" ca="1" si="49"/>
        <v>8.0425352148602745</v>
      </c>
      <c r="W38" s="41">
        <f t="shared" ca="1" si="49"/>
        <v>8.0425352160155494</v>
      </c>
      <c r="X38" s="41">
        <f t="shared" ca="1" si="49"/>
        <v>8.0425352161589778</v>
      </c>
      <c r="Y38" s="52">
        <f ca="1">SUM($B15*Y28,$C15*Y29,$D15*Y30,$E15*Y31,$F15*Y32,$G15*Y33,$H15*Y34,$I15*Y35,$J15*Y36,$K15*Y37)</f>
        <v>8.0425352161767201</v>
      </c>
      <c r="Z38" s="52">
        <f t="shared" ref="Z38:AG38" ca="1" si="50">SUM($B15*Z28,$C15*Z29,$D15*Z30,$E15*Z31,$F15*Z32,$G15*Z33,$H15*Z34,$I15*Z35,$J15*Z36,$K15*Z37)</f>
        <v>8.0425352161789263</v>
      </c>
      <c r="AA38" s="52">
        <f t="shared" ca="1" si="50"/>
        <v>8.0425352161791999</v>
      </c>
      <c r="AB38" s="52">
        <f t="shared" ca="1" si="50"/>
        <v>8.0425352161792372</v>
      </c>
      <c r="AC38" s="52">
        <f t="shared" ca="1" si="50"/>
        <v>8.0425352161792389</v>
      </c>
      <c r="AD38" s="52">
        <f t="shared" ca="1" si="50"/>
        <v>8.0425352161792389</v>
      </c>
      <c r="AE38" s="52">
        <f t="shared" ca="1" si="50"/>
        <v>8.0425352161792389</v>
      </c>
      <c r="AF38" s="52">
        <f t="shared" ca="1" si="50"/>
        <v>8.0425352161792389</v>
      </c>
      <c r="AG38" s="55">
        <f t="shared" ca="1" si="50"/>
        <v>8.0425352161792389</v>
      </c>
    </row>
    <row r="39" spans="1:33" ht="14.4" thickBot="1" x14ac:dyDescent="0.35">
      <c r="A39" s="62" t="s">
        <v>34</v>
      </c>
      <c r="B39" s="63">
        <f ca="1">M41</f>
        <v>1.1218036721335749E-9</v>
      </c>
      <c r="L39" s="40" t="s">
        <v>161</v>
      </c>
      <c r="M39" s="323">
        <f>Summary!H15</f>
        <v>1E-8</v>
      </c>
      <c r="N39" s="318">
        <f ca="1">SUM(N40:N49)</f>
        <v>7.1544597186678322E-4</v>
      </c>
      <c r="O39" s="318">
        <f ca="1">SUM(O40:O49)</f>
        <v>3.9943195703443719E-6</v>
      </c>
      <c r="P39" s="318">
        <f t="shared" ref="P39:Y39" ca="1" si="51">SUM(P40:P49)</f>
        <v>6.2898840634128716E-8</v>
      </c>
      <c r="Q39" s="318">
        <f t="shared" ca="1" si="51"/>
        <v>1.1218036721335749E-9</v>
      </c>
      <c r="R39" s="318">
        <f t="shared" ca="1" si="51"/>
        <v>1.7312063063380997E-11</v>
      </c>
      <c r="S39" s="318">
        <f t="shared" ca="1" si="51"/>
        <v>2.4175843665215606E-13</v>
      </c>
      <c r="T39" s="318">
        <f t="shared" ca="1" si="51"/>
        <v>3.7349617114811439E-15</v>
      </c>
      <c r="U39" s="318">
        <f t="shared" ca="1" si="51"/>
        <v>5.9468567195347497E-17</v>
      </c>
      <c r="V39" s="318">
        <f t="shared" ca="1" si="51"/>
        <v>9.2020202863221607E-19</v>
      </c>
      <c r="W39" s="318">
        <f t="shared" ca="1" si="51"/>
        <v>1.407365649668646E-20</v>
      </c>
      <c r="X39" s="318">
        <f t="shared" ca="1" si="51"/>
        <v>2.1747649636569736E-22</v>
      </c>
      <c r="Y39" s="318">
        <f t="shared" ca="1" si="51"/>
        <v>3.3745917993706985E-24</v>
      </c>
      <c r="Z39" s="318">
        <f t="shared" ref="Z39:AG39" ca="1" si="52">SUM(Z40:Z49)</f>
        <v>5.2158427495797346E-26</v>
      </c>
      <c r="AA39" s="318">
        <f t="shared" ca="1" si="52"/>
        <v>8.0475879038352557E-28</v>
      </c>
      <c r="AB39" s="318">
        <f t="shared" ca="1" si="52"/>
        <v>1.2754261620212738E-29</v>
      </c>
      <c r="AC39" s="318">
        <f t="shared" ca="1" si="52"/>
        <v>2.1094008161347268E-31</v>
      </c>
      <c r="AD39" s="318">
        <f t="shared" ca="1" si="52"/>
        <v>2.1557640296733848E-33</v>
      </c>
      <c r="AE39" s="318">
        <f t="shared" ca="1" si="52"/>
        <v>3.3328462447656846E-35</v>
      </c>
      <c r="AF39" s="318">
        <f t="shared" ca="1" si="52"/>
        <v>5.1526344898386903E-37</v>
      </c>
      <c r="AG39" s="318">
        <f t="shared" ca="1" si="52"/>
        <v>7.9660567083081248E-39</v>
      </c>
    </row>
    <row r="40" spans="1:33" outlineLevel="1" x14ac:dyDescent="0.3">
      <c r="B40" s="57">
        <f ca="1">AG38</f>
        <v>8.0425352161792389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4</v>
      </c>
      <c r="N40" s="41">
        <f ca="1">(N28-M28)^2</f>
        <v>1.1055367351926138E-6</v>
      </c>
      <c r="O40" s="41">
        <f ca="1">(O28-N28)^2</f>
        <v>1.0079166282861427E-10</v>
      </c>
      <c r="P40" s="41">
        <f t="shared" ref="P40:Y40" ca="1" si="53">(P28-O28)^2</f>
        <v>5.4773924235402444E-9</v>
      </c>
      <c r="Q40" s="41">
        <f t="shared" ca="1" si="53"/>
        <v>7.2078397933721266E-11</v>
      </c>
      <c r="R40" s="41">
        <f t="shared" ca="1" si="53"/>
        <v>4.310469892321067E-13</v>
      </c>
      <c r="S40" s="41">
        <f t="shared" ca="1" si="53"/>
        <v>7.1461773747143386E-15</v>
      </c>
      <c r="T40" s="41">
        <f t="shared" ca="1" si="53"/>
        <v>1.5964492352041275E-16</v>
      </c>
      <c r="U40" s="41">
        <f t="shared" ca="1" si="53"/>
        <v>2.4347034321983748E-18</v>
      </c>
      <c r="V40" s="41">
        <f t="shared" ca="1" si="53"/>
        <v>3.3386580230799264E-20</v>
      </c>
      <c r="W40" s="41">
        <f t="shared" ca="1" si="53"/>
        <v>5.175964313516481E-22</v>
      </c>
      <c r="X40" s="41">
        <f t="shared" ca="1" si="53"/>
        <v>8.3448465133071453E-24</v>
      </c>
      <c r="Y40" s="41">
        <f t="shared" ca="1" si="53"/>
        <v>1.290137952915557E-25</v>
      </c>
      <c r="Z40" s="41">
        <f t="shared" ref="Z40:Z49" ca="1" si="54">(Z28-Y28)^2</f>
        <v>1.9672249638828092E-27</v>
      </c>
      <c r="AA40" s="41">
        <f t="shared" ref="AA40:AA49" ca="1" si="55">(AA28-Z28)^2</f>
        <v>2.9897366084689694E-29</v>
      </c>
      <c r="AB40" s="41">
        <f t="shared" ref="AB40:AB49" ca="1" si="56">(AB28-AA28)^2</f>
        <v>5.2077145696230857E-31</v>
      </c>
      <c r="AC40" s="41">
        <f t="shared" ref="AC40:AC49" ca="1" si="57">(AC28-AB28)^2</f>
        <v>1.2325951644078309E-32</v>
      </c>
      <c r="AD40" s="41">
        <f t="shared" ref="AD40:AD49" ca="1" si="58">(AD28-AC28)^2</f>
        <v>0</v>
      </c>
      <c r="AE40" s="41">
        <f t="shared" ref="AE40:AE49" ca="1" si="59">(AE28-AD28)^2</f>
        <v>0</v>
      </c>
      <c r="AF40" s="41">
        <f t="shared" ref="AF40:AF49" ca="1" si="60">(AF28-AE28)^2</f>
        <v>0</v>
      </c>
      <c r="AG40" s="41">
        <f t="shared" ref="AG40:AG49" ca="1" si="61">(AG28-AF28)^2</f>
        <v>0</v>
      </c>
    </row>
    <row r="41" spans="1:33" outlineLevel="1" x14ac:dyDescent="0.3">
      <c r="B41" s="57"/>
      <c r="C41" s="57">
        <f ca="1">B40</f>
        <v>8.0425352161792389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1.1218036721335749E-9</v>
      </c>
      <c r="N41" s="41">
        <f t="shared" ref="N41" ca="1" si="62">(N29-M29)^2</f>
        <v>5.0713181883123336E-4</v>
      </c>
      <c r="O41" s="41">
        <f t="shared" ref="O41:Y49" ca="1" si="63">(O29-N29)^2</f>
        <v>1.1212574676540737E-7</v>
      </c>
      <c r="P41" s="41">
        <f t="shared" ca="1" si="63"/>
        <v>5.3559373188185035E-10</v>
      </c>
      <c r="Q41" s="41">
        <f t="shared" ca="1" si="63"/>
        <v>2.6639382086662442E-10</v>
      </c>
      <c r="R41" s="41">
        <f t="shared" ca="1" si="63"/>
        <v>4.650992718485498E-12</v>
      </c>
      <c r="S41" s="41">
        <f t="shared" ca="1" si="63"/>
        <v>3.8859645258892422E-14</v>
      </c>
      <c r="T41" s="41">
        <f t="shared" ca="1" si="63"/>
        <v>5.6067139877310361E-16</v>
      </c>
      <c r="U41" s="41">
        <f t="shared" ca="1" si="63"/>
        <v>1.1016605338656162E-17</v>
      </c>
      <c r="V41" s="41">
        <f t="shared" ca="1" si="63"/>
        <v>1.7467770819078109E-19</v>
      </c>
      <c r="W41" s="41">
        <f t="shared" ca="1" si="63"/>
        <v>2.4989014136232036E-21</v>
      </c>
      <c r="X41" s="41">
        <f t="shared" ca="1" si="63"/>
        <v>3.8233589978524225E-23</v>
      </c>
      <c r="Y41" s="41">
        <f t="shared" ca="1" si="63"/>
        <v>6.073413023017832E-25</v>
      </c>
      <c r="Z41" s="41">
        <f t="shared" ca="1" si="54"/>
        <v>9.4047288378229493E-27</v>
      </c>
      <c r="AA41" s="41">
        <f t="shared" ca="1" si="55"/>
        <v>1.437698999765294E-28</v>
      </c>
      <c r="AB41" s="41">
        <f t="shared" ca="1" si="56"/>
        <v>2.4158865222393487E-30</v>
      </c>
      <c r="AC41" s="41">
        <f t="shared" ca="1" si="57"/>
        <v>4.9303806576313238E-32</v>
      </c>
      <c r="AD41" s="41">
        <f t="shared" ca="1" si="58"/>
        <v>0</v>
      </c>
      <c r="AE41" s="41">
        <f t="shared" ca="1" si="59"/>
        <v>0</v>
      </c>
      <c r="AF41" s="41">
        <f t="shared" ca="1" si="60"/>
        <v>0</v>
      </c>
      <c r="AG41" s="41">
        <f t="shared" ca="1" si="61"/>
        <v>0</v>
      </c>
    </row>
    <row r="42" spans="1:33" outlineLevel="1" x14ac:dyDescent="0.3">
      <c r="B42" s="57"/>
      <c r="C42" s="57"/>
      <c r="D42" s="57">
        <f ca="1">C41</f>
        <v>8.0425352161792389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7.0342585177682512E-7</v>
      </c>
      <c r="O42" s="41">
        <f t="shared" ca="1" si="63"/>
        <v>1.3056256956402262E-7</v>
      </c>
      <c r="P42" s="41">
        <f t="shared" ca="1" si="63"/>
        <v>1.700133224442283E-9</v>
      </c>
      <c r="Q42" s="41">
        <f t="shared" ca="1" si="63"/>
        <v>7.03603688896756E-12</v>
      </c>
      <c r="R42" s="41">
        <f t="shared" ca="1" si="63"/>
        <v>1.188793967026299E-13</v>
      </c>
      <c r="S42" s="41">
        <f t="shared" ca="1" si="63"/>
        <v>3.140882530889093E-15</v>
      </c>
      <c r="T42" s="41">
        <f t="shared" ca="1" si="63"/>
        <v>4.7862307308572868E-17</v>
      </c>
      <c r="U42" s="41">
        <f t="shared" ca="1" si="63"/>
        <v>6.2443264717362972E-19</v>
      </c>
      <c r="V42" s="41">
        <f t="shared" ca="1" si="63"/>
        <v>9.6755961316636692E-21</v>
      </c>
      <c r="W42" s="41">
        <f t="shared" ca="1" si="63"/>
        <v>1.588143214896404E-22</v>
      </c>
      <c r="X42" s="41">
        <f t="shared" ca="1" si="63"/>
        <v>2.4559565780679188E-24</v>
      </c>
      <c r="Y42" s="41">
        <f t="shared" ca="1" si="63"/>
        <v>3.7216246733344175E-26</v>
      </c>
      <c r="Z42" s="41">
        <f t="shared" ca="1" si="54"/>
        <v>5.7441419111033182E-28</v>
      </c>
      <c r="AA42" s="41">
        <f t="shared" ca="1" si="55"/>
        <v>8.9856187485330876E-30</v>
      </c>
      <c r="AB42" s="41">
        <f t="shared" ca="1" si="56"/>
        <v>1.5099290763995929E-31</v>
      </c>
      <c r="AC42" s="41">
        <f t="shared" ca="1" si="57"/>
        <v>1.7333369499485123E-33</v>
      </c>
      <c r="AD42" s="41">
        <f t="shared" ca="1" si="58"/>
        <v>0</v>
      </c>
      <c r="AE42" s="41">
        <f t="shared" ca="1" si="59"/>
        <v>0</v>
      </c>
      <c r="AF42" s="41">
        <f t="shared" ca="1" si="60"/>
        <v>0</v>
      </c>
      <c r="AG42" s="41">
        <f t="shared" ca="1" si="61"/>
        <v>0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8.0425352161792389</v>
      </c>
      <c r="F43" s="57"/>
      <c r="G43" s="57"/>
      <c r="H43" s="57"/>
      <c r="I43" s="57"/>
      <c r="J43" s="57"/>
      <c r="K43" s="57"/>
      <c r="N43" s="41">
        <f t="shared" ref="N43" ca="1" si="65">(N31-M31)^2</f>
        <v>7.0342585177682512E-7</v>
      </c>
      <c r="O43" s="41">
        <f t="shared" ca="1" si="63"/>
        <v>1.3056256956402262E-7</v>
      </c>
      <c r="P43" s="41">
        <f t="shared" ca="1" si="63"/>
        <v>1.700133224442283E-9</v>
      </c>
      <c r="Q43" s="41">
        <f t="shared" ca="1" si="63"/>
        <v>7.03603688896756E-12</v>
      </c>
      <c r="R43" s="41">
        <f t="shared" ca="1" si="63"/>
        <v>1.188793967026299E-13</v>
      </c>
      <c r="S43" s="41">
        <f t="shared" ca="1" si="63"/>
        <v>3.140882530889093E-15</v>
      </c>
      <c r="T43" s="41">
        <f t="shared" ca="1" si="63"/>
        <v>4.7862307308572868E-17</v>
      </c>
      <c r="U43" s="41">
        <f t="shared" ca="1" si="63"/>
        <v>6.2443264717362972E-19</v>
      </c>
      <c r="V43" s="41">
        <f t="shared" ca="1" si="63"/>
        <v>9.6755961316636692E-21</v>
      </c>
      <c r="W43" s="41">
        <f t="shared" ca="1" si="63"/>
        <v>1.588143214896404E-22</v>
      </c>
      <c r="X43" s="41">
        <f t="shared" ca="1" si="63"/>
        <v>2.4559565780679188E-24</v>
      </c>
      <c r="Y43" s="41">
        <f t="shared" ca="1" si="63"/>
        <v>3.7216246733344175E-26</v>
      </c>
      <c r="Z43" s="41">
        <f t="shared" ca="1" si="54"/>
        <v>5.7441419111033182E-28</v>
      </c>
      <c r="AA43" s="41">
        <f t="shared" ca="1" si="55"/>
        <v>8.9856187485330876E-30</v>
      </c>
      <c r="AB43" s="41">
        <f t="shared" ca="1" si="56"/>
        <v>1.5099290763995929E-31</v>
      </c>
      <c r="AC43" s="41">
        <f t="shared" ca="1" si="57"/>
        <v>1.7333369499485123E-33</v>
      </c>
      <c r="AD43" s="41">
        <f t="shared" ca="1" si="58"/>
        <v>0</v>
      </c>
      <c r="AE43" s="41">
        <f t="shared" ca="1" si="59"/>
        <v>0</v>
      </c>
      <c r="AF43" s="41">
        <f t="shared" ca="1" si="60"/>
        <v>0</v>
      </c>
      <c r="AG43" s="41">
        <f t="shared" ca="1" si="61"/>
        <v>0</v>
      </c>
    </row>
    <row r="44" spans="1:33" outlineLevel="1" x14ac:dyDescent="0.3">
      <c r="B44" s="57"/>
      <c r="C44" s="57"/>
      <c r="D44" s="57"/>
      <c r="E44" s="57"/>
      <c r="F44" s="57">
        <f ca="1">E43</f>
        <v>8.0425352161792389</v>
      </c>
      <c r="G44" s="57"/>
      <c r="H44" s="57"/>
      <c r="I44" s="57"/>
      <c r="J44" s="57"/>
      <c r="K44" s="57"/>
      <c r="N44" s="41">
        <f t="shared" ref="N44" ca="1" si="66">(N32-M32)^2</f>
        <v>7.0342585177682512E-7</v>
      </c>
      <c r="O44" s="41">
        <f t="shared" ca="1" si="63"/>
        <v>1.3056256956402262E-7</v>
      </c>
      <c r="P44" s="41">
        <f t="shared" ca="1" si="63"/>
        <v>1.700133224442283E-9</v>
      </c>
      <c r="Q44" s="41">
        <f t="shared" ca="1" si="63"/>
        <v>7.03603688896756E-12</v>
      </c>
      <c r="R44" s="41">
        <f t="shared" ca="1" si="63"/>
        <v>1.188793967026299E-13</v>
      </c>
      <c r="S44" s="41">
        <f t="shared" ca="1" si="63"/>
        <v>3.140882530889093E-15</v>
      </c>
      <c r="T44" s="41">
        <f t="shared" ca="1" si="63"/>
        <v>4.7862307308572868E-17</v>
      </c>
      <c r="U44" s="41">
        <f t="shared" ca="1" si="63"/>
        <v>6.2443264717362972E-19</v>
      </c>
      <c r="V44" s="41">
        <f t="shared" ca="1" si="63"/>
        <v>9.6755961316636692E-21</v>
      </c>
      <c r="W44" s="41">
        <f t="shared" ca="1" si="63"/>
        <v>1.588143214896404E-22</v>
      </c>
      <c r="X44" s="41">
        <f t="shared" ca="1" si="63"/>
        <v>2.4559565780679188E-24</v>
      </c>
      <c r="Y44" s="41">
        <f t="shared" ca="1" si="63"/>
        <v>3.7216246733344175E-26</v>
      </c>
      <c r="Z44" s="41">
        <f t="shared" ca="1" si="54"/>
        <v>5.7441419111033182E-28</v>
      </c>
      <c r="AA44" s="41">
        <f t="shared" ca="1" si="55"/>
        <v>8.9856187485330876E-30</v>
      </c>
      <c r="AB44" s="41">
        <f t="shared" ca="1" si="56"/>
        <v>1.5099290763995929E-31</v>
      </c>
      <c r="AC44" s="41">
        <f t="shared" ca="1" si="57"/>
        <v>1.7333369499485123E-33</v>
      </c>
      <c r="AD44" s="41">
        <f t="shared" ca="1" si="58"/>
        <v>0</v>
      </c>
      <c r="AE44" s="41">
        <f t="shared" ca="1" si="59"/>
        <v>0</v>
      </c>
      <c r="AF44" s="41">
        <f t="shared" ca="1" si="60"/>
        <v>0</v>
      </c>
      <c r="AG44" s="41">
        <f t="shared" ca="1" si="61"/>
        <v>0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8.0425352161792389</v>
      </c>
      <c r="H45" s="57"/>
      <c r="I45" s="57"/>
      <c r="J45" s="57"/>
      <c r="K45" s="57"/>
      <c r="N45" s="41">
        <f t="shared" ref="N45" ca="1" si="67">(N33-M33)^2</f>
        <v>6.6424106949445986E-6</v>
      </c>
      <c r="O45" s="41">
        <f t="shared" ca="1" si="63"/>
        <v>1.2868920876669702E-7</v>
      </c>
      <c r="P45" s="41">
        <f t="shared" ca="1" si="63"/>
        <v>5.7441278920892904E-11</v>
      </c>
      <c r="Q45" s="41">
        <f t="shared" ca="1" si="63"/>
        <v>3.5828251558221981E-13</v>
      </c>
      <c r="R45" s="41">
        <f t="shared" ca="1" si="63"/>
        <v>7.3771725105092627E-14</v>
      </c>
      <c r="S45" s="41">
        <f t="shared" ca="1" si="63"/>
        <v>1.2982672820446679E-15</v>
      </c>
      <c r="T45" s="41">
        <f t="shared" ca="1" si="63"/>
        <v>1.1826902129657083E-17</v>
      </c>
      <c r="U45" s="41">
        <f t="shared" ca="1" si="63"/>
        <v>1.7082101839227553E-19</v>
      </c>
      <c r="V45" s="41">
        <f t="shared" ca="1" si="63"/>
        <v>3.2355199849846113E-21</v>
      </c>
      <c r="W45" s="41">
        <f t="shared" ca="1" si="63"/>
        <v>5.1274866536834821E-23</v>
      </c>
      <c r="X45" s="41">
        <f t="shared" ca="1" si="63"/>
        <v>7.4200012151985433E-25</v>
      </c>
      <c r="Y45" s="41">
        <f t="shared" ca="1" si="63"/>
        <v>1.1362555456170143E-26</v>
      </c>
      <c r="Z45" s="41">
        <f t="shared" ca="1" si="54"/>
        <v>1.7934741124620037E-28</v>
      </c>
      <c r="AA45" s="41">
        <f t="shared" ca="1" si="55"/>
        <v>2.7733391199176196E-30</v>
      </c>
      <c r="AB45" s="41">
        <f t="shared" ca="1" si="56"/>
        <v>4.3333423748712807E-32</v>
      </c>
      <c r="AC45" s="41">
        <f t="shared" ca="1" si="57"/>
        <v>1.2037062152420224E-33</v>
      </c>
      <c r="AD45" s="41">
        <f t="shared" ca="1" si="58"/>
        <v>0</v>
      </c>
      <c r="AE45" s="41">
        <f t="shared" ca="1" si="59"/>
        <v>0</v>
      </c>
      <c r="AF45" s="41">
        <f t="shared" ca="1" si="60"/>
        <v>0</v>
      </c>
      <c r="AG45" s="41">
        <f t="shared" ca="1" si="61"/>
        <v>0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8.0425352161792389</v>
      </c>
      <c r="I46" s="57"/>
      <c r="J46" s="57"/>
      <c r="K46" s="57"/>
      <c r="N46" s="41">
        <f t="shared" ref="N46" ca="1" si="68">(N34-M34)^2</f>
        <v>7.0342585177682512E-7</v>
      </c>
      <c r="O46" s="41">
        <f t="shared" ca="1" si="63"/>
        <v>1.3056256956402262E-7</v>
      </c>
      <c r="P46" s="41">
        <f t="shared" ca="1" si="63"/>
        <v>1.700133224442283E-9</v>
      </c>
      <c r="Q46" s="41">
        <f t="shared" ca="1" si="63"/>
        <v>7.03603688896756E-12</v>
      </c>
      <c r="R46" s="41">
        <f t="shared" ca="1" si="63"/>
        <v>1.188793967026299E-13</v>
      </c>
      <c r="S46" s="41">
        <f t="shared" ca="1" si="63"/>
        <v>3.140882530889093E-15</v>
      </c>
      <c r="T46" s="41">
        <f t="shared" ca="1" si="63"/>
        <v>4.7862307308572868E-17</v>
      </c>
      <c r="U46" s="41">
        <f t="shared" ca="1" si="63"/>
        <v>6.2443264717362972E-19</v>
      </c>
      <c r="V46" s="41">
        <f t="shared" ca="1" si="63"/>
        <v>9.6755961316636692E-21</v>
      </c>
      <c r="W46" s="41">
        <f t="shared" ca="1" si="63"/>
        <v>1.588143214896404E-22</v>
      </c>
      <c r="X46" s="41">
        <f t="shared" ca="1" si="63"/>
        <v>2.4559565780679188E-24</v>
      </c>
      <c r="Y46" s="41">
        <f t="shared" ca="1" si="63"/>
        <v>3.7216246733344175E-26</v>
      </c>
      <c r="Z46" s="41">
        <f t="shared" ca="1" si="54"/>
        <v>5.7441419111033182E-28</v>
      </c>
      <c r="AA46" s="41">
        <f t="shared" ca="1" si="55"/>
        <v>8.9856187485330876E-30</v>
      </c>
      <c r="AB46" s="41">
        <f t="shared" ca="1" si="56"/>
        <v>1.5099290763995929E-31</v>
      </c>
      <c r="AC46" s="41">
        <f t="shared" ca="1" si="57"/>
        <v>1.7333369499485123E-33</v>
      </c>
      <c r="AD46" s="41">
        <f t="shared" ca="1" si="58"/>
        <v>0</v>
      </c>
      <c r="AE46" s="41">
        <f t="shared" ca="1" si="59"/>
        <v>0</v>
      </c>
      <c r="AF46" s="41">
        <f t="shared" ca="1" si="60"/>
        <v>0</v>
      </c>
      <c r="AG46" s="41">
        <f t="shared" ca="1" si="61"/>
        <v>0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8.0425352161792389</v>
      </c>
      <c r="J47" s="57"/>
      <c r="K47" s="57"/>
      <c r="N47" s="41">
        <f t="shared" ref="N47" ca="1" si="69">(N35-M35)^2</f>
        <v>7.0342585177682512E-7</v>
      </c>
      <c r="O47" s="41">
        <f t="shared" ca="1" si="63"/>
        <v>1.3056256956402262E-7</v>
      </c>
      <c r="P47" s="41">
        <f t="shared" ca="1" si="63"/>
        <v>1.700133224442283E-9</v>
      </c>
      <c r="Q47" s="41">
        <f t="shared" ca="1" si="63"/>
        <v>7.03603688896756E-12</v>
      </c>
      <c r="R47" s="41">
        <f t="shared" ca="1" si="63"/>
        <v>1.188793967026299E-13</v>
      </c>
      <c r="S47" s="41">
        <f t="shared" ca="1" si="63"/>
        <v>3.140882530889093E-15</v>
      </c>
      <c r="T47" s="41">
        <f t="shared" ca="1" si="63"/>
        <v>4.7862307308572868E-17</v>
      </c>
      <c r="U47" s="41">
        <f t="shared" ca="1" si="63"/>
        <v>6.2443264717362972E-19</v>
      </c>
      <c r="V47" s="41">
        <f t="shared" ca="1" si="63"/>
        <v>9.6755961316636692E-21</v>
      </c>
      <c r="W47" s="41">
        <f t="shared" ca="1" si="63"/>
        <v>1.588143214896404E-22</v>
      </c>
      <c r="X47" s="41">
        <f t="shared" ca="1" si="63"/>
        <v>2.4559565780679188E-24</v>
      </c>
      <c r="Y47" s="41">
        <f t="shared" ca="1" si="63"/>
        <v>3.7216246733344175E-26</v>
      </c>
      <c r="Z47" s="41">
        <f t="shared" ca="1" si="54"/>
        <v>5.7441419111033182E-28</v>
      </c>
      <c r="AA47" s="41">
        <f t="shared" ca="1" si="55"/>
        <v>8.9856187485330876E-30</v>
      </c>
      <c r="AB47" s="41">
        <f t="shared" ca="1" si="56"/>
        <v>1.5099290763995929E-31</v>
      </c>
      <c r="AC47" s="41">
        <f t="shared" ca="1" si="57"/>
        <v>1.7333369499485123E-33</v>
      </c>
      <c r="AD47" s="41">
        <f t="shared" ca="1" si="58"/>
        <v>0</v>
      </c>
      <c r="AE47" s="41">
        <f t="shared" ca="1" si="59"/>
        <v>0</v>
      </c>
      <c r="AF47" s="41">
        <f t="shared" ca="1" si="60"/>
        <v>0</v>
      </c>
      <c r="AG47" s="41">
        <f t="shared" ca="1" si="61"/>
        <v>0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8.0425352161792389</v>
      </c>
      <c r="K48" s="57"/>
      <c r="N48" s="41">
        <f t="shared" ref="N48" ca="1" si="70">(N36-M36)^2</f>
        <v>9.8524538173264275E-5</v>
      </c>
      <c r="O48" s="41">
        <f t="shared" ca="1" si="63"/>
        <v>1.5502954876646628E-6</v>
      </c>
      <c r="P48" s="41">
        <f t="shared" ca="1" si="63"/>
        <v>2.4163873538787159E-8</v>
      </c>
      <c r="Q48" s="41">
        <f t="shared" ca="1" si="63"/>
        <v>3.7389649318640462E-10</v>
      </c>
      <c r="R48" s="41">
        <f t="shared" ca="1" si="63"/>
        <v>5.7809273235225752E-12</v>
      </c>
      <c r="S48" s="41">
        <f t="shared" ca="1" si="63"/>
        <v>8.9374967041029587E-14</v>
      </c>
      <c r="T48" s="41">
        <f t="shared" ca="1" si="63"/>
        <v>1.3817534752575532E-15</v>
      </c>
      <c r="U48" s="41">
        <f t="shared" ca="1" si="63"/>
        <v>2.1362137085116268E-17</v>
      </c>
      <c r="V48" s="41">
        <f t="shared" ca="1" si="63"/>
        <v>3.302621197836664E-19</v>
      </c>
      <c r="W48" s="41">
        <f t="shared" ca="1" si="63"/>
        <v>5.1059060888632858E-21</v>
      </c>
      <c r="X48" s="41">
        <f t="shared" ca="1" si="63"/>
        <v>7.8938138431003269E-23</v>
      </c>
      <c r="Y48" s="41">
        <f t="shared" ca="1" si="63"/>
        <v>1.2203964563272343E-24</v>
      </c>
      <c r="Z48" s="41">
        <f t="shared" ca="1" si="54"/>
        <v>1.8867527663646867E-26</v>
      </c>
      <c r="AA48" s="41">
        <f t="shared" ca="1" si="55"/>
        <v>2.9169504572986166E-28</v>
      </c>
      <c r="AB48" s="41">
        <f t="shared" ca="1" si="56"/>
        <v>4.5096528395312851E-30</v>
      </c>
      <c r="AC48" s="41">
        <f t="shared" ca="1" si="57"/>
        <v>6.9719966214048284E-32</v>
      </c>
      <c r="AD48" s="41">
        <f t="shared" ca="1" si="58"/>
        <v>1.0778820148366924E-33</v>
      </c>
      <c r="AE48" s="41">
        <f t="shared" ca="1" si="59"/>
        <v>1.6664231223828423E-35</v>
      </c>
      <c r="AF48" s="41">
        <f t="shared" ca="1" si="60"/>
        <v>2.5763172449193451E-37</v>
      </c>
      <c r="AG48" s="41">
        <f t="shared" ca="1" si="61"/>
        <v>3.9830283541540624E-39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8.0425352161792389</v>
      </c>
      <c r="N49" s="41">
        <f t="shared" ref="N49" ca="1" si="71">(N37-M37)^2</f>
        <v>9.8524538173264275E-5</v>
      </c>
      <c r="O49" s="41">
        <f t="shared" ca="1" si="63"/>
        <v>1.5502954876646628E-6</v>
      </c>
      <c r="P49" s="41">
        <f t="shared" ca="1" si="63"/>
        <v>2.4163873538787159E-8</v>
      </c>
      <c r="Q49" s="41">
        <f t="shared" ca="1" si="63"/>
        <v>3.7389649318640462E-10</v>
      </c>
      <c r="R49" s="41">
        <f t="shared" ca="1" si="63"/>
        <v>5.7809273235225752E-12</v>
      </c>
      <c r="S49" s="41">
        <f t="shared" ca="1" si="63"/>
        <v>8.9374967041029587E-14</v>
      </c>
      <c r="T49" s="41">
        <f t="shared" ca="1" si="63"/>
        <v>1.3817534752575532E-15</v>
      </c>
      <c r="U49" s="41">
        <f t="shared" ca="1" si="63"/>
        <v>2.1362137085116268E-17</v>
      </c>
      <c r="V49" s="41">
        <f t="shared" ca="1" si="63"/>
        <v>3.302621197836664E-19</v>
      </c>
      <c r="W49" s="41">
        <f t="shared" ca="1" si="63"/>
        <v>5.1059060888632858E-21</v>
      </c>
      <c r="X49" s="41">
        <f t="shared" ca="1" si="63"/>
        <v>7.8938138431003269E-23</v>
      </c>
      <c r="Y49" s="41">
        <f t="shared" ca="1" si="63"/>
        <v>1.2203964563272343E-24</v>
      </c>
      <c r="Z49" s="41">
        <f t="shared" ca="1" si="54"/>
        <v>1.8867527663646867E-26</v>
      </c>
      <c r="AA49" s="41">
        <f t="shared" ca="1" si="55"/>
        <v>2.9169504572986166E-28</v>
      </c>
      <c r="AB49" s="41">
        <f t="shared" ca="1" si="56"/>
        <v>4.5096528395312851E-30</v>
      </c>
      <c r="AC49" s="41">
        <f t="shared" ca="1" si="57"/>
        <v>6.9719966214048284E-32</v>
      </c>
      <c r="AD49" s="41">
        <f t="shared" ca="1" si="58"/>
        <v>1.0778820148366924E-33</v>
      </c>
      <c r="AE49" s="41">
        <f t="shared" ca="1" si="59"/>
        <v>1.6664231223828423E-35</v>
      </c>
      <c r="AF49" s="41">
        <f t="shared" ca="1" si="60"/>
        <v>2.5763172449193451E-37</v>
      </c>
      <c r="AG49" s="41">
        <f t="shared" ca="1" si="61"/>
        <v>3.9830283541540624E-39</v>
      </c>
    </row>
    <row r="50" spans="1:33" outlineLevel="1" x14ac:dyDescent="0.3"/>
    <row r="51" spans="1:33" outlineLevel="1" x14ac:dyDescent="0.3">
      <c r="B51" s="57">
        <f t="array" ref="B51:K60" ca="1">B5:K14-B40:K49</f>
        <v>-7.0425352161792389</v>
      </c>
      <c r="C51" s="46">
        <f ca="1"/>
        <v>0.33333333333333331</v>
      </c>
      <c r="D51" s="46">
        <f ca="1"/>
        <v>2</v>
      </c>
      <c r="E51" s="46">
        <f ca="1"/>
        <v>2</v>
      </c>
      <c r="F51" s="46">
        <f ca="1"/>
        <v>2</v>
      </c>
      <c r="G51" s="46">
        <f ca="1"/>
        <v>3.0000000000000004</v>
      </c>
      <c r="H51" s="46">
        <f ca="1"/>
        <v>2</v>
      </c>
      <c r="I51" s="46">
        <f ca="1"/>
        <v>2</v>
      </c>
      <c r="J51" s="46">
        <v>0</v>
      </c>
      <c r="K51" s="46">
        <v>0</v>
      </c>
    </row>
    <row r="52" spans="1:33" outlineLevel="1" x14ac:dyDescent="0.3">
      <c r="B52" s="46">
        <f ca="1"/>
        <v>3</v>
      </c>
      <c r="C52" s="57">
        <f ca="1"/>
        <v>-7.0425352161792389</v>
      </c>
      <c r="D52" s="46">
        <f ca="1"/>
        <v>4</v>
      </c>
      <c r="E52" s="46">
        <f ca="1"/>
        <v>4</v>
      </c>
      <c r="F52" s="46">
        <f ca="1"/>
        <v>4</v>
      </c>
      <c r="G52" s="46">
        <f ca="1"/>
        <v>4.9999999999999991</v>
      </c>
      <c r="H52" s="46">
        <f ca="1"/>
        <v>4</v>
      </c>
      <c r="I52" s="46">
        <f ca="1"/>
        <v>4</v>
      </c>
      <c r="J52" s="46">
        <v>0</v>
      </c>
      <c r="K52" s="46">
        <v>0</v>
      </c>
    </row>
    <row r="53" spans="1:33" outlineLevel="1" x14ac:dyDescent="0.3">
      <c r="B53" s="46">
        <f ca="1"/>
        <v>0.5</v>
      </c>
      <c r="C53" s="46">
        <f ca="1"/>
        <v>0.25</v>
      </c>
      <c r="D53" s="57">
        <f ca="1"/>
        <v>-7.0425352161792389</v>
      </c>
      <c r="E53" s="46">
        <f ca="1"/>
        <v>1</v>
      </c>
      <c r="F53" s="46">
        <f ca="1"/>
        <v>1</v>
      </c>
      <c r="G53" s="46">
        <f ca="1"/>
        <v>2</v>
      </c>
      <c r="H53" s="46">
        <f ca="1"/>
        <v>1</v>
      </c>
      <c r="I53" s="46">
        <f ca="1"/>
        <v>1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0.5</v>
      </c>
      <c r="C54" s="46">
        <f ca="1"/>
        <v>0.25</v>
      </c>
      <c r="D54" s="46">
        <f ca="1"/>
        <v>1</v>
      </c>
      <c r="E54" s="58">
        <f ca="1"/>
        <v>-7.0425352161792389</v>
      </c>
      <c r="F54" s="46">
        <f ca="1"/>
        <v>1</v>
      </c>
      <c r="G54" s="46">
        <f ca="1"/>
        <v>2</v>
      </c>
      <c r="H54" s="46">
        <f ca="1"/>
        <v>1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0.5</v>
      </c>
      <c r="C55" s="46">
        <f ca="1"/>
        <v>0.25</v>
      </c>
      <c r="D55" s="46">
        <f ca="1"/>
        <v>1</v>
      </c>
      <c r="E55" s="46">
        <f ca="1"/>
        <v>1</v>
      </c>
      <c r="F55" s="58">
        <f ca="1"/>
        <v>-7.0425352161792389</v>
      </c>
      <c r="G55" s="46">
        <f ca="1"/>
        <v>2</v>
      </c>
      <c r="H55" s="46">
        <f ca="1"/>
        <v>1</v>
      </c>
      <c r="I55" s="46">
        <f ca="1"/>
        <v>1</v>
      </c>
      <c r="J55" s="46">
        <v>0</v>
      </c>
      <c r="K55" s="46">
        <v>0</v>
      </c>
    </row>
    <row r="56" spans="1:33" outlineLevel="1" x14ac:dyDescent="0.3">
      <c r="B56" s="46">
        <f ca="1"/>
        <v>0.33333333333333326</v>
      </c>
      <c r="C56" s="46">
        <f ca="1"/>
        <v>0.20000000000000004</v>
      </c>
      <c r="D56" s="46">
        <f ca="1"/>
        <v>0.5</v>
      </c>
      <c r="E56" s="46">
        <f ca="1"/>
        <v>0.5</v>
      </c>
      <c r="F56" s="46">
        <f ca="1"/>
        <v>0.5</v>
      </c>
      <c r="G56" s="58">
        <f ca="1"/>
        <v>-7.0425352161792389</v>
      </c>
      <c r="H56" s="46">
        <f ca="1"/>
        <v>0.5</v>
      </c>
      <c r="I56" s="46">
        <f ca="1"/>
        <v>0.5</v>
      </c>
      <c r="J56" s="46">
        <v>0</v>
      </c>
      <c r="K56" s="46">
        <v>0</v>
      </c>
    </row>
    <row r="57" spans="1:33" outlineLevel="1" x14ac:dyDescent="0.3">
      <c r="B57" s="46">
        <f ca="1"/>
        <v>0.5</v>
      </c>
      <c r="C57" s="46">
        <f ca="1"/>
        <v>0.25</v>
      </c>
      <c r="D57" s="46">
        <f ca="1"/>
        <v>1</v>
      </c>
      <c r="E57" s="46">
        <f ca="1"/>
        <v>1</v>
      </c>
      <c r="F57" s="46">
        <f ca="1"/>
        <v>1</v>
      </c>
      <c r="G57" s="46">
        <f ca="1"/>
        <v>2</v>
      </c>
      <c r="H57" s="58">
        <f ca="1"/>
        <v>-7.0425352161792389</v>
      </c>
      <c r="I57" s="46">
        <f ca="1"/>
        <v>1</v>
      </c>
      <c r="J57" s="46">
        <v>0</v>
      </c>
      <c r="K57" s="46">
        <v>0</v>
      </c>
    </row>
    <row r="58" spans="1:33" outlineLevel="1" x14ac:dyDescent="0.3">
      <c r="B58" s="46">
        <f ca="1"/>
        <v>0.5</v>
      </c>
      <c r="C58" s="46">
        <f ca="1"/>
        <v>0.25</v>
      </c>
      <c r="D58" s="46">
        <f ca="1"/>
        <v>1</v>
      </c>
      <c r="E58" s="46">
        <f ca="1"/>
        <v>1</v>
      </c>
      <c r="F58" s="46">
        <f ca="1"/>
        <v>1</v>
      </c>
      <c r="G58" s="46">
        <f ca="1"/>
        <v>2</v>
      </c>
      <c r="H58" s="46">
        <f ca="1"/>
        <v>1</v>
      </c>
      <c r="I58" s="57">
        <f ca="1"/>
        <v>-7.0425352161792389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-7.0425352161792389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-7.0425352161792389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3.5527136788005009E-15</v>
      </c>
      <c r="C62" s="59">
        <f ca="1"/>
        <v>3.5527136788005009E-15</v>
      </c>
      <c r="D62" s="59">
        <f ca="1"/>
        <v>3.5527136788005009E-15</v>
      </c>
      <c r="E62" s="59">
        <f ca="1"/>
        <v>3.5527136788005009E-15</v>
      </c>
      <c r="F62" s="57">
        <f ca="1"/>
        <v>3.5527136788005009E-15</v>
      </c>
      <c r="G62" s="57">
        <f ca="1"/>
        <v>3.5527136788005009E-15</v>
      </c>
      <c r="H62" s="57">
        <f ca="1"/>
        <v>3.5527136788005009E-15</v>
      </c>
      <c r="I62" s="57">
        <f ca="1"/>
        <v>3.5527136788005009E-15</v>
      </c>
      <c r="J62" s="57">
        <f ca="1"/>
        <v>3.5527136788005009E-15</v>
      </c>
      <c r="K62" s="57">
        <f ca="1"/>
        <v>3.5527136788005009E-15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2021-07-01T06:02:10Z</dcterms:modified>
</cp:coreProperties>
</file>