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0335D24-CC39-4126-9E53-3A494064358D}" xr6:coauthVersionLast="36" xr6:coauthVersionMax="36" xr10:uidLastSave="{00000000-0000-0000-0000-000000000000}"/>
  <bookViews>
    <workbookView xWindow="0" yWindow="0" windowWidth="23040" windowHeight="9648" activeTab="1" xr2:uid="{8793664C-D629-454A-A354-8F815F1739DD}"/>
  </bookViews>
  <sheets>
    <sheet name="Summary" sheetId="1" r:id="rId1"/>
    <sheet name="Matrices" sheetId="4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4" l="1"/>
  <c r="E30" i="4"/>
  <c r="E29" i="4"/>
  <c r="E28" i="4"/>
  <c r="E27" i="4"/>
  <c r="E26" i="4"/>
  <c r="E25" i="4"/>
  <c r="E24" i="4"/>
  <c r="E23" i="4"/>
  <c r="C17" i="4"/>
  <c r="W17" i="4"/>
  <c r="U17" i="4"/>
  <c r="S17" i="4"/>
  <c r="Q17" i="4"/>
  <c r="O17" i="4"/>
  <c r="M17" i="4"/>
  <c r="K17" i="4"/>
  <c r="I17" i="4"/>
  <c r="G17" i="4"/>
  <c r="E17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4" i="1"/>
  <c r="E19" i="1" l="1"/>
  <c r="E18" i="1"/>
  <c r="E17" i="1"/>
  <c r="E15" i="1"/>
  <c r="E14" i="1"/>
  <c r="E13" i="1"/>
  <c r="E11" i="1"/>
  <c r="E10" i="1"/>
  <c r="E8" i="1"/>
  <c r="E7" i="1"/>
  <c r="E6" i="1"/>
  <c r="E5" i="1"/>
  <c r="E21" i="1" l="1"/>
</calcChain>
</file>

<file path=xl/sharedStrings.xml><?xml version="1.0" encoding="utf-8"?>
<sst xmlns="http://schemas.openxmlformats.org/spreadsheetml/2006/main" count="233" uniqueCount="47">
  <si>
    <t>Level 1</t>
  </si>
  <si>
    <t>Criteria</t>
  </si>
  <si>
    <t>Sub Criteria</t>
  </si>
  <si>
    <t>Level 2</t>
  </si>
  <si>
    <t>Alternatives</t>
  </si>
  <si>
    <t>Level 3</t>
  </si>
  <si>
    <t>NBPLC</t>
  </si>
  <si>
    <t>UHF</t>
  </si>
  <si>
    <t>Fiber Optic</t>
  </si>
  <si>
    <t>Zigbee</t>
  </si>
  <si>
    <t>WiFi/RF Mesh</t>
  </si>
  <si>
    <t>4G</t>
  </si>
  <si>
    <t>5G</t>
  </si>
  <si>
    <t>Private LTE + NB IoT</t>
  </si>
  <si>
    <t>LoRA</t>
  </si>
  <si>
    <t>T-SAT</t>
  </si>
  <si>
    <t xml:space="preserve">Frequency </t>
  </si>
  <si>
    <t xml:space="preserve">Frequency Bandwidth </t>
  </si>
  <si>
    <t>Data Rate</t>
  </si>
  <si>
    <t>Terrain Factor</t>
  </si>
  <si>
    <t xml:space="preserve">Topology </t>
  </si>
  <si>
    <t>Technical</t>
  </si>
  <si>
    <t>Economical</t>
  </si>
  <si>
    <t>Infrastructure</t>
  </si>
  <si>
    <t>Service Standard</t>
  </si>
  <si>
    <t>CAPEX</t>
  </si>
  <si>
    <t>OPEX</t>
  </si>
  <si>
    <t>Existing Infrastructure</t>
  </si>
  <si>
    <t>Spectrum Availability</t>
  </si>
  <si>
    <t>Possible Application</t>
  </si>
  <si>
    <t>Installation Complexity</t>
  </si>
  <si>
    <t>Maintainence Complexity</t>
  </si>
  <si>
    <t>Security</t>
  </si>
  <si>
    <t>Frequency Bandwidth</t>
  </si>
  <si>
    <t>Global Priorities</t>
  </si>
  <si>
    <t>SUM</t>
  </si>
  <si>
    <t>Criteia</t>
  </si>
  <si>
    <t>EV Score</t>
  </si>
  <si>
    <t>ZigBee</t>
  </si>
  <si>
    <t>Wifi/RF Mesh</t>
  </si>
  <si>
    <t>Private LTE/NB IoT</t>
  </si>
  <si>
    <t>TSAT</t>
  </si>
  <si>
    <t>Private LTE</t>
  </si>
  <si>
    <t>EV Score (Normalized)</t>
  </si>
  <si>
    <t>Idealized</t>
  </si>
  <si>
    <t>EV Score =Eevaluation Score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</si>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</sst>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1">
    <cellStyle name="Normal" xfId="0" builtinId="0"/>
  </cellStyles>
  <dxfs count="40">
    <dxf>
      <numFmt numFmtId="0" formatCode="General"/>
    </dxf>
    <dxf>
      <numFmt numFmtId="0" formatCode="General"/>
    </dxf>
    <dxf>
      <fill>
        <patternFill patternType="solid">
          <fgColor indexed="64"/>
          <bgColor theme="2"/>
        </patternFill>
      </fill>
    </dxf>
    <dxf>
      <fill>
        <patternFill>
          <fgColor indexed="64"/>
          <bgColor theme="2"/>
        </patternFill>
      </fill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2"/>
        </patternFill>
      </fill>
    </dxf>
    <dxf>
      <fill>
        <patternFill>
          <fgColor indexed="64"/>
          <bgColor theme="2"/>
        </patternFill>
      </fill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BD0A8F-470C-472D-85EE-0C6A4A052565}" name="Table1" displayName="Table1" ref="A3:D21" headerRowCount="0" totalsRowShown="0">
  <tableColumns count="4">
    <tableColumn id="1" xr3:uid="{DD15F325-02A7-42BD-8B65-F1682DD9458C}" name="Column1"/>
    <tableColumn id="2" xr3:uid="{7727AC3A-A34D-44E0-A03B-2D63994F849D}" name="Column2"/>
    <tableColumn id="3" xr3:uid="{7EAFA4A8-F2C7-4568-B1EA-55C9B1FF4BC9}" name="Column3"/>
    <tableColumn id="4" xr3:uid="{73E06DFC-EE54-4357-9840-5343C5D94007}" name="Column4"/>
  </tableColumns>
  <tableStyleInfo name="TableStyleLight1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43F9F8-CD06-42DA-8D74-B07D225D90CB}" name="Table2" displayName="Table2" ref="G3:I57" headerRowCount="0" totalsRowShown="0">
  <tableColumns count="3">
    <tableColumn id="1" xr3:uid="{D39A2C5C-47B2-498B-A5D5-28B8544CE960}" name="Column1"/>
    <tableColumn id="2" xr3:uid="{C1D37787-7821-44D8-81FF-BCFF6CB34274}" name="Column2"/>
    <tableColumn id="3" xr3:uid="{4A268AA6-8D57-4236-AC0D-49BC00B70245}" name="Column3"/>
  </tableColumns>
  <tableStyleInfo name="TableStyleLight15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A280BF-8E60-4000-8B93-538367470575}" name="Table3" displayName="Table3" ref="K3:M25" headerRowCount="0" totalsRowShown="0">
  <tableColumns count="3">
    <tableColumn id="1" xr3:uid="{C44DDFB1-5F44-48A8-B1F8-40342F21042F}" name="Column1"/>
    <tableColumn id="2" xr3:uid="{7012931A-C807-4A28-B217-549A9B908E6A}" name="Column2"/>
    <tableColumn id="3" xr3:uid="{9D640CA5-533B-4FE7-9D19-864A8E53BB1F}" name="Column3"/>
  </tableColumns>
  <tableStyleInfo name="TableStyleLight15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650B5C-1CAE-4746-A2CC-2592BB11F6DE}" name="Table4" displayName="Table4" ref="O3:Q36" headerRowCount="0" totalsRowShown="0">
  <tableColumns count="3">
    <tableColumn id="1" xr3:uid="{1DF415E6-83B5-49E8-B763-57949A5DB3A0}" name="Column1"/>
    <tableColumn id="2" xr3:uid="{5EFB1E56-CE28-4104-88D1-AA300FD97C7D}" name="Column2"/>
    <tableColumn id="3" xr3:uid="{087DC1D2-2CFE-4D83-B81D-311BC312DCFA}" name="Column3"/>
  </tableColumns>
  <tableStyleInfo name="TableStyleLight15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50E1259-367F-43CE-BA2F-3FF39AF5F0C1}" name="Table5" displayName="Table5" ref="S3:U36" headerRowCount="0" totalsRowShown="0">
  <tableColumns count="3">
    <tableColumn id="1" xr3:uid="{123BE61F-D81C-47A7-A086-19E44C2978E7}" name="Column1"/>
    <tableColumn id="2" xr3:uid="{17D019AA-06FD-4926-9380-75934ACEB430}" name="Column2"/>
    <tableColumn id="3" xr3:uid="{5E6DE37B-6A63-408A-988C-3214BADCD358}" name="Column3"/>
  </tableColumns>
  <tableStyleInfo name="TableStyleLight15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3CC507-6BC0-4339-98AF-7E4EBEDD4C5E}" name="Table6" displayName="Table6" ref="E3:E22" headerRowCount="0" totalsRowShown="0">
  <tableColumns count="1">
    <tableColumn id="1" xr3:uid="{0C6E5A05-7506-40B3-B3AF-DD3BAEF116DC}" name="Column1"/>
  </tableColumns>
  <tableStyleInfo name="TableStyleLight15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EFD3CE9-3B77-4032-8AE5-CDB8EEEF6AA7}" name="Table7" displayName="Table7" ref="B4:W17" headerRowCount="0" totalsRowCount="1">
  <tableColumns count="22">
    <tableColumn id="1" xr3:uid="{0FB679B1-9CCF-4056-A1D2-55C5AF6ADD9B}" name="Criteria"/>
    <tableColumn id="2" xr3:uid="{012C96A7-0787-45EB-9C04-0B9F76F73623}" name="Global Priorities" totalsRowFunction="custom">
      <totalsRowFormula>SUM(Table7[Global Priorities])</totalsRowFormula>
    </tableColumn>
    <tableColumn id="3" xr3:uid="{E8A9EFB3-56B8-42ED-99FE-08BF717019A2}" name="Column1" dataDxfId="39" totalsRowDxfId="38"/>
    <tableColumn id="4" xr3:uid="{FF5916FA-2595-4DB0-BDDF-789CB210C11A}" name="Column2" totalsRowFunction="custom" dataDxfId="37" totalsRowDxfId="36">
      <calculatedColumnFormula>Table7[[#This Row],[Global Priorities]]*Table7[[#This Row],[Column1]]</calculatedColumnFormula>
      <totalsRowFormula>SUM(Table7[Column2])</totalsRowFormula>
    </tableColumn>
    <tableColumn id="5" xr3:uid="{06D23CB1-2325-45BF-B059-94DF52D787F1}" name="Column3" dataDxfId="35" totalsRowDxfId="34"/>
    <tableColumn id="6" xr3:uid="{58972673-89D5-464B-9971-D330B5BC3987}" name="Column4" totalsRowFunction="custom" dataDxfId="33" totalsRowDxfId="32">
      <calculatedColumnFormula>Table7[[#This Row],[Global Priorities]]*Table7[[#This Row],[Column3]]</calculatedColumnFormula>
      <totalsRowFormula>SUM(Table7[Column4])</totalsRowFormula>
    </tableColumn>
    <tableColumn id="7" xr3:uid="{F3CACA30-9D7B-4DD2-A5C8-7C1EADC44D3C}" name="Column5" dataDxfId="31" totalsRowDxfId="30"/>
    <tableColumn id="8" xr3:uid="{2C83D1DC-BE81-4262-A483-B9B520177654}" name="Column6" totalsRowFunction="custom" dataDxfId="29" totalsRowDxfId="28">
      <calculatedColumnFormula>Table7[[#This Row],[Global Priorities]]*Table7[[#This Row],[Column5]]</calculatedColumnFormula>
      <totalsRowFormula>SUM(Table7[Column6])</totalsRowFormula>
    </tableColumn>
    <tableColumn id="9" xr3:uid="{AD717F5C-92DB-4C8D-BFFE-BA3D866172DE}" name="Column7" dataDxfId="27" totalsRowDxfId="26"/>
    <tableColumn id="10" xr3:uid="{D44C699A-E09F-4B72-B48E-07D2A6D46A09}" name="Column8" totalsRowFunction="custom" dataDxfId="25" totalsRowDxfId="24">
      <calculatedColumnFormula>Table7[[#This Row],[Global Priorities]]*Table7[[#This Row],[Column7]]</calculatedColumnFormula>
      <totalsRowFormula>SUM(Table7[Column8])</totalsRowFormula>
    </tableColumn>
    <tableColumn id="11" xr3:uid="{2A5D76C0-35FF-4506-9768-1E9117D1B66D}" name="Column9" dataDxfId="23" totalsRowDxfId="22"/>
    <tableColumn id="12" xr3:uid="{C755A65D-DC8F-46A6-83F9-8BA08B5E711C}" name="Column10" totalsRowFunction="custom" dataDxfId="21" totalsRowDxfId="20">
      <calculatedColumnFormula>Table7[[#This Row],[Global Priorities]]*Table7[[#This Row],[Column9]]</calculatedColumnFormula>
      <totalsRowFormula>SUM(Table7[Column10])</totalsRowFormula>
    </tableColumn>
    <tableColumn id="13" xr3:uid="{168ECD18-6BDF-488B-B8E2-E1DE1AFABFFB}" name="Column11" dataDxfId="19" totalsRowDxfId="18"/>
    <tableColumn id="14" xr3:uid="{5BB60DB0-B964-4D4A-A914-0782CA339180}" name="Column12" totalsRowFunction="custom" dataDxfId="17" totalsRowDxfId="16">
      <calculatedColumnFormula>Table7[[#This Row],[Global Priorities]]*Table7[[#This Row],[Column11]]</calculatedColumnFormula>
      <totalsRowFormula>SUM(Table7[Column12])</totalsRowFormula>
    </tableColumn>
    <tableColumn id="15" xr3:uid="{4D987BD5-FEC8-471D-94BF-66056235A927}" name="Column13" dataDxfId="15" totalsRowDxfId="14"/>
    <tableColumn id="16" xr3:uid="{8C3C98E2-AA47-4842-853C-3C6346CA042D}" name="Column14" totalsRowFunction="custom" dataDxfId="13" totalsRowDxfId="12">
      <calculatedColumnFormula>Table7[[#This Row],[Global Priorities]]*Table7[[#This Row],[Column13]]</calculatedColumnFormula>
      <totalsRowFormula>SUM(Table7[Column14])</totalsRowFormula>
    </tableColumn>
    <tableColumn id="17" xr3:uid="{E11E01F9-27D3-4F61-8EB5-F239CEECAF34}" name="Column15" dataDxfId="11" totalsRowDxfId="10"/>
    <tableColumn id="18" xr3:uid="{37017BA4-01E8-4275-B934-AA1EE94B355B}" name="Column16" totalsRowFunction="custom" dataDxfId="9" totalsRowDxfId="8">
      <calculatedColumnFormula>Table7[[#This Row],[Global Priorities]]*Table7[[#This Row],[Column15]]</calculatedColumnFormula>
      <totalsRowFormula>SUM(Table7[Column16])</totalsRowFormula>
    </tableColumn>
    <tableColumn id="19" xr3:uid="{FC94D88A-D721-4121-9FA4-FB3D983013F0}" name="Column17" dataDxfId="7" totalsRowDxfId="6"/>
    <tableColumn id="20" xr3:uid="{61E8BD2E-5C43-4806-9536-9B9244567F2C}" name="Column18" totalsRowFunction="custom" dataDxfId="5" totalsRowDxfId="4">
      <calculatedColumnFormula>Table7[[#This Row],[Global Priorities]]*Table7[[#This Row],[Column17]]</calculatedColumnFormula>
      <totalsRowFormula>SUM(Table7[Column18])</totalsRowFormula>
    </tableColumn>
    <tableColumn id="21" xr3:uid="{D48176BC-5B68-4433-A4D6-49C88363B81C}" name="Column19" dataDxfId="3" totalsRowDxfId="2"/>
    <tableColumn id="22" xr3:uid="{DF508C8A-F1F6-46CB-A722-80C7CCAE2FBA}" name="Column20" totalsRowFunction="custom" dataDxfId="1" totalsRowDxfId="0">
      <calculatedColumnFormula>Table7[[#This Row],[Global Priorities]]*Table7[[#This Row],[Column19]]</calculatedColumnFormula>
      <totalsRowFormula>SUM(Table7[Column20])</totalsRowFormula>
    </tableColumn>
  </tableColumns>
  <tableStyleInfo name="TableStyleLight15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D38D4FD-974E-4DAA-8F44-76DD026D01C7}" name="Table8" displayName="Table8" ref="B21:E31" headerRowCount="0" totalsRowShown="0">
  <tableColumns count="4">
    <tableColumn id="1" xr3:uid="{FBB93AA6-CF1D-4BCF-8736-1F06084D9E23}" name="Column1"/>
    <tableColumn id="2" xr3:uid="{60527A65-0735-4EDF-BD12-ECAC1A63C5A6}" name="Column2"/>
    <tableColumn id="3" xr3:uid="{29A20EC6-3B3D-4D47-91A0-B6A1E0B3D440}" name="Column3"/>
    <tableColumn id="4" xr3:uid="{FF80DE2D-B68E-42B8-BBA9-D444A0AE83CD}" name="Column4"/>
  </tableColumns>
  <tableStyleInfo name="TableStyleLight2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C5748-60F4-4178-97CE-AC8556B7C01D}">
  <dimension ref="A3:U57"/>
  <sheetViews>
    <sheetView topLeftCell="A4" zoomScale="95" zoomScaleNormal="95" workbookViewId="0">
      <selection activeCell="C28" sqref="C28"/>
    </sheetView>
  </sheetViews>
  <sheetFormatPr defaultRowHeight="14.4" x14ac:dyDescent="0.3"/>
  <cols>
    <col min="1" max="1" width="14.5546875" customWidth="1"/>
    <col min="2" max="2" width="7.77734375" customWidth="1"/>
    <col min="3" max="3" width="23.44140625" customWidth="1"/>
    <col min="4" max="4" width="7.33203125" customWidth="1"/>
    <col min="5" max="5" width="12.77734375" customWidth="1"/>
    <col min="6" max="6" width="10.44140625" customWidth="1"/>
    <col min="7" max="7" width="19.5546875" customWidth="1"/>
    <col min="8" max="8" width="19.109375" customWidth="1"/>
    <col min="9" max="10" width="8.6640625" customWidth="1"/>
    <col min="11" max="12" width="10.44140625" customWidth="1"/>
    <col min="13" max="13" width="17.77734375" customWidth="1"/>
    <col min="16" max="16" width="18.6640625" customWidth="1"/>
    <col min="17" max="17" width="17.77734375" customWidth="1"/>
    <col min="18" max="18" width="10.44140625" customWidth="1"/>
    <col min="20" max="20" width="23.109375" customWidth="1"/>
    <col min="21" max="21" width="19.6640625" customWidth="1"/>
    <col min="22" max="22" width="10.44140625" customWidth="1"/>
  </cols>
  <sheetData>
    <row r="3" spans="1:21" x14ac:dyDescent="0.3">
      <c r="A3" s="1" t="s">
        <v>1</v>
      </c>
      <c r="B3" s="1" t="s">
        <v>0</v>
      </c>
      <c r="C3" s="1" t="s">
        <v>2</v>
      </c>
      <c r="D3" s="1" t="s">
        <v>3</v>
      </c>
      <c r="E3" s="1" t="s">
        <v>34</v>
      </c>
      <c r="G3" s="1" t="s">
        <v>1</v>
      </c>
      <c r="H3" s="1" t="s">
        <v>4</v>
      </c>
      <c r="I3" s="1" t="s">
        <v>5</v>
      </c>
      <c r="J3" s="1"/>
      <c r="K3" s="1" t="s">
        <v>1</v>
      </c>
      <c r="L3" s="1" t="s">
        <v>4</v>
      </c>
      <c r="M3" s="1" t="s">
        <v>5</v>
      </c>
      <c r="O3" s="1" t="s">
        <v>1</v>
      </c>
      <c r="P3" s="1" t="s">
        <v>4</v>
      </c>
      <c r="Q3" s="1" t="s">
        <v>5</v>
      </c>
      <c r="S3" s="1" t="s">
        <v>1</v>
      </c>
      <c r="T3" s="1" t="s">
        <v>4</v>
      </c>
      <c r="U3" s="1" t="s">
        <v>5</v>
      </c>
    </row>
    <row r="4" spans="1:21" x14ac:dyDescent="0.3">
      <c r="A4" t="s">
        <v>21</v>
      </c>
      <c r="B4">
        <v>0.41600595102032412</v>
      </c>
      <c r="C4" t="s">
        <v>17</v>
      </c>
      <c r="D4">
        <v>0.34270857662844412</v>
      </c>
      <c r="E4">
        <f>Table1[[#This Row],[Column2]]*Table1[[#This Row],[Column4]]</f>
        <v>0.14256880734313751</v>
      </c>
      <c r="G4" t="s">
        <v>33</v>
      </c>
      <c r="H4" t="s">
        <v>13</v>
      </c>
      <c r="I4">
        <v>0.1594843854140052</v>
      </c>
      <c r="K4" t="s">
        <v>25</v>
      </c>
      <c r="L4" t="s">
        <v>8</v>
      </c>
      <c r="M4">
        <v>0.40314152255615721</v>
      </c>
      <c r="O4" t="s">
        <v>27</v>
      </c>
      <c r="P4" t="s">
        <v>8</v>
      </c>
      <c r="Q4">
        <v>0.31385056609345346</v>
      </c>
      <c r="S4" t="s">
        <v>32</v>
      </c>
      <c r="T4" t="s">
        <v>12</v>
      </c>
      <c r="U4">
        <v>0.18618554933802892</v>
      </c>
    </row>
    <row r="5" spans="1:21" x14ac:dyDescent="0.3">
      <c r="C5" t="s">
        <v>16</v>
      </c>
      <c r="D5">
        <v>0.31218914996557662</v>
      </c>
      <c r="E5">
        <f>B4*Table1[[#This Row],[Column4]]</f>
        <v>0.1298725442296563</v>
      </c>
      <c r="H5" t="s">
        <v>12</v>
      </c>
      <c r="I5">
        <v>0.15615408329333416</v>
      </c>
      <c r="L5" t="s">
        <v>15</v>
      </c>
      <c r="M5">
        <v>0.10561210989201603</v>
      </c>
      <c r="P5" t="s">
        <v>11</v>
      </c>
      <c r="Q5">
        <v>0.18981300867208922</v>
      </c>
      <c r="T5" t="s">
        <v>13</v>
      </c>
      <c r="U5">
        <v>0.18392433486116458</v>
      </c>
    </row>
    <row r="6" spans="1:21" x14ac:dyDescent="0.3">
      <c r="C6" t="s">
        <v>18</v>
      </c>
      <c r="D6">
        <v>0.16523339686056249</v>
      </c>
      <c r="E6">
        <f>B4*Table1[[#This Row],[Column4]]</f>
        <v>6.8738076401296935E-2</v>
      </c>
      <c r="H6" t="s">
        <v>11</v>
      </c>
      <c r="I6">
        <v>0.14645659106839479</v>
      </c>
      <c r="L6" t="s">
        <v>7</v>
      </c>
      <c r="M6">
        <v>9.7100600946593674E-2</v>
      </c>
      <c r="P6" t="s">
        <v>10</v>
      </c>
      <c r="Q6">
        <v>0.12990274689508158</v>
      </c>
      <c r="T6" t="s">
        <v>11</v>
      </c>
      <c r="U6">
        <v>0.10676165668352158</v>
      </c>
    </row>
    <row r="7" spans="1:21" x14ac:dyDescent="0.3">
      <c r="C7" t="s">
        <v>20</v>
      </c>
      <c r="D7">
        <v>0.10965461075484993</v>
      </c>
      <c r="E7">
        <f>B4*Table1[[#This Row],[Column4]]</f>
        <v>4.5616970630834808E-2</v>
      </c>
      <c r="H7" t="s">
        <v>7</v>
      </c>
      <c r="I7">
        <v>0.11157998799023149</v>
      </c>
      <c r="L7" t="s">
        <v>12</v>
      </c>
      <c r="M7">
        <v>8.6244318879881765E-2</v>
      </c>
      <c r="P7" t="s">
        <v>6</v>
      </c>
      <c r="Q7">
        <v>9.7407848139585931E-2</v>
      </c>
      <c r="T7" t="s">
        <v>15</v>
      </c>
      <c r="U7">
        <v>0.10616984313085337</v>
      </c>
    </row>
    <row r="8" spans="1:21" x14ac:dyDescent="0.3">
      <c r="C8" t="s">
        <v>19</v>
      </c>
      <c r="D8">
        <v>7.0214265790566985E-2</v>
      </c>
      <c r="E8">
        <f>B4*Table1[[#This Row],[Column4]]</f>
        <v>2.9209552415398628E-2</v>
      </c>
      <c r="H8" t="s">
        <v>9</v>
      </c>
      <c r="I8">
        <v>9.884458181437987E-2</v>
      </c>
      <c r="L8" t="s">
        <v>13</v>
      </c>
      <c r="M8">
        <v>8.6244318879881765E-2</v>
      </c>
      <c r="P8" t="s">
        <v>13</v>
      </c>
      <c r="Q8">
        <v>5.5490822719467266E-2</v>
      </c>
      <c r="T8" t="s">
        <v>10</v>
      </c>
      <c r="U8">
        <v>9.7685024584849595E-2</v>
      </c>
    </row>
    <row r="9" spans="1:21" x14ac:dyDescent="0.3">
      <c r="H9" t="s">
        <v>10</v>
      </c>
      <c r="I9">
        <v>9.1660264641365785E-2</v>
      </c>
      <c r="L9" t="s">
        <v>11</v>
      </c>
      <c r="M9">
        <v>6.8548929345216711E-2</v>
      </c>
      <c r="P9" t="s">
        <v>15</v>
      </c>
      <c r="Q9">
        <v>4.733860632575327E-2</v>
      </c>
      <c r="T9" t="s">
        <v>14</v>
      </c>
      <c r="U9">
        <v>9.5423810107985313E-2</v>
      </c>
    </row>
    <row r="10" spans="1:21" x14ac:dyDescent="0.3">
      <c r="A10" t="s">
        <v>22</v>
      </c>
      <c r="B10">
        <v>0.39279069073408579</v>
      </c>
      <c r="C10" t="s">
        <v>25</v>
      </c>
      <c r="D10">
        <v>0.49999904632750258</v>
      </c>
      <c r="E10">
        <f>Table1[[#This Row],[Column2]]*Table1[[#This Row],[Column4]]</f>
        <v>0.1963949707733639</v>
      </c>
      <c r="H10" t="s">
        <v>15</v>
      </c>
      <c r="I10">
        <v>9.1660264641365785E-2</v>
      </c>
      <c r="L10" t="s">
        <v>9</v>
      </c>
      <c r="M10">
        <v>5.0728239639121833E-2</v>
      </c>
      <c r="P10" t="s">
        <v>7</v>
      </c>
      <c r="Q10">
        <v>4.7117272396650318E-2</v>
      </c>
      <c r="T10" t="s">
        <v>9</v>
      </c>
      <c r="U10">
        <v>9.2443806620175442E-2</v>
      </c>
    </row>
    <row r="11" spans="1:21" x14ac:dyDescent="0.3">
      <c r="C11" t="s">
        <v>26</v>
      </c>
      <c r="D11">
        <v>0.49999904632750258</v>
      </c>
      <c r="E11">
        <f>B10*Table1[[#This Row],[Column4]]</f>
        <v>0.1963949707733639</v>
      </c>
      <c r="H11" t="s">
        <v>14</v>
      </c>
      <c r="I11">
        <v>8.9052469388180816E-2</v>
      </c>
      <c r="L11" t="s">
        <v>14</v>
      </c>
      <c r="M11">
        <v>4.1438843785508571E-2</v>
      </c>
      <c r="P11" t="s">
        <v>14</v>
      </c>
      <c r="Q11">
        <v>4.1009880704880583E-2</v>
      </c>
      <c r="T11" t="s">
        <v>7</v>
      </c>
      <c r="U11">
        <v>8.6416295862516257E-2</v>
      </c>
    </row>
    <row r="12" spans="1:21" x14ac:dyDescent="0.3">
      <c r="H12" t="s">
        <v>6</v>
      </c>
      <c r="I12">
        <v>2.8009808525933426E-2</v>
      </c>
      <c r="L12" t="s">
        <v>10</v>
      </c>
      <c r="M12">
        <v>3.9515903708688557E-2</v>
      </c>
      <c r="P12" t="s">
        <v>9</v>
      </c>
      <c r="Q12">
        <v>4.070123168946603E-2</v>
      </c>
      <c r="T12" t="s">
        <v>6</v>
      </c>
      <c r="U12">
        <v>2.3030048100833311E-2</v>
      </c>
    </row>
    <row r="13" spans="1:21" x14ac:dyDescent="0.3">
      <c r="A13" t="s">
        <v>23</v>
      </c>
      <c r="B13">
        <v>9.8197672683521448E-2</v>
      </c>
      <c r="C13" t="s">
        <v>27</v>
      </c>
      <c r="D13">
        <v>0.33333333325897851</v>
      </c>
      <c r="E13">
        <f>Table1[[#This Row],[Column2]]*Table1[[#This Row],[Column4]]</f>
        <v>3.2732557553872346E-2</v>
      </c>
      <c r="H13" t="s">
        <v>8</v>
      </c>
      <c r="I13">
        <v>2.7097563222808575E-2</v>
      </c>
      <c r="L13" t="s">
        <v>6</v>
      </c>
      <c r="M13">
        <v>2.142521236693393E-2</v>
      </c>
      <c r="P13" t="s">
        <v>12</v>
      </c>
      <c r="Q13">
        <v>3.7368016363572308E-2</v>
      </c>
      <c r="T13" t="s">
        <v>8</v>
      </c>
      <c r="U13">
        <v>2.1959630710071645E-2</v>
      </c>
    </row>
    <row r="14" spans="1:21" x14ac:dyDescent="0.3">
      <c r="C14" t="s">
        <v>28</v>
      </c>
      <c r="D14">
        <v>0.33333333325897851</v>
      </c>
      <c r="E14">
        <f>B13*Table1[[#This Row],[Column4]]</f>
        <v>3.2732557553872346E-2</v>
      </c>
    </row>
    <row r="15" spans="1:21" x14ac:dyDescent="0.3">
      <c r="C15" t="s">
        <v>29</v>
      </c>
      <c r="D15">
        <v>0.33333333325897851</v>
      </c>
      <c r="E15">
        <f>B13*Table1[[#This Row],[Column4]]</f>
        <v>3.2732557553872346E-2</v>
      </c>
      <c r="G15" t="s">
        <v>16</v>
      </c>
      <c r="H15" t="s">
        <v>8</v>
      </c>
      <c r="I15">
        <v>0.44088133171753946</v>
      </c>
      <c r="K15" t="s">
        <v>26</v>
      </c>
      <c r="L15" t="s">
        <v>8</v>
      </c>
      <c r="M15">
        <v>0.40314152255615721</v>
      </c>
      <c r="O15" t="s">
        <v>28</v>
      </c>
      <c r="P15" t="s">
        <v>11</v>
      </c>
      <c r="Q15">
        <v>0.23258032722380731</v>
      </c>
      <c r="S15" t="s">
        <v>30</v>
      </c>
      <c r="T15" t="s">
        <v>8</v>
      </c>
      <c r="U15">
        <v>0.21294765690882253</v>
      </c>
    </row>
    <row r="16" spans="1:21" x14ac:dyDescent="0.3">
      <c r="H16" t="s">
        <v>12</v>
      </c>
      <c r="I16">
        <v>8.9454932853399685E-2</v>
      </c>
      <c r="L16" t="s">
        <v>15</v>
      </c>
      <c r="M16">
        <v>0.10561210989201603</v>
      </c>
      <c r="P16" t="s">
        <v>13</v>
      </c>
      <c r="Q16">
        <v>0.16484240004466874</v>
      </c>
      <c r="T16" t="s">
        <v>6</v>
      </c>
      <c r="U16">
        <v>0.19767348501059362</v>
      </c>
    </row>
    <row r="17" spans="1:21" x14ac:dyDescent="0.3">
      <c r="A17" t="s">
        <v>24</v>
      </c>
      <c r="B17">
        <v>9.3005685561864851E-2</v>
      </c>
      <c r="C17" t="s">
        <v>32</v>
      </c>
      <c r="D17">
        <v>0.59999999989675312</v>
      </c>
      <c r="E17">
        <f>Table1[[#This Row],[Column2]]*Table1[[#This Row],[Column4]]</f>
        <v>5.5803411327516365E-2</v>
      </c>
      <c r="H17" t="s">
        <v>11</v>
      </c>
      <c r="I17">
        <v>8.5608466230299204E-2</v>
      </c>
      <c r="L17" t="s">
        <v>7</v>
      </c>
      <c r="M17">
        <v>9.7100600946593674E-2</v>
      </c>
      <c r="P17" t="s">
        <v>12</v>
      </c>
      <c r="Q17">
        <v>0.13231755515088622</v>
      </c>
      <c r="T17" t="s">
        <v>15</v>
      </c>
      <c r="U17">
        <v>0.11713843751711354</v>
      </c>
    </row>
    <row r="18" spans="1:21" x14ac:dyDescent="0.3">
      <c r="C18" t="s">
        <v>30</v>
      </c>
      <c r="D18">
        <v>0.19999999996558437</v>
      </c>
      <c r="E18">
        <f>B17*Table1[[#This Row],[Column4]]</f>
        <v>1.8601137109172123E-2</v>
      </c>
      <c r="H18" t="s">
        <v>9</v>
      </c>
      <c r="I18">
        <v>7.448013062440037E-2</v>
      </c>
      <c r="L18" t="s">
        <v>12</v>
      </c>
      <c r="M18">
        <v>8.6244318879881765E-2</v>
      </c>
      <c r="P18" t="s">
        <v>15</v>
      </c>
      <c r="Q18">
        <v>0.11719125021443021</v>
      </c>
      <c r="T18" t="s">
        <v>7</v>
      </c>
      <c r="U18">
        <v>7.813826262358757E-2</v>
      </c>
    </row>
    <row r="19" spans="1:21" x14ac:dyDescent="0.3">
      <c r="C19" t="s">
        <v>31</v>
      </c>
      <c r="D19">
        <v>0.19999999996558437</v>
      </c>
      <c r="E19">
        <f>B17*Table1[[#This Row],[Column4]]</f>
        <v>1.8601137109172123E-2</v>
      </c>
      <c r="H19" t="s">
        <v>10</v>
      </c>
      <c r="I19">
        <v>6.4526102989295051E-2</v>
      </c>
      <c r="L19" t="s">
        <v>13</v>
      </c>
      <c r="M19">
        <v>8.6244318879881765E-2</v>
      </c>
      <c r="P19" t="s">
        <v>10</v>
      </c>
      <c r="Q19">
        <v>9.2369600182996031E-2</v>
      </c>
      <c r="T19" t="s">
        <v>14</v>
      </c>
      <c r="U19">
        <v>7.1295776721320772E-2</v>
      </c>
    </row>
    <row r="20" spans="1:21" x14ac:dyDescent="0.3">
      <c r="H20" t="s">
        <v>15</v>
      </c>
      <c r="I20">
        <v>6.4005306340960438E-2</v>
      </c>
      <c r="L20" t="s">
        <v>11</v>
      </c>
      <c r="M20">
        <v>6.8548929345216711E-2</v>
      </c>
      <c r="P20" t="s">
        <v>7</v>
      </c>
      <c r="Q20">
        <v>8.4910904049359415E-2</v>
      </c>
      <c r="T20" t="s">
        <v>10</v>
      </c>
      <c r="U20">
        <v>6.5258107676032032E-2</v>
      </c>
    </row>
    <row r="21" spans="1:21" x14ac:dyDescent="0.3">
      <c r="E21">
        <f>SUM(E4:E19)</f>
        <v>0.99999925077452967</v>
      </c>
      <c r="H21" t="s">
        <v>13</v>
      </c>
      <c r="I21">
        <v>6.3409657300039113E-2</v>
      </c>
      <c r="L21" t="s">
        <v>9</v>
      </c>
      <c r="M21">
        <v>5.0728239639121833E-2</v>
      </c>
      <c r="P21" t="s">
        <v>9</v>
      </c>
      <c r="Q21">
        <v>6.7076289268246783E-2</v>
      </c>
      <c r="T21" t="s">
        <v>11</v>
      </c>
      <c r="U21">
        <v>6.5258107676032032E-2</v>
      </c>
    </row>
    <row r="22" spans="1:21" x14ac:dyDescent="0.3">
      <c r="E22" t="s">
        <v>35</v>
      </c>
      <c r="H22" t="s">
        <v>7</v>
      </c>
      <c r="I22">
        <v>5.5890833567361298E-2</v>
      </c>
      <c r="L22" t="s">
        <v>14</v>
      </c>
      <c r="M22">
        <v>4.1438843785508571E-2</v>
      </c>
      <c r="P22" t="s">
        <v>14</v>
      </c>
      <c r="Q22">
        <v>5.9929354660838166E-2</v>
      </c>
      <c r="T22" t="s">
        <v>12</v>
      </c>
      <c r="U22">
        <v>6.5258107676032032E-2</v>
      </c>
    </row>
    <row r="23" spans="1:21" x14ac:dyDescent="0.3">
      <c r="H23" t="s">
        <v>14</v>
      </c>
      <c r="I23">
        <v>4.3044589939275769E-2</v>
      </c>
      <c r="L23" t="s">
        <v>10</v>
      </c>
      <c r="M23">
        <v>3.9515903708688557E-2</v>
      </c>
      <c r="P23" t="s">
        <v>6</v>
      </c>
      <c r="Q23">
        <v>2.4391159602383566E-2</v>
      </c>
      <c r="T23" t="s">
        <v>13</v>
      </c>
      <c r="U23">
        <v>6.5258107676032032E-2</v>
      </c>
    </row>
    <row r="24" spans="1:21" x14ac:dyDescent="0.3">
      <c r="H24" t="s">
        <v>6</v>
      </c>
      <c r="I24">
        <v>1.8698648437429691E-2</v>
      </c>
      <c r="L24" t="s">
        <v>6</v>
      </c>
      <c r="M24">
        <v>2.142521236693393E-2</v>
      </c>
      <c r="P24" t="s">
        <v>8</v>
      </c>
      <c r="Q24">
        <v>2.4391159602383566E-2</v>
      </c>
      <c r="T24" t="s">
        <v>9</v>
      </c>
      <c r="U24">
        <v>6.1773950514433983E-2</v>
      </c>
    </row>
    <row r="26" spans="1:21" x14ac:dyDescent="0.3">
      <c r="G26" t="s">
        <v>18</v>
      </c>
      <c r="H26" t="s">
        <v>8</v>
      </c>
      <c r="I26">
        <v>0.1767685618769953</v>
      </c>
      <c r="O26" t="s">
        <v>29</v>
      </c>
      <c r="P26" t="s">
        <v>8</v>
      </c>
      <c r="Q26">
        <v>0.19751207775256904</v>
      </c>
      <c r="S26" t="s">
        <v>31</v>
      </c>
      <c r="T26" t="s">
        <v>15</v>
      </c>
      <c r="U26">
        <v>0.15202022958233452</v>
      </c>
    </row>
    <row r="27" spans="1:21" x14ac:dyDescent="0.3">
      <c r="H27" t="s">
        <v>12</v>
      </c>
      <c r="I27">
        <v>0.1675468917625331</v>
      </c>
      <c r="P27" t="s">
        <v>11</v>
      </c>
      <c r="Q27">
        <v>0.19230421981983575</v>
      </c>
      <c r="T27" t="s">
        <v>6</v>
      </c>
      <c r="U27">
        <v>0.15017532453489363</v>
      </c>
    </row>
    <row r="28" spans="1:21" x14ac:dyDescent="0.3">
      <c r="H28" t="s">
        <v>11</v>
      </c>
      <c r="I28">
        <v>0.11654366232308289</v>
      </c>
      <c r="P28" t="s">
        <v>13</v>
      </c>
      <c r="Q28">
        <v>0.12625635891303599</v>
      </c>
      <c r="T28" t="s">
        <v>8</v>
      </c>
      <c r="U28">
        <v>0.14030577479603398</v>
      </c>
    </row>
    <row r="29" spans="1:21" x14ac:dyDescent="0.3">
      <c r="H29" t="s">
        <v>9</v>
      </c>
      <c r="I29">
        <v>0.11399734245055111</v>
      </c>
      <c r="P29" t="s">
        <v>12</v>
      </c>
      <c r="Q29">
        <v>0.12143604913902425</v>
      </c>
      <c r="T29" t="s">
        <v>7</v>
      </c>
      <c r="U29">
        <v>9.0186371962162087E-2</v>
      </c>
    </row>
    <row r="30" spans="1:21" x14ac:dyDescent="0.3">
      <c r="H30" t="s">
        <v>10</v>
      </c>
      <c r="I30">
        <v>0.10691754437009503</v>
      </c>
      <c r="P30" t="s">
        <v>15</v>
      </c>
      <c r="Q30">
        <v>0.11196317196827558</v>
      </c>
      <c r="T30" t="s">
        <v>11</v>
      </c>
      <c r="U30">
        <v>8.2857413120268897E-2</v>
      </c>
    </row>
    <row r="31" spans="1:21" x14ac:dyDescent="0.3">
      <c r="H31" t="s">
        <v>7</v>
      </c>
      <c r="I31">
        <v>0.10216852760912799</v>
      </c>
      <c r="P31" t="s">
        <v>7</v>
      </c>
      <c r="Q31">
        <v>6.5593036952761141E-2</v>
      </c>
      <c r="T31" t="s">
        <v>12</v>
      </c>
      <c r="U31">
        <v>8.2857413120268897E-2</v>
      </c>
    </row>
    <row r="32" spans="1:21" x14ac:dyDescent="0.3">
      <c r="H32" t="s">
        <v>13</v>
      </c>
      <c r="I32">
        <v>0.10082133432710191</v>
      </c>
      <c r="P32" t="s">
        <v>10</v>
      </c>
      <c r="Q32">
        <v>6.1467198297896423E-2</v>
      </c>
      <c r="T32" t="s">
        <v>13</v>
      </c>
      <c r="U32">
        <v>8.2857413120268897E-2</v>
      </c>
    </row>
    <row r="33" spans="7:21" x14ac:dyDescent="0.3">
      <c r="H33" t="s">
        <v>14</v>
      </c>
      <c r="I33">
        <v>4.9798989164157245E-2</v>
      </c>
      <c r="P33" t="s">
        <v>14</v>
      </c>
      <c r="Q33">
        <v>5.3951019795247995E-2</v>
      </c>
      <c r="T33" t="s">
        <v>9</v>
      </c>
      <c r="U33">
        <v>7.3727682014800081E-2</v>
      </c>
    </row>
    <row r="34" spans="7:21" x14ac:dyDescent="0.3">
      <c r="H34" t="s">
        <v>15</v>
      </c>
      <c r="I34">
        <v>4.5360069029470519E-2</v>
      </c>
      <c r="P34" t="s">
        <v>9</v>
      </c>
      <c r="Q34">
        <v>4.0094904658407995E-2</v>
      </c>
      <c r="T34" t="s">
        <v>10</v>
      </c>
      <c r="U34">
        <v>7.3727682014800081E-2</v>
      </c>
    </row>
    <row r="35" spans="7:21" x14ac:dyDescent="0.3">
      <c r="H35" t="s">
        <v>6</v>
      </c>
      <c r="I35">
        <v>2.0077077086884859E-2</v>
      </c>
      <c r="P35" t="s">
        <v>6</v>
      </c>
      <c r="Q35">
        <v>2.9421962702945822E-2</v>
      </c>
      <c r="T35" t="s">
        <v>14</v>
      </c>
      <c r="U35">
        <v>7.1284695734168985E-2</v>
      </c>
    </row>
    <row r="37" spans="7:21" x14ac:dyDescent="0.3">
      <c r="G37" t="s">
        <v>20</v>
      </c>
      <c r="H37" t="s">
        <v>11</v>
      </c>
      <c r="I37">
        <v>0.13591723003166975</v>
      </c>
    </row>
    <row r="38" spans="7:21" x14ac:dyDescent="0.3">
      <c r="H38" t="s">
        <v>12</v>
      </c>
      <c r="I38">
        <v>0.13394130425191875</v>
      </c>
    </row>
    <row r="39" spans="7:21" x14ac:dyDescent="0.3">
      <c r="H39" t="s">
        <v>9</v>
      </c>
      <c r="I39">
        <v>0.12045766486011644</v>
      </c>
    </row>
    <row r="40" spans="7:21" x14ac:dyDescent="0.3">
      <c r="H40" t="s">
        <v>10</v>
      </c>
      <c r="I40">
        <v>0.11403563069450805</v>
      </c>
    </row>
    <row r="41" spans="7:21" x14ac:dyDescent="0.3">
      <c r="H41" t="s">
        <v>15</v>
      </c>
      <c r="I41">
        <v>0.11403563069450805</v>
      </c>
    </row>
    <row r="42" spans="7:21" x14ac:dyDescent="0.3">
      <c r="H42" t="s">
        <v>14</v>
      </c>
      <c r="I42">
        <v>0.10984338831762103</v>
      </c>
    </row>
    <row r="43" spans="7:21" x14ac:dyDescent="0.3">
      <c r="H43" t="s">
        <v>7</v>
      </c>
      <c r="I43">
        <v>0.1015295596897795</v>
      </c>
    </row>
    <row r="44" spans="7:21" x14ac:dyDescent="0.3">
      <c r="H44" t="s">
        <v>13</v>
      </c>
      <c r="I44">
        <v>8.0603540422893041E-2</v>
      </c>
    </row>
    <row r="45" spans="7:21" x14ac:dyDescent="0.3">
      <c r="H45" t="s">
        <v>8</v>
      </c>
      <c r="I45">
        <v>6.7132218280571712E-2</v>
      </c>
    </row>
    <row r="46" spans="7:21" x14ac:dyDescent="0.3">
      <c r="H46" t="s">
        <v>6</v>
      </c>
      <c r="I46">
        <v>2.2503832756413728E-2</v>
      </c>
    </row>
    <row r="48" spans="7:21" x14ac:dyDescent="0.3">
      <c r="G48" t="s">
        <v>19</v>
      </c>
      <c r="H48" t="s">
        <v>6</v>
      </c>
      <c r="I48">
        <v>0.1</v>
      </c>
    </row>
    <row r="49" spans="8:9" x14ac:dyDescent="0.3">
      <c r="H49" t="s">
        <v>7</v>
      </c>
      <c r="I49">
        <v>0.1</v>
      </c>
    </row>
    <row r="50" spans="8:9" x14ac:dyDescent="0.3">
      <c r="H50" t="s">
        <v>8</v>
      </c>
      <c r="I50">
        <v>0.1</v>
      </c>
    </row>
    <row r="51" spans="8:9" x14ac:dyDescent="0.3">
      <c r="H51" t="s">
        <v>9</v>
      </c>
      <c r="I51">
        <v>0.1</v>
      </c>
    </row>
    <row r="52" spans="8:9" x14ac:dyDescent="0.3">
      <c r="H52" t="s">
        <v>10</v>
      </c>
      <c r="I52">
        <v>0.1</v>
      </c>
    </row>
    <row r="53" spans="8:9" x14ac:dyDescent="0.3">
      <c r="H53" t="s">
        <v>11</v>
      </c>
      <c r="I53">
        <v>0.1</v>
      </c>
    </row>
    <row r="54" spans="8:9" x14ac:dyDescent="0.3">
      <c r="H54" t="s">
        <v>12</v>
      </c>
      <c r="I54">
        <v>0.1</v>
      </c>
    </row>
    <row r="55" spans="8:9" x14ac:dyDescent="0.3">
      <c r="H55" t="s">
        <v>13</v>
      </c>
      <c r="I55">
        <v>0.1</v>
      </c>
    </row>
    <row r="56" spans="8:9" x14ac:dyDescent="0.3">
      <c r="H56" t="s">
        <v>14</v>
      </c>
      <c r="I56">
        <v>0.1</v>
      </c>
    </row>
    <row r="57" spans="8:9" x14ac:dyDescent="0.3">
      <c r="H57" t="s">
        <v>15</v>
      </c>
      <c r="I57">
        <v>0.1</v>
      </c>
    </row>
  </sheetData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E41C6-A19E-47A4-BC80-F788BCB6641E}">
  <dimension ref="A1:W31"/>
  <sheetViews>
    <sheetView tabSelected="1" workbookViewId="0">
      <selection activeCell="J25" sqref="J25"/>
    </sheetView>
  </sheetViews>
  <sheetFormatPr defaultRowHeight="14.4" x14ac:dyDescent="0.3"/>
  <cols>
    <col min="1" max="1" width="15.77734375" customWidth="1"/>
    <col min="2" max="2" width="21.88671875" customWidth="1"/>
    <col min="3" max="3" width="14.88671875" customWidth="1"/>
    <col min="4" max="12" width="10.44140625" customWidth="1"/>
    <col min="14" max="14" width="9.6640625" customWidth="1"/>
    <col min="15" max="15" width="9.77734375" customWidth="1"/>
  </cols>
  <sheetData>
    <row r="1" spans="1:23" x14ac:dyDescent="0.3">
      <c r="B1" t="s">
        <v>45</v>
      </c>
    </row>
    <row r="3" spans="1:23" x14ac:dyDescent="0.3">
      <c r="A3" s="1" t="s">
        <v>36</v>
      </c>
      <c r="B3" s="1" t="s">
        <v>2</v>
      </c>
      <c r="C3" s="1" t="s">
        <v>34</v>
      </c>
      <c r="D3" s="5" t="s">
        <v>6</v>
      </c>
      <c r="E3" s="1" t="s">
        <v>37</v>
      </c>
      <c r="F3" s="5" t="s">
        <v>8</v>
      </c>
      <c r="G3" s="1" t="s">
        <v>37</v>
      </c>
      <c r="H3" s="5" t="s">
        <v>7</v>
      </c>
      <c r="I3" s="1" t="s">
        <v>37</v>
      </c>
      <c r="J3" s="5" t="s">
        <v>38</v>
      </c>
      <c r="K3" s="1" t="s">
        <v>37</v>
      </c>
      <c r="L3" s="5" t="s">
        <v>39</v>
      </c>
      <c r="M3" s="1" t="s">
        <v>37</v>
      </c>
      <c r="N3" s="5" t="s">
        <v>11</v>
      </c>
      <c r="O3" s="1" t="s">
        <v>37</v>
      </c>
      <c r="P3" s="5" t="s">
        <v>12</v>
      </c>
      <c r="Q3" s="1" t="s">
        <v>37</v>
      </c>
      <c r="R3" s="5" t="s">
        <v>40</v>
      </c>
      <c r="S3" s="1" t="s">
        <v>37</v>
      </c>
      <c r="T3" s="5" t="s">
        <v>14</v>
      </c>
      <c r="U3" s="1" t="s">
        <v>37</v>
      </c>
      <c r="V3" s="5" t="s">
        <v>41</v>
      </c>
      <c r="W3" s="1" t="s">
        <v>37</v>
      </c>
    </row>
    <row r="4" spans="1:23" x14ac:dyDescent="0.3">
      <c r="A4" t="s">
        <v>21</v>
      </c>
      <c r="B4" t="s">
        <v>17</v>
      </c>
      <c r="C4">
        <v>0.14256880734313751</v>
      </c>
      <c r="D4" s="2">
        <v>2.8009808525933426E-2</v>
      </c>
      <c r="E4">
        <f>Table7[[#This Row],[Global Priorities]]*Table7[[#This Row],[Column1]]</f>
        <v>3.9933249954519729E-3</v>
      </c>
      <c r="F4" s="2">
        <v>2.7097563222808575E-2</v>
      </c>
      <c r="G4">
        <f>Table7[[#This Row],[Global Priorities]]*Table7[[#This Row],[Column3]]</f>
        <v>3.8632672705810841E-3</v>
      </c>
      <c r="H4" s="2">
        <v>0.11157998799023149</v>
      </c>
      <c r="I4">
        <f>Table7[[#This Row],[Global Priorities]]*Table7[[#This Row],[Column5]]</f>
        <v>1.5907825811128911E-2</v>
      </c>
      <c r="J4" s="2">
        <v>9.884458181437987E-2</v>
      </c>
      <c r="K4">
        <f>Table7[[#This Row],[Global Priorities]]*Table7[[#This Row],[Column7]]</f>
        <v>1.4092154141607317E-2</v>
      </c>
      <c r="L4" s="2">
        <v>9.1660264641365785E-2</v>
      </c>
      <c r="M4">
        <f>Table7[[#This Row],[Global Priorities]]*Table7[[#This Row],[Column9]]</f>
        <v>1.3067894610675878E-2</v>
      </c>
      <c r="N4" s="2">
        <v>0.14645659106839479</v>
      </c>
      <c r="O4">
        <f>Table7[[#This Row],[Global Priorities]]*Table7[[#This Row],[Column11]]</f>
        <v>2.0880141516162649E-2</v>
      </c>
      <c r="P4" s="2">
        <v>0.15615408329333416</v>
      </c>
      <c r="Q4">
        <f>Table7[[#This Row],[Global Priorities]]*Table7[[#This Row],[Column13]]</f>
        <v>2.2262701416891607E-2</v>
      </c>
      <c r="R4" s="2">
        <v>0.1594843854140052</v>
      </c>
      <c r="S4">
        <f>Table7[[#This Row],[Global Priorities]]*Table7[[#This Row],[Column15]]</f>
        <v>2.2737498618327998E-2</v>
      </c>
      <c r="T4" s="2">
        <v>8.9052469388180816E-2</v>
      </c>
      <c r="U4">
        <f>Table7[[#This Row],[Global Priorities]]*Table7[[#This Row],[Column17]]</f>
        <v>1.2696104351634201E-2</v>
      </c>
      <c r="V4" s="2">
        <v>9.1660264641365785E-2</v>
      </c>
      <c r="W4">
        <f>Table7[[#This Row],[Global Priorities]]*Table7[[#This Row],[Column19]]</f>
        <v>1.3067894610675878E-2</v>
      </c>
    </row>
    <row r="5" spans="1:23" x14ac:dyDescent="0.3">
      <c r="B5" t="s">
        <v>16</v>
      </c>
      <c r="C5">
        <v>0.1298725442296563</v>
      </c>
      <c r="D5" s="2">
        <v>1.8698648437429691E-2</v>
      </c>
      <c r="E5">
        <f>Table7[[#This Row],[Global Priorities]]*Table7[[#This Row],[Column1]]</f>
        <v>2.4284410462248811E-3</v>
      </c>
      <c r="F5" s="2">
        <v>0.44088133171753946</v>
      </c>
      <c r="G5">
        <f>Table7[[#This Row],[Global Priorities]]*Table7[[#This Row],[Column3]]</f>
        <v>5.7258380253515914E-2</v>
      </c>
      <c r="H5" s="2">
        <v>5.5890833567361298E-2</v>
      </c>
      <c r="I5">
        <f>Table7[[#This Row],[Global Priorities]]*Table7[[#This Row],[Column5]]</f>
        <v>7.2586847545094892E-3</v>
      </c>
      <c r="J5" s="2">
        <v>7.448013062440037E-2</v>
      </c>
      <c r="K5">
        <f>Table7[[#This Row],[Global Priorities]]*Table7[[#This Row],[Column7]]</f>
        <v>9.6729240587480163E-3</v>
      </c>
      <c r="L5" s="2">
        <v>6.4526102989295051E-2</v>
      </c>
      <c r="M5">
        <f>Table7[[#This Row],[Global Priorities]]*Table7[[#This Row],[Column9]]</f>
        <v>8.3801691644445793E-3</v>
      </c>
      <c r="N5" s="2">
        <v>8.5608466230299204E-2</v>
      </c>
      <c r="O5">
        <f>Table7[[#This Row],[Global Priorities]]*Table7[[#This Row],[Column11]]</f>
        <v>1.1118189316927572E-2</v>
      </c>
      <c r="P5" s="2">
        <v>8.9454932853399685E-2</v>
      </c>
      <c r="Q5">
        <f>Table7[[#This Row],[Global Priorities]]*Table7[[#This Row],[Column13]]</f>
        <v>1.1617739723564086E-2</v>
      </c>
      <c r="R5" s="2">
        <v>6.3409657300039113E-2</v>
      </c>
      <c r="S5">
        <f>Table7[[#This Row],[Global Priorities]]*Table7[[#This Row],[Column15]]</f>
        <v>8.2351735222866776E-3</v>
      </c>
      <c r="T5" s="2">
        <v>4.3044589939275769E-2</v>
      </c>
      <c r="U5">
        <f>Table7[[#This Row],[Global Priorities]]*Table7[[#This Row],[Column17]]</f>
        <v>5.5903104107360106E-3</v>
      </c>
      <c r="V5" s="2">
        <v>6.4005306340960438E-2</v>
      </c>
      <c r="W5">
        <f>Table7[[#This Row],[Global Priorities]]*Table7[[#This Row],[Column19]]</f>
        <v>8.3125319786990851E-3</v>
      </c>
    </row>
    <row r="6" spans="1:23" x14ac:dyDescent="0.3">
      <c r="B6" t="s">
        <v>18</v>
      </c>
      <c r="C6">
        <v>6.8738076401296935E-2</v>
      </c>
      <c r="D6" s="2">
        <v>2.0077077086884859E-2</v>
      </c>
      <c r="E6">
        <f>Table7[[#This Row],[Global Priorities]]*Table7[[#This Row],[Column1]]</f>
        <v>1.3800596587130196E-3</v>
      </c>
      <c r="F6" s="2">
        <v>0.1767685618769953</v>
      </c>
      <c r="G6">
        <f>Table7[[#This Row],[Global Priorities]]*Table7[[#This Row],[Column3]]</f>
        <v>1.2150730911648288E-2</v>
      </c>
      <c r="H6" s="2">
        <v>0.10216852760912799</v>
      </c>
      <c r="I6">
        <f>Table7[[#This Row],[Global Priorities]]*Table7[[#This Row],[Column5]]</f>
        <v>7.022868056604255E-3</v>
      </c>
      <c r="J6" s="2">
        <v>0.11399734245055111</v>
      </c>
      <c r="K6">
        <f>Table7[[#This Row],[Global Priorities]]*Table7[[#This Row],[Column7]]</f>
        <v>7.8359580349107935E-3</v>
      </c>
      <c r="L6" s="2">
        <v>0.10691754437009503</v>
      </c>
      <c r="M6">
        <f>Table7[[#This Row],[Global Priorities]]*Table7[[#This Row],[Column9]]</f>
        <v>7.3493063335506471E-3</v>
      </c>
      <c r="N6" s="2">
        <v>0.11654366232308289</v>
      </c>
      <c r="O6">
        <f>Table7[[#This Row],[Global Priorities]]*Table7[[#This Row],[Column11]]</f>
        <v>8.0109871648510224E-3</v>
      </c>
      <c r="P6" s="2">
        <v>0.1675468917625331</v>
      </c>
      <c r="Q6">
        <f>Table7[[#This Row],[Global Priorities]]*Table7[[#This Row],[Column13]]</f>
        <v>1.1516851046772828E-2</v>
      </c>
      <c r="R6" s="2">
        <v>0.10082133432710191</v>
      </c>
      <c r="S6">
        <f>Table7[[#This Row],[Global Priorities]]*Table7[[#This Row],[Column15]]</f>
        <v>6.9302645818570324E-3</v>
      </c>
      <c r="T6" s="2">
        <v>4.9798989164157245E-2</v>
      </c>
      <c r="U6">
        <f>Table7[[#This Row],[Global Priorities]]*Table7[[#This Row],[Column17]]</f>
        <v>3.4230867218731989E-3</v>
      </c>
      <c r="V6" s="2">
        <v>4.5360069029470519E-2</v>
      </c>
      <c r="W6">
        <f>Table7[[#This Row],[Global Priorities]]*Table7[[#This Row],[Column19]]</f>
        <v>3.1179638905158473E-3</v>
      </c>
    </row>
    <row r="7" spans="1:23" x14ac:dyDescent="0.3">
      <c r="B7" t="s">
        <v>20</v>
      </c>
      <c r="C7">
        <v>4.5616970630834808E-2</v>
      </c>
      <c r="D7" s="2">
        <v>2.2503832756413728E-2</v>
      </c>
      <c r="E7">
        <f>Table7[[#This Row],[Global Priorities]]*Table7[[#This Row],[Column1]]</f>
        <v>1.0265566779305434E-3</v>
      </c>
      <c r="F7" s="2">
        <v>6.7132218280571712E-2</v>
      </c>
      <c r="G7">
        <f>Table7[[#This Row],[Global Priorities]]*Table7[[#This Row],[Column3]]</f>
        <v>3.0623684296876316E-3</v>
      </c>
      <c r="H7" s="2">
        <v>0.1015295596897795</v>
      </c>
      <c r="I7">
        <f>Table7[[#This Row],[Global Priorities]]*Table7[[#This Row],[Column5]]</f>
        <v>4.6314709425302608E-3</v>
      </c>
      <c r="J7" s="2">
        <v>0.12045766486011644</v>
      </c>
      <c r="K7">
        <f>Table7[[#This Row],[Global Priorities]]*Table7[[#This Row],[Column7]]</f>
        <v>5.4949137601828738E-3</v>
      </c>
      <c r="L7" s="2">
        <v>0.11403563069450805</v>
      </c>
      <c r="M7">
        <f>Table7[[#This Row],[Global Priorities]]*Table7[[#This Row],[Column9]]</f>
        <v>5.2019600162600977E-3</v>
      </c>
      <c r="N7" s="2">
        <v>0.13591723003166975</v>
      </c>
      <c r="O7">
        <f>Table7[[#This Row],[Global Priorities]]*Table7[[#This Row],[Column11]]</f>
        <v>6.2001322905790978E-3</v>
      </c>
      <c r="P7" s="2">
        <v>0.13394130425191875</v>
      </c>
      <c r="Q7">
        <f>Table7[[#This Row],[Global Priorities]]*Table7[[#This Row],[Column13]]</f>
        <v>6.1099965423154871E-3</v>
      </c>
      <c r="R7" s="2">
        <v>8.0603540422893041E-2</v>
      </c>
      <c r="S7">
        <f>Table7[[#This Row],[Global Priorities]]*Table7[[#This Row],[Column15]]</f>
        <v>3.6768893362124182E-3</v>
      </c>
      <c r="T7" s="2">
        <v>0.10984338831762103</v>
      </c>
      <c r="U7">
        <f>Table7[[#This Row],[Global Priorities]]*Table7[[#This Row],[Column17]]</f>
        <v>5.0107226188763013E-3</v>
      </c>
      <c r="V7" s="2">
        <v>0.11403563069450805</v>
      </c>
      <c r="W7">
        <f>Table7[[#This Row],[Global Priorities]]*Table7[[#This Row],[Column19]]</f>
        <v>5.2019600162600977E-3</v>
      </c>
    </row>
    <row r="8" spans="1:23" x14ac:dyDescent="0.3">
      <c r="B8" t="s">
        <v>19</v>
      </c>
      <c r="C8">
        <v>2.9209552415398628E-2</v>
      </c>
      <c r="D8" s="2">
        <v>0.1</v>
      </c>
      <c r="E8">
        <f>Table7[[#This Row],[Global Priorities]]*Table7[[#This Row],[Column1]]</f>
        <v>2.920955241539863E-3</v>
      </c>
      <c r="F8" s="2">
        <v>0.1</v>
      </c>
      <c r="G8">
        <f>Table7[[#This Row],[Global Priorities]]*Table7[[#This Row],[Column3]]</f>
        <v>2.920955241539863E-3</v>
      </c>
      <c r="H8" s="2">
        <v>0.1</v>
      </c>
      <c r="I8">
        <f>Table7[[#This Row],[Global Priorities]]*Table7[[#This Row],[Column5]]</f>
        <v>2.920955241539863E-3</v>
      </c>
      <c r="J8" s="2">
        <v>0.1</v>
      </c>
      <c r="K8">
        <f>Table7[[#This Row],[Global Priorities]]*Table7[[#This Row],[Column7]]</f>
        <v>2.920955241539863E-3</v>
      </c>
      <c r="L8" s="2">
        <v>0.1</v>
      </c>
      <c r="M8">
        <f>Table7[[#This Row],[Global Priorities]]*Table7[[#This Row],[Column9]]</f>
        <v>2.920955241539863E-3</v>
      </c>
      <c r="N8" s="2">
        <v>0.1</v>
      </c>
      <c r="O8">
        <f>Table7[[#This Row],[Global Priorities]]*Table7[[#This Row],[Column11]]</f>
        <v>2.920955241539863E-3</v>
      </c>
      <c r="P8" s="2">
        <v>0.1</v>
      </c>
      <c r="Q8">
        <f>Table7[[#This Row],[Global Priorities]]*Table7[[#This Row],[Column13]]</f>
        <v>2.920955241539863E-3</v>
      </c>
      <c r="R8" s="2">
        <v>0.1</v>
      </c>
      <c r="S8">
        <f>Table7[[#This Row],[Global Priorities]]*Table7[[#This Row],[Column15]]</f>
        <v>2.920955241539863E-3</v>
      </c>
      <c r="T8" s="2">
        <v>0.1</v>
      </c>
      <c r="U8">
        <f>Table7[[#This Row],[Global Priorities]]*Table7[[#This Row],[Column17]]</f>
        <v>2.920955241539863E-3</v>
      </c>
      <c r="V8" s="2">
        <v>0.1</v>
      </c>
      <c r="W8">
        <f>Table7[[#This Row],[Global Priorities]]*Table7[[#This Row],[Column19]]</f>
        <v>2.920955241539863E-3</v>
      </c>
    </row>
    <row r="9" spans="1:23" x14ac:dyDescent="0.3">
      <c r="A9" t="s">
        <v>22</v>
      </c>
      <c r="B9" t="s">
        <v>25</v>
      </c>
      <c r="C9">
        <v>0.1963949707733639</v>
      </c>
      <c r="D9" s="2">
        <v>2.142521236693393E-2</v>
      </c>
      <c r="E9">
        <f>Table7[[#This Row],[Global Priorities]]*Table7[[#This Row],[Column1]]</f>
        <v>4.2078039566171037E-3</v>
      </c>
      <c r="F9" s="2">
        <v>0.40314152255615721</v>
      </c>
      <c r="G9">
        <f>Table7[[#This Row],[Global Priorities]]*Table7[[#This Row],[Column3]]</f>
        <v>7.917496753994592E-2</v>
      </c>
      <c r="H9" s="2">
        <v>9.7100600946593674E-2</v>
      </c>
      <c r="I9">
        <f>Table7[[#This Row],[Global Priorities]]*Table7[[#This Row],[Column5]]</f>
        <v>1.9070069684982337E-2</v>
      </c>
      <c r="J9" s="2">
        <v>5.0728239639121833E-2</v>
      </c>
      <c r="K9">
        <f>Table7[[#This Row],[Global Priorities]]*Table7[[#This Row],[Column7]]</f>
        <v>9.9627711413095323E-3</v>
      </c>
      <c r="L9" s="2">
        <v>3.9515903708688557E-2</v>
      </c>
      <c r="M9">
        <f>Table7[[#This Row],[Global Priorities]]*Table7[[#This Row],[Column9]]</f>
        <v>7.7607247539509512E-3</v>
      </c>
      <c r="N9" s="2">
        <v>6.8548929345216711E-2</v>
      </c>
      <c r="O9">
        <f>Table7[[#This Row],[Global Priorities]]*Table7[[#This Row],[Column11]]</f>
        <v>1.3462664975299223E-2</v>
      </c>
      <c r="P9" s="2">
        <v>8.6244318879881765E-2</v>
      </c>
      <c r="Q9">
        <f>Table7[[#This Row],[Global Priorities]]*Table7[[#This Row],[Column13]]</f>
        <v>1.6937950485783056E-2</v>
      </c>
      <c r="R9" s="2">
        <v>8.6244318879881765E-2</v>
      </c>
      <c r="S9">
        <f>Table7[[#This Row],[Global Priorities]]*Table7[[#This Row],[Column15]]</f>
        <v>1.6937950485783056E-2</v>
      </c>
      <c r="T9" s="2">
        <v>4.1438843785508571E-2</v>
      </c>
      <c r="U9">
        <f>Table7[[#This Row],[Global Priorities]]*Table7[[#This Row],[Column17]]</f>
        <v>8.1383805141369489E-3</v>
      </c>
      <c r="V9" s="2">
        <v>0.10561210989201603</v>
      </c>
      <c r="W9">
        <f>Table7[[#This Row],[Global Priorities]]*Table7[[#This Row],[Column19]]</f>
        <v>2.0741687235555785E-2</v>
      </c>
    </row>
    <row r="10" spans="1:23" x14ac:dyDescent="0.3">
      <c r="B10" t="s">
        <v>26</v>
      </c>
      <c r="C10">
        <v>0.1963949707733639</v>
      </c>
      <c r="D10" s="2">
        <v>2.142521236693393E-2</v>
      </c>
      <c r="E10">
        <f>Table7[[#This Row],[Global Priorities]]*Table7[[#This Row],[Column1]]</f>
        <v>4.2078039566171037E-3</v>
      </c>
      <c r="F10" s="2">
        <v>0.40314152255615721</v>
      </c>
      <c r="G10">
        <f>Table7[[#This Row],[Global Priorities]]*Table7[[#This Row],[Column3]]</f>
        <v>7.917496753994592E-2</v>
      </c>
      <c r="H10" s="2">
        <v>9.7100600946593674E-2</v>
      </c>
      <c r="I10">
        <f>Table7[[#This Row],[Global Priorities]]*Table7[[#This Row],[Column5]]</f>
        <v>1.9070069684982337E-2</v>
      </c>
      <c r="J10" s="2">
        <v>5.0728239639121833E-2</v>
      </c>
      <c r="K10">
        <f>Table7[[#This Row],[Global Priorities]]*Table7[[#This Row],[Column7]]</f>
        <v>9.9627711413095323E-3</v>
      </c>
      <c r="L10" s="2">
        <v>3.9515903708688557E-2</v>
      </c>
      <c r="M10">
        <f>Table7[[#This Row],[Global Priorities]]*Table7[[#This Row],[Column9]]</f>
        <v>7.7607247539509512E-3</v>
      </c>
      <c r="N10" s="2">
        <v>6.8548929345216711E-2</v>
      </c>
      <c r="O10">
        <f>Table7[[#This Row],[Global Priorities]]*Table7[[#This Row],[Column11]]</f>
        <v>1.3462664975299223E-2</v>
      </c>
      <c r="P10" s="2">
        <v>8.6244318879881765E-2</v>
      </c>
      <c r="Q10">
        <f>Table7[[#This Row],[Global Priorities]]*Table7[[#This Row],[Column13]]</f>
        <v>1.6937950485783056E-2</v>
      </c>
      <c r="R10" s="2">
        <v>8.6244318879881765E-2</v>
      </c>
      <c r="S10">
        <f>Table7[[#This Row],[Global Priorities]]*Table7[[#This Row],[Column15]]</f>
        <v>1.6937950485783056E-2</v>
      </c>
      <c r="T10" s="2">
        <v>4.1438843785508571E-2</v>
      </c>
      <c r="U10">
        <f>Table7[[#This Row],[Global Priorities]]*Table7[[#This Row],[Column17]]</f>
        <v>8.1383805141369489E-3</v>
      </c>
      <c r="V10" s="2">
        <v>0.10561210989201603</v>
      </c>
      <c r="W10">
        <f>Table7[[#This Row],[Global Priorities]]*Table7[[#This Row],[Column19]]</f>
        <v>2.0741687235555785E-2</v>
      </c>
    </row>
    <row r="11" spans="1:23" x14ac:dyDescent="0.3">
      <c r="A11" t="s">
        <v>23</v>
      </c>
      <c r="B11" t="s">
        <v>27</v>
      </c>
      <c r="C11">
        <v>3.2732557553872346E-2</v>
      </c>
      <c r="D11" s="2">
        <v>9.7407848139585931E-2</v>
      </c>
      <c r="E11">
        <f>Table7[[#This Row],[Global Priorities]]*Table7[[#This Row],[Column1]]</f>
        <v>3.1884079954278537E-3</v>
      </c>
      <c r="F11" s="2">
        <v>0.31385056609345346</v>
      </c>
      <c r="G11">
        <f>Table7[[#This Row],[Global Priorities]]*Table7[[#This Row],[Column3]]</f>
        <v>1.0273131717969381E-2</v>
      </c>
      <c r="H11" s="2">
        <v>4.7117272396650318E-2</v>
      </c>
      <c r="I11">
        <f>Table7[[#This Row],[Global Priorities]]*Table7[[#This Row],[Column5]]</f>
        <v>1.5422688305048373E-3</v>
      </c>
      <c r="J11" s="2">
        <v>4.070123168946603E-2</v>
      </c>
      <c r="K11">
        <f>Table7[[#This Row],[Global Priorities]]*Table7[[#This Row],[Column7]]</f>
        <v>1.3322554087889398E-3</v>
      </c>
      <c r="L11" s="2">
        <v>0.12990274689508158</v>
      </c>
      <c r="M11">
        <f>Table7[[#This Row],[Global Priorities]]*Table7[[#This Row],[Column9]]</f>
        <v>4.2520491391493699E-3</v>
      </c>
      <c r="N11" s="2">
        <v>0.18981300867208922</v>
      </c>
      <c r="O11">
        <f>Table7[[#This Row],[Global Priorities]]*Table7[[#This Row],[Column11]]</f>
        <v>6.2130652308328314E-3</v>
      </c>
      <c r="P11" s="2">
        <v>3.7368016363572308E-2</v>
      </c>
      <c r="Q11">
        <f>Table7[[#This Row],[Global Priorities]]*Table7[[#This Row],[Column13]]</f>
        <v>1.2231507462946742E-3</v>
      </c>
      <c r="R11" s="2">
        <v>5.5490822719467266E-2</v>
      </c>
      <c r="S11">
        <f>Table7[[#This Row],[Global Priorities]]*Table7[[#This Row],[Column15]]</f>
        <v>1.8163565483766894E-3</v>
      </c>
      <c r="T11" s="2">
        <v>4.1009880704880583E-2</v>
      </c>
      <c r="U11">
        <f>Table7[[#This Row],[Global Priorities]]*Table7[[#This Row],[Column17]]</f>
        <v>1.3423582804499427E-3</v>
      </c>
      <c r="V11" s="2">
        <v>4.733860632575327E-2</v>
      </c>
      <c r="W11">
        <f>Table7[[#This Row],[Global Priorities]]*Table7[[#This Row],[Column19]]</f>
        <v>1.5495136560778244E-3</v>
      </c>
    </row>
    <row r="12" spans="1:23" x14ac:dyDescent="0.3">
      <c r="B12" t="s">
        <v>28</v>
      </c>
      <c r="C12">
        <v>3.2732557553872346E-2</v>
      </c>
      <c r="D12" s="2">
        <v>2.4391159602383566E-2</v>
      </c>
      <c r="E12">
        <f>Table7[[#This Row],[Global Priorities]]*Table7[[#This Row],[Column1]]</f>
        <v>7.9838503549070617E-4</v>
      </c>
      <c r="F12" s="2">
        <v>2.4391159602383566E-2</v>
      </c>
      <c r="G12">
        <f>Table7[[#This Row],[Global Priorities]]*Table7[[#This Row],[Column3]]</f>
        <v>7.9838503549070617E-4</v>
      </c>
      <c r="H12" s="2">
        <v>8.4910904049359415E-2</v>
      </c>
      <c r="I12">
        <f>Table7[[#This Row],[Global Priorities]]*Table7[[#This Row],[Column5]]</f>
        <v>2.7793510537469897E-3</v>
      </c>
      <c r="J12" s="2">
        <v>6.7076289268246783E-2</v>
      </c>
      <c r="K12">
        <f>Table7[[#This Row],[Global Priorities]]*Table7[[#This Row],[Column7]]</f>
        <v>2.1955784989730778E-3</v>
      </c>
      <c r="L12" s="2">
        <v>9.2369600182996031E-2</v>
      </c>
      <c r="M12">
        <f>Table7[[#This Row],[Global Priorities]]*Table7[[#This Row],[Column9]]</f>
        <v>3.0234932542180953E-3</v>
      </c>
      <c r="N12" s="2">
        <v>0.23258032722380731</v>
      </c>
      <c r="O12">
        <f>Table7[[#This Row],[Global Priorities]]*Table7[[#This Row],[Column11]]</f>
        <v>7.6129489467517356E-3</v>
      </c>
      <c r="P12" s="2">
        <v>0.13231755515088622</v>
      </c>
      <c r="Q12">
        <f>Table7[[#This Row],[Global Priorities]]*Table7[[#This Row],[Column13]]</f>
        <v>4.3310919893640616E-3</v>
      </c>
      <c r="R12" s="2">
        <v>0.16484240004466874</v>
      </c>
      <c r="S12">
        <f>Table7[[#This Row],[Global Priorities]]*Table7[[#This Row],[Column15]]</f>
        <v>5.3957133467805686E-3</v>
      </c>
      <c r="T12" s="2">
        <v>5.9929354660838166E-2</v>
      </c>
      <c r="U12">
        <f>Table7[[#This Row],[Global Priorities]]*Table7[[#This Row],[Column17]]</f>
        <v>1.9616410506023132E-3</v>
      </c>
      <c r="V12" s="2">
        <v>0.11719125021443021</v>
      </c>
      <c r="W12">
        <f>Table7[[#This Row],[Global Priorities]]*Table7[[#This Row],[Column19]]</f>
        <v>3.8359693424540918E-3</v>
      </c>
    </row>
    <row r="13" spans="1:23" x14ac:dyDescent="0.3">
      <c r="B13" t="s">
        <v>29</v>
      </c>
      <c r="C13">
        <v>3.2732557553872346E-2</v>
      </c>
      <c r="D13" s="2">
        <v>2.9421962702945822E-2</v>
      </c>
      <c r="E13">
        <f>Table7[[#This Row],[Global Priorities]]*Table7[[#This Row],[Column1]]</f>
        <v>9.630560875220597E-4</v>
      </c>
      <c r="F13" s="2">
        <v>0.19751207775256904</v>
      </c>
      <c r="G13">
        <f>Table7[[#This Row],[Global Priorities]]*Table7[[#This Row],[Column3]]</f>
        <v>6.4650754526208764E-3</v>
      </c>
      <c r="H13" s="2">
        <v>6.5593036952761141E-2</v>
      </c>
      <c r="I13">
        <f>Table7[[#This Row],[Global Priorities]]*Table7[[#This Row],[Column5]]</f>
        <v>2.1470278571895296E-3</v>
      </c>
      <c r="J13" s="2">
        <v>4.0094904658407995E-2</v>
      </c>
      <c r="K13">
        <f>Table7[[#This Row],[Global Priorities]]*Table7[[#This Row],[Column7]]</f>
        <v>1.3124087743483642E-3</v>
      </c>
      <c r="L13" s="2">
        <v>6.1467198297896423E-2</v>
      </c>
      <c r="M13">
        <f>Table7[[#This Row],[Global Priorities]]*Table7[[#This Row],[Column9]]</f>
        <v>2.011978605961179E-3</v>
      </c>
      <c r="N13" s="2">
        <v>0.19230421981983575</v>
      </c>
      <c r="O13">
        <f>Table7[[#This Row],[Global Priorities]]*Table7[[#This Row],[Column11]]</f>
        <v>6.2946089431052928E-3</v>
      </c>
      <c r="P13" s="2">
        <v>0.12143604913902425</v>
      </c>
      <c r="Q13">
        <f>Table7[[#This Row],[Global Priorities]]*Table7[[#This Row],[Column13]]</f>
        <v>3.9749124675579816E-3</v>
      </c>
      <c r="R13" s="2">
        <v>0.12625635891303599</v>
      </c>
      <c r="S13">
        <f>Table7[[#This Row],[Global Priorities]]*Table7[[#This Row],[Column15]]</f>
        <v>4.1326935346633143E-3</v>
      </c>
      <c r="T13" s="2">
        <v>5.3951019795247995E-2</v>
      </c>
      <c r="U13">
        <f>Table7[[#This Row],[Global Priorities]]*Table7[[#This Row],[Column17]]</f>
        <v>1.7659548605380613E-3</v>
      </c>
      <c r="V13" s="2">
        <v>0.11196317196827558</v>
      </c>
      <c r="W13">
        <f>Table7[[#This Row],[Global Priorities]]*Table7[[#This Row],[Column19]]</f>
        <v>3.6648409703656875E-3</v>
      </c>
    </row>
    <row r="14" spans="1:23" x14ac:dyDescent="0.3">
      <c r="A14" t="s">
        <v>24</v>
      </c>
      <c r="B14" t="s">
        <v>32</v>
      </c>
      <c r="C14">
        <v>5.5803411327516365E-2</v>
      </c>
      <c r="D14" s="2">
        <v>2.3030048100833311E-2</v>
      </c>
      <c r="E14">
        <f>Table7[[#This Row],[Global Priorities]]*Table7[[#This Row],[Column1]]</f>
        <v>1.2851552470632883E-3</v>
      </c>
      <c r="F14" s="2">
        <v>2.1959630710071645E-2</v>
      </c>
      <c r="G14">
        <f>Table7[[#This Row],[Global Priorities]]*Table7[[#This Row],[Column3]]</f>
        <v>1.2254223051144882E-3</v>
      </c>
      <c r="H14" s="2">
        <v>8.6416295862516257E-2</v>
      </c>
      <c r="I14">
        <f>Table7[[#This Row],[Global Priorities]]*Table7[[#This Row],[Column5]]</f>
        <v>4.8223241034163452E-3</v>
      </c>
      <c r="J14" s="2">
        <v>9.2443806620175442E-2</v>
      </c>
      <c r="K14">
        <f>Table7[[#This Row],[Global Priorities]]*Table7[[#This Row],[Column7]]</f>
        <v>5.1586797655070304E-3</v>
      </c>
      <c r="L14" s="2">
        <v>9.7685024584849595E-2</v>
      </c>
      <c r="M14">
        <f>Table7[[#This Row],[Global Priorities]]*Table7[[#This Row],[Column9]]</f>
        <v>5.4511576074469104E-3</v>
      </c>
      <c r="N14" s="2">
        <v>0.10676165668352158</v>
      </c>
      <c r="O14">
        <f>Table7[[#This Row],[Global Priorities]]*Table7[[#This Row],[Column11]]</f>
        <v>5.957664641917642E-3</v>
      </c>
      <c r="P14" s="2">
        <v>0.18618554933802892</v>
      </c>
      <c r="Q14">
        <f>Table7[[#This Row],[Global Priorities]]*Table7[[#This Row],[Column13]]</f>
        <v>1.038978879294962E-2</v>
      </c>
      <c r="R14" s="2">
        <v>0.18392433486116458</v>
      </c>
      <c r="S14">
        <f>Table7[[#This Row],[Global Priorities]]*Table7[[#This Row],[Column15]]</f>
        <v>1.0263605311397424E-2</v>
      </c>
      <c r="T14" s="2">
        <v>9.5423810107985313E-2</v>
      </c>
      <c r="U14">
        <f>Table7[[#This Row],[Global Priorities]]*Table7[[#This Row],[Column17]]</f>
        <v>5.3249741258947179E-3</v>
      </c>
      <c r="V14" s="2">
        <v>0.10616984313085337</v>
      </c>
      <c r="W14">
        <f>Table7[[#This Row],[Global Priorities]]*Table7[[#This Row],[Column19]]</f>
        <v>5.9246394268088988E-3</v>
      </c>
    </row>
    <row r="15" spans="1:23" x14ac:dyDescent="0.3">
      <c r="B15" t="s">
        <v>30</v>
      </c>
      <c r="C15">
        <v>1.8601137109172123E-2</v>
      </c>
      <c r="D15" s="2">
        <v>0.19767348501059362</v>
      </c>
      <c r="E15">
        <f>Table7[[#This Row],[Global Priorities]]*Table7[[#This Row],[Column1]]</f>
        <v>3.6769515975299326E-3</v>
      </c>
      <c r="F15" s="2">
        <v>0.21294765690882253</v>
      </c>
      <c r="G15">
        <f>Table7[[#This Row],[Global Priorities]]*Table7[[#This Row],[Column3]]</f>
        <v>3.9610685632379518E-3</v>
      </c>
      <c r="H15" s="2">
        <v>7.813826262358757E-2</v>
      </c>
      <c r="I15">
        <f>Table7[[#This Row],[Global Priorities]]*Table7[[#This Row],[Column5]]</f>
        <v>1.4534605365338518E-3</v>
      </c>
      <c r="J15" s="2">
        <v>6.1773950514433983E-2</v>
      </c>
      <c r="K15">
        <f>Table7[[#This Row],[Global Priorities]]*Table7[[#This Row],[Column7]]</f>
        <v>1.1490657232942003E-3</v>
      </c>
      <c r="L15" s="2">
        <v>6.5258107676032032E-2</v>
      </c>
      <c r="M15">
        <f>Table7[[#This Row],[Global Priorities]]*Table7[[#This Row],[Column9]]</f>
        <v>1.2138750083669895E-3</v>
      </c>
      <c r="N15" s="2">
        <v>6.5258107676032032E-2</v>
      </c>
      <c r="O15">
        <f>Table7[[#This Row],[Global Priorities]]*Table7[[#This Row],[Column11]]</f>
        <v>1.2138750083669895E-3</v>
      </c>
      <c r="P15" s="2">
        <v>6.5258107676032032E-2</v>
      </c>
      <c r="Q15">
        <f>Table7[[#This Row],[Global Priorities]]*Table7[[#This Row],[Column13]]</f>
        <v>1.2138750083669895E-3</v>
      </c>
      <c r="R15" s="2">
        <v>6.5258107676032032E-2</v>
      </c>
      <c r="S15">
        <f>Table7[[#This Row],[Global Priorities]]*Table7[[#This Row],[Column15]]</f>
        <v>1.2138750083669895E-3</v>
      </c>
      <c r="T15" s="2">
        <v>7.1295776721320772E-2</v>
      </c>
      <c r="U15">
        <f>Table7[[#This Row],[Global Priorities]]*Table7[[#This Row],[Column17]]</f>
        <v>1.3261825180982097E-3</v>
      </c>
      <c r="V15" s="2">
        <v>0.11713843751711354</v>
      </c>
      <c r="W15">
        <f>Table7[[#This Row],[Global Priorities]]*Table7[[#This Row],[Column19]]</f>
        <v>2.1789081370100207E-3</v>
      </c>
    </row>
    <row r="16" spans="1:23" x14ac:dyDescent="0.3">
      <c r="B16" t="s">
        <v>31</v>
      </c>
      <c r="C16">
        <v>1.8601137109172123E-2</v>
      </c>
      <c r="D16" s="2">
        <v>0.15017532453489363</v>
      </c>
      <c r="E16">
        <f>Table7[[#This Row],[Global Priorities]]*Table7[[#This Row],[Column1]]</f>
        <v>2.7934318020879766E-3</v>
      </c>
      <c r="F16" s="2">
        <v>0.14030577479603398</v>
      </c>
      <c r="G16">
        <f>Table7[[#This Row],[Global Priorities]]*Table7[[#This Row],[Column3]]</f>
        <v>2.6098469541896547E-3</v>
      </c>
      <c r="H16" s="2">
        <v>9.0186371962162087E-2</v>
      </c>
      <c r="I16">
        <f>Table7[[#This Row],[Global Priorities]]*Table7[[#This Row],[Column5]]</f>
        <v>1.6775690702469735E-3</v>
      </c>
      <c r="J16" s="2">
        <v>7.3727682014800081E-2</v>
      </c>
      <c r="K16">
        <f>Table7[[#This Row],[Global Priorities]]*Table7[[#This Row],[Column7]]</f>
        <v>1.3714187218987399E-3</v>
      </c>
      <c r="L16" s="2">
        <v>7.3727682014800081E-2</v>
      </c>
      <c r="M16">
        <f>Table7[[#This Row],[Global Priorities]]*Table7[[#This Row],[Column9]]</f>
        <v>1.3714187218987399E-3</v>
      </c>
      <c r="N16" s="2">
        <v>8.2857413120268897E-2</v>
      </c>
      <c r="O16">
        <f>Table7[[#This Row],[Global Priorities]]*Table7[[#This Row],[Column11]]</f>
        <v>1.5412421019614388E-3</v>
      </c>
      <c r="P16" s="2">
        <v>8.2857413120268897E-2</v>
      </c>
      <c r="Q16">
        <f>Table7[[#This Row],[Global Priorities]]*Table7[[#This Row],[Column13]]</f>
        <v>1.5412421019614388E-3</v>
      </c>
      <c r="R16" s="2">
        <v>8.2857413120268897E-2</v>
      </c>
      <c r="S16">
        <f>Table7[[#This Row],[Global Priorities]]*Table7[[#This Row],[Column15]]</f>
        <v>1.5412421019614388E-3</v>
      </c>
      <c r="T16" s="2">
        <v>7.1284695734168985E-2</v>
      </c>
      <c r="U16">
        <f>Table7[[#This Row],[Global Priorities]]*Table7[[#This Row],[Column17]]</f>
        <v>1.3259763991368945E-3</v>
      </c>
      <c r="V16" s="2">
        <v>0.15202022958233452</v>
      </c>
      <c r="W16">
        <f>Table7[[#This Row],[Global Priorities]]*Table7[[#This Row],[Column19]]</f>
        <v>2.8277491338288283E-3</v>
      </c>
    </row>
    <row r="17" spans="1:23" x14ac:dyDescent="0.3">
      <c r="C17">
        <f>SUM(Table7[Global Priorities])</f>
        <v>0.99999925077452967</v>
      </c>
      <c r="D17" s="2"/>
      <c r="E17" s="3">
        <f>SUM(Table7[Column2])</f>
        <v>3.2870333298216307E-2</v>
      </c>
      <c r="F17" s="2"/>
      <c r="G17" s="3">
        <f>SUM(Table7[Column4])</f>
        <v>0.26293856721548764</v>
      </c>
      <c r="H17" s="2"/>
      <c r="I17" s="3">
        <f>SUM(Table7[Column6])</f>
        <v>9.0303945627915966E-2</v>
      </c>
      <c r="J17" s="2"/>
      <c r="K17" s="3">
        <f>SUM(Table7[Column8])</f>
        <v>7.2461854412418272E-2</v>
      </c>
      <c r="L17" s="2"/>
      <c r="M17" s="3">
        <f>SUM(Table7[Column10])</f>
        <v>6.9765707211414243E-2</v>
      </c>
      <c r="N17" s="2"/>
      <c r="O17" s="3">
        <f>SUM(Table7[Column12])</f>
        <v>0.10488914035359458</v>
      </c>
      <c r="P17" s="2"/>
      <c r="Q17" s="3">
        <f>SUM(Table7[Column14])</f>
        <v>0.11097820604914474</v>
      </c>
      <c r="R17" s="2"/>
      <c r="S17" s="3">
        <f>SUM(Table7[Column16])</f>
        <v>0.10274016812333654</v>
      </c>
      <c r="T17" s="2"/>
      <c r="U17" s="3">
        <f>SUM(Table7[Column18])</f>
        <v>5.8965027607653625E-2</v>
      </c>
      <c r="V17" s="2"/>
      <c r="W17" s="3">
        <f>SUM(Table7[Column20])</f>
        <v>9.4086300875347695E-2</v>
      </c>
    </row>
    <row r="20" spans="1:23" x14ac:dyDescent="0.3">
      <c r="A20" t="s">
        <v>46</v>
      </c>
    </row>
    <row r="21" spans="1:23" x14ac:dyDescent="0.3">
      <c r="B21" s="1" t="s">
        <v>4</v>
      </c>
      <c r="C21" s="1" t="s">
        <v>43</v>
      </c>
      <c r="D21" s="1"/>
      <c r="E21" s="1" t="s">
        <v>44</v>
      </c>
    </row>
    <row r="22" spans="1:23" x14ac:dyDescent="0.3">
      <c r="B22" s="4" t="s">
        <v>8</v>
      </c>
      <c r="C22" s="4">
        <v>0.26293856721548764</v>
      </c>
      <c r="D22" s="4"/>
      <c r="E22" s="4">
        <v>1</v>
      </c>
    </row>
    <row r="23" spans="1:23" x14ac:dyDescent="0.3">
      <c r="B23" t="s">
        <v>12</v>
      </c>
      <c r="C23">
        <v>0.11097820604914474</v>
      </c>
      <c r="E23">
        <f>C23/C22</f>
        <v>0.42206895406938949</v>
      </c>
    </row>
    <row r="24" spans="1:23" x14ac:dyDescent="0.3">
      <c r="B24" t="s">
        <v>11</v>
      </c>
      <c r="C24">
        <v>0.10488914035359458</v>
      </c>
      <c r="E24">
        <f>C24/C22</f>
        <v>0.39891120372476263</v>
      </c>
    </row>
    <row r="25" spans="1:23" x14ac:dyDescent="0.3">
      <c r="B25" t="s">
        <v>42</v>
      </c>
      <c r="C25">
        <v>0.10274016812333654</v>
      </c>
      <c r="E25">
        <f>C25/C22</f>
        <v>0.39073829758544804</v>
      </c>
    </row>
    <row r="26" spans="1:23" x14ac:dyDescent="0.3">
      <c r="B26" t="s">
        <v>15</v>
      </c>
      <c r="C26">
        <v>9.4086300875347695E-2</v>
      </c>
      <c r="E26">
        <f>C26/C22</f>
        <v>0.35782617161004221</v>
      </c>
    </row>
    <row r="27" spans="1:23" x14ac:dyDescent="0.3">
      <c r="B27" t="s">
        <v>7</v>
      </c>
      <c r="C27">
        <v>9.0303945627915966E-2</v>
      </c>
      <c r="E27">
        <f>C27/C22</f>
        <v>0.34344123262035053</v>
      </c>
    </row>
    <row r="28" spans="1:23" x14ac:dyDescent="0.3">
      <c r="B28" t="s">
        <v>38</v>
      </c>
      <c r="C28">
        <v>7.2461854412418272E-2</v>
      </c>
      <c r="E28">
        <f>C28/C22</f>
        <v>0.27558473136819511</v>
      </c>
    </row>
    <row r="29" spans="1:23" x14ac:dyDescent="0.3">
      <c r="B29" t="s">
        <v>10</v>
      </c>
      <c r="C29">
        <v>6.9765707211414243E-2</v>
      </c>
      <c r="E29">
        <f>C29/C22</f>
        <v>0.2653308259424671</v>
      </c>
    </row>
    <row r="30" spans="1:23" x14ac:dyDescent="0.3">
      <c r="B30" t="s">
        <v>14</v>
      </c>
      <c r="C30">
        <v>5.8965027607653625E-2</v>
      </c>
      <c r="E30">
        <f>C30/C22</f>
        <v>0.22425400819701607</v>
      </c>
    </row>
    <row r="31" spans="1:23" x14ac:dyDescent="0.3">
      <c r="B31" t="s">
        <v>6</v>
      </c>
      <c r="C31">
        <v>3.2870333298216307E-2</v>
      </c>
      <c r="E31">
        <f>C31/C22</f>
        <v>0.12501145665435182</v>
      </c>
    </row>
  </sheetData>
  <sortState ref="B22:C31">
    <sortCondition descending="1" ref="C22"/>
  </sortState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Matrices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2021-03-11T10:33:15Z</dcterms:created>
  <dcterms:modified xsi:type="dcterms:W3CDTF">2021-03-16T06:20:21Z</dcterms:modified>
</cp:coreProperties>
</file>