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t\Documents\GitHub\Flowsheeting\Data\"/>
    </mc:Choice>
  </mc:AlternateContent>
  <xr:revisionPtr revIDLastSave="0" documentId="8_{2F4F449F-969C-48B2-A5BB-3C5BDA029FD9}" xr6:coauthVersionLast="44" xr6:coauthVersionMax="44" xr10:uidLastSave="{00000000-0000-0000-0000-000000000000}"/>
  <bookViews>
    <workbookView xWindow="-108" yWindow="-108" windowWidth="23256" windowHeight="13176" activeTab="3" xr2:uid="{D2BE6C19-48D3-4901-80E0-7EA2330573F7}"/>
  </bookViews>
  <sheets>
    <sheet name="Level 2 In and Out" sheetId="8" r:id="rId1"/>
    <sheet name="Level 2 recycle methanol toluen" sheetId="11" r:id="rId2"/>
    <sheet name="Level 2 Recycle + purge" sheetId="3" r:id="rId3"/>
    <sheet name="Comparison" sheetId="12" r:id="rId4"/>
    <sheet name="Variation of Feed Ratio" sheetId="10" r:id="rId5"/>
    <sheet name="Sheet4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7" i="11" l="1"/>
  <c r="E96" i="11"/>
  <c r="E95" i="11"/>
  <c r="E90" i="11"/>
  <c r="E89" i="11"/>
  <c r="E88" i="11"/>
  <c r="E83" i="11"/>
  <c r="E82" i="11"/>
  <c r="E81" i="11"/>
  <c r="E77" i="11"/>
  <c r="E76" i="11"/>
  <c r="E75" i="11"/>
  <c r="E74" i="11"/>
  <c r="E69" i="11"/>
  <c r="E68" i="11"/>
  <c r="E67" i="11"/>
  <c r="E63" i="11"/>
  <c r="E62" i="11"/>
  <c r="E61" i="11"/>
  <c r="E60" i="11"/>
  <c r="E55" i="11"/>
  <c r="E54" i="11"/>
  <c r="E53" i="11"/>
  <c r="E48" i="11"/>
  <c r="E47" i="11"/>
  <c r="E46" i="11"/>
  <c r="E41" i="11"/>
  <c r="E40" i="11"/>
  <c r="E39" i="11"/>
  <c r="E34" i="11"/>
  <c r="E33" i="11"/>
  <c r="E32" i="11"/>
  <c r="E26" i="11"/>
  <c r="E25" i="11"/>
  <c r="E24" i="11"/>
  <c r="E19" i="11"/>
  <c r="E18" i="11"/>
  <c r="E17" i="11"/>
  <c r="E12" i="11"/>
  <c r="E11" i="11"/>
  <c r="E10" i="11"/>
  <c r="E6" i="11"/>
  <c r="E5" i="11"/>
  <c r="E4" i="11"/>
  <c r="E3" i="11"/>
  <c r="E28" i="11" l="1"/>
  <c r="F28" i="11" s="1"/>
  <c r="E57" i="11"/>
  <c r="F57" i="11" s="1"/>
  <c r="E71" i="11"/>
  <c r="F71" i="11" s="1"/>
  <c r="E13" i="11"/>
  <c r="F13" i="11" s="1"/>
  <c r="E43" i="11"/>
  <c r="F43" i="11" s="1"/>
  <c r="E99" i="11"/>
  <c r="F99" i="11" s="1"/>
  <c r="E85" i="11"/>
  <c r="F85" i="11" s="1"/>
  <c r="AU107" i="10" l="1"/>
  <c r="AU108" i="10"/>
  <c r="AU109" i="10"/>
  <c r="AU110" i="10"/>
  <c r="AU111" i="10"/>
  <c r="AU112" i="10"/>
  <c r="AU113" i="10"/>
  <c r="AU114" i="10"/>
  <c r="AU115" i="10"/>
  <c r="AU116" i="10"/>
  <c r="AU117" i="10"/>
  <c r="AU118" i="10"/>
  <c r="AU119" i="10"/>
  <c r="AU120" i="10"/>
  <c r="AU121" i="10"/>
  <c r="AU122" i="10"/>
  <c r="AU123" i="10"/>
  <c r="AU124" i="10"/>
  <c r="AU125" i="10"/>
  <c r="AU126" i="10"/>
  <c r="AU127" i="10"/>
  <c r="AU128" i="10"/>
  <c r="AU129" i="10"/>
  <c r="AU130" i="10"/>
  <c r="AU131" i="10"/>
  <c r="AU132" i="10"/>
  <c r="AU133" i="10"/>
  <c r="AU134" i="10"/>
  <c r="AU135" i="10"/>
  <c r="AU136" i="10"/>
  <c r="AU137" i="10"/>
  <c r="AU138" i="10"/>
  <c r="AU139" i="10"/>
  <c r="AU140" i="10"/>
  <c r="AU141" i="10"/>
  <c r="AU142" i="10"/>
  <c r="AU143" i="10"/>
  <c r="AU144" i="10"/>
  <c r="AU145" i="10"/>
  <c r="AU146" i="10"/>
  <c r="AU147" i="10"/>
  <c r="AU148" i="10"/>
  <c r="AU149" i="10"/>
  <c r="AU150" i="10"/>
  <c r="AU151" i="10"/>
  <c r="AU152" i="10"/>
  <c r="AU153" i="10"/>
  <c r="AU154" i="10"/>
  <c r="AU155" i="10"/>
  <c r="AU156" i="10"/>
  <c r="AU157" i="10"/>
  <c r="AU158" i="10"/>
  <c r="AU159" i="10"/>
  <c r="AU160" i="10"/>
  <c r="AU161" i="10"/>
  <c r="AU162" i="10"/>
  <c r="AU163" i="10"/>
  <c r="AU164" i="10"/>
  <c r="AU165" i="10"/>
  <c r="AU166" i="10"/>
  <c r="AU167" i="10"/>
  <c r="AU168" i="10"/>
  <c r="AU169" i="10"/>
  <c r="AU170" i="10"/>
  <c r="AU171" i="10"/>
  <c r="AU172" i="10"/>
  <c r="AU173" i="10"/>
  <c r="AU174" i="10"/>
  <c r="AU175" i="10"/>
  <c r="AU176" i="10"/>
  <c r="AU177" i="10"/>
  <c r="AU178" i="10"/>
  <c r="AU179" i="10"/>
  <c r="AU180" i="10"/>
  <c r="AU181" i="10"/>
  <c r="AU182" i="10"/>
  <c r="AU183" i="10"/>
  <c r="AU184" i="10"/>
  <c r="AU185" i="10"/>
  <c r="AU186" i="10"/>
  <c r="AU187" i="10"/>
  <c r="AU188" i="10"/>
  <c r="AU189" i="10"/>
  <c r="AU190" i="10"/>
  <c r="AU191" i="10"/>
  <c r="AU192" i="10"/>
  <c r="AU193" i="10"/>
  <c r="AU194" i="10"/>
  <c r="AU195" i="10"/>
  <c r="AU196" i="10"/>
  <c r="AU197" i="10"/>
  <c r="AU198" i="10"/>
  <c r="AU199" i="10"/>
  <c r="AU200" i="10"/>
  <c r="AU201" i="10"/>
  <c r="AU202" i="10"/>
  <c r="AU203" i="10"/>
  <c r="AU204" i="10"/>
  <c r="AU205" i="10"/>
  <c r="AU106" i="10"/>
  <c r="AT107" i="10"/>
  <c r="AT108" i="10"/>
  <c r="AT109" i="10"/>
  <c r="AT110" i="10"/>
  <c r="AT111" i="10"/>
  <c r="AT112" i="10"/>
  <c r="AT113" i="10"/>
  <c r="AT114" i="10"/>
  <c r="AT115" i="10"/>
  <c r="AT116" i="10"/>
  <c r="AT117" i="10"/>
  <c r="AT118" i="10"/>
  <c r="AT119" i="10"/>
  <c r="AT120" i="10"/>
  <c r="AT121" i="10"/>
  <c r="AT122" i="10"/>
  <c r="AT123" i="10"/>
  <c r="AT124" i="10"/>
  <c r="AT125" i="10"/>
  <c r="AT126" i="10"/>
  <c r="AT127" i="10"/>
  <c r="AT128" i="10"/>
  <c r="AT129" i="10"/>
  <c r="AT130" i="10"/>
  <c r="AT131" i="10"/>
  <c r="AT132" i="10"/>
  <c r="AT133" i="10"/>
  <c r="AT134" i="10"/>
  <c r="AT135" i="10"/>
  <c r="AT136" i="10"/>
  <c r="AT137" i="10"/>
  <c r="AT138" i="10"/>
  <c r="AT139" i="10"/>
  <c r="AT140" i="10"/>
  <c r="AT141" i="10"/>
  <c r="AT142" i="10"/>
  <c r="AT143" i="10"/>
  <c r="AT144" i="10"/>
  <c r="AT145" i="10"/>
  <c r="AT146" i="10"/>
  <c r="AT147" i="10"/>
  <c r="AT148" i="10"/>
  <c r="AT149" i="10"/>
  <c r="AT150" i="10"/>
  <c r="AT151" i="10"/>
  <c r="AT152" i="10"/>
  <c r="AT153" i="10"/>
  <c r="AT154" i="10"/>
  <c r="AT155" i="10"/>
  <c r="AT156" i="10"/>
  <c r="AT157" i="10"/>
  <c r="AT158" i="10"/>
  <c r="AT159" i="10"/>
  <c r="AT160" i="10"/>
  <c r="AT161" i="10"/>
  <c r="AT162" i="10"/>
  <c r="AT163" i="10"/>
  <c r="AT164" i="10"/>
  <c r="AT165" i="10"/>
  <c r="AT166" i="10"/>
  <c r="AT167" i="10"/>
  <c r="AT168" i="10"/>
  <c r="AT169" i="10"/>
  <c r="AT170" i="10"/>
  <c r="AT171" i="10"/>
  <c r="AT172" i="10"/>
  <c r="AT173" i="10"/>
  <c r="AT174" i="10"/>
  <c r="AT175" i="10"/>
  <c r="AT176" i="10"/>
  <c r="AT177" i="10"/>
  <c r="AT178" i="10"/>
  <c r="AT179" i="10"/>
  <c r="AT180" i="10"/>
  <c r="AT181" i="10"/>
  <c r="AT182" i="10"/>
  <c r="AT183" i="10"/>
  <c r="AT184" i="10"/>
  <c r="AT185" i="10"/>
  <c r="AT186" i="10"/>
  <c r="AT187" i="10"/>
  <c r="AT188" i="10"/>
  <c r="AT189" i="10"/>
  <c r="AT190" i="10"/>
  <c r="AT191" i="10"/>
  <c r="AT192" i="10"/>
  <c r="AT193" i="10"/>
  <c r="AT194" i="10"/>
  <c r="AT195" i="10"/>
  <c r="AT196" i="10"/>
  <c r="AT197" i="10"/>
  <c r="AT198" i="10"/>
  <c r="AT199" i="10"/>
  <c r="AT200" i="10"/>
  <c r="AT201" i="10"/>
  <c r="AT202" i="10"/>
  <c r="AT203" i="10"/>
  <c r="AT204" i="10"/>
  <c r="AT205" i="10"/>
  <c r="AT106" i="10"/>
  <c r="AI107" i="10"/>
  <c r="AI108" i="10"/>
  <c r="AI109" i="10"/>
  <c r="AI110" i="10"/>
  <c r="AI111" i="10"/>
  <c r="AI112" i="10"/>
  <c r="AI113" i="10"/>
  <c r="AI114" i="10"/>
  <c r="AI115" i="10"/>
  <c r="AI116" i="10"/>
  <c r="AI117" i="10"/>
  <c r="AI118" i="10"/>
  <c r="AI119" i="10"/>
  <c r="AI120" i="10"/>
  <c r="AI121" i="10"/>
  <c r="AI122" i="10"/>
  <c r="AI123" i="10"/>
  <c r="AI124" i="10"/>
  <c r="AI125" i="10"/>
  <c r="AI126" i="10"/>
  <c r="AI127" i="10"/>
  <c r="AI128" i="10"/>
  <c r="AI129" i="10"/>
  <c r="AI130" i="10"/>
  <c r="AI131" i="10"/>
  <c r="AI132" i="10"/>
  <c r="AI133" i="10"/>
  <c r="AI134" i="10"/>
  <c r="AI135" i="10"/>
  <c r="AI136" i="10"/>
  <c r="AI137" i="10"/>
  <c r="AI138" i="10"/>
  <c r="AI139" i="10"/>
  <c r="AI140" i="10"/>
  <c r="AI141" i="10"/>
  <c r="AI142" i="10"/>
  <c r="AI143" i="10"/>
  <c r="AI144" i="10"/>
  <c r="AI145" i="10"/>
  <c r="AI146" i="10"/>
  <c r="AI147" i="10"/>
  <c r="AI148" i="10"/>
  <c r="AI149" i="10"/>
  <c r="AI150" i="10"/>
  <c r="AI151" i="10"/>
  <c r="AI152" i="10"/>
  <c r="AI153" i="10"/>
  <c r="AI154" i="10"/>
  <c r="AI155" i="10"/>
  <c r="AI156" i="10"/>
  <c r="AI157" i="10"/>
  <c r="AI158" i="10"/>
  <c r="AI159" i="10"/>
  <c r="AI160" i="10"/>
  <c r="AI161" i="10"/>
  <c r="AI162" i="10"/>
  <c r="AI163" i="10"/>
  <c r="AI164" i="10"/>
  <c r="AI165" i="10"/>
  <c r="AI166" i="10"/>
  <c r="AI167" i="10"/>
  <c r="AI168" i="10"/>
  <c r="AI169" i="10"/>
  <c r="AI170" i="10"/>
  <c r="AI171" i="10"/>
  <c r="AI172" i="10"/>
  <c r="AI173" i="10"/>
  <c r="AI174" i="10"/>
  <c r="AI175" i="10"/>
  <c r="AI176" i="10"/>
  <c r="AI177" i="10"/>
  <c r="AI178" i="10"/>
  <c r="AI179" i="10"/>
  <c r="AI180" i="10"/>
  <c r="AI181" i="10"/>
  <c r="AI182" i="10"/>
  <c r="AI183" i="10"/>
  <c r="AI184" i="10"/>
  <c r="AI185" i="10"/>
  <c r="AI186" i="10"/>
  <c r="AI187" i="10"/>
  <c r="AI188" i="10"/>
  <c r="AI189" i="10"/>
  <c r="AI190" i="10"/>
  <c r="AI191" i="10"/>
  <c r="AI192" i="10"/>
  <c r="AI193" i="10"/>
  <c r="AI194" i="10"/>
  <c r="AI195" i="10"/>
  <c r="AI196" i="10"/>
  <c r="AI197" i="10"/>
  <c r="AI198" i="10"/>
  <c r="AI199" i="10"/>
  <c r="AI200" i="10"/>
  <c r="AI201" i="10"/>
  <c r="AI202" i="10"/>
  <c r="AI203" i="10"/>
  <c r="AI204" i="10"/>
  <c r="AI205" i="10"/>
  <c r="AH106" i="10"/>
  <c r="AI106" i="10"/>
  <c r="AH107" i="10"/>
  <c r="AH108" i="10"/>
  <c r="AH109" i="10"/>
  <c r="AH110" i="10"/>
  <c r="AH111" i="10"/>
  <c r="AH112" i="10"/>
  <c r="AH113" i="10"/>
  <c r="AH114" i="10"/>
  <c r="AH115" i="10"/>
  <c r="AH116" i="10"/>
  <c r="AH117" i="10"/>
  <c r="AH118" i="10"/>
  <c r="AH119" i="10"/>
  <c r="AH120" i="10"/>
  <c r="AH121" i="10"/>
  <c r="AH122" i="10"/>
  <c r="AH123" i="10"/>
  <c r="AH124" i="10"/>
  <c r="AH125" i="10"/>
  <c r="AH126" i="10"/>
  <c r="AH127" i="10"/>
  <c r="AH128" i="10"/>
  <c r="AH129" i="10"/>
  <c r="AH130" i="10"/>
  <c r="AH131" i="10"/>
  <c r="AH132" i="10"/>
  <c r="AH133" i="10"/>
  <c r="AH134" i="10"/>
  <c r="AH135" i="10"/>
  <c r="AH136" i="10"/>
  <c r="AH137" i="10"/>
  <c r="AH138" i="10"/>
  <c r="AH139" i="10"/>
  <c r="AH140" i="10"/>
  <c r="AH141" i="10"/>
  <c r="AH142" i="10"/>
  <c r="AH143" i="10"/>
  <c r="AH144" i="10"/>
  <c r="AH145" i="10"/>
  <c r="AH146" i="10"/>
  <c r="AH147" i="10"/>
  <c r="AH148" i="10"/>
  <c r="AH149" i="10"/>
  <c r="AH150" i="10"/>
  <c r="AH151" i="10"/>
  <c r="AH152" i="10"/>
  <c r="AH153" i="10"/>
  <c r="AH154" i="10"/>
  <c r="AH155" i="10"/>
  <c r="AH156" i="10"/>
  <c r="AH157" i="10"/>
  <c r="AH158" i="10"/>
  <c r="AH159" i="10"/>
  <c r="AH160" i="10"/>
  <c r="AH161" i="10"/>
  <c r="AH162" i="10"/>
  <c r="AH163" i="10"/>
  <c r="AH164" i="10"/>
  <c r="AH165" i="10"/>
  <c r="AH166" i="10"/>
  <c r="AH167" i="10"/>
  <c r="AH168" i="10"/>
  <c r="AH169" i="10"/>
  <c r="AH170" i="10"/>
  <c r="AH171" i="10"/>
  <c r="AH172" i="10"/>
  <c r="AH173" i="10"/>
  <c r="AH174" i="10"/>
  <c r="AH175" i="10"/>
  <c r="AH176" i="10"/>
  <c r="AH177" i="10"/>
  <c r="AH178" i="10"/>
  <c r="AH179" i="10"/>
  <c r="AH180" i="10"/>
  <c r="AH181" i="10"/>
  <c r="AH182" i="10"/>
  <c r="AH183" i="10"/>
  <c r="AH184" i="10"/>
  <c r="AH185" i="10"/>
  <c r="AH186" i="10"/>
  <c r="AH187" i="10"/>
  <c r="AH188" i="10"/>
  <c r="AH189" i="10"/>
  <c r="AH190" i="10"/>
  <c r="AH191" i="10"/>
  <c r="AH192" i="10"/>
  <c r="AH193" i="10"/>
  <c r="AH194" i="10"/>
  <c r="AH195" i="10"/>
  <c r="AH196" i="10"/>
  <c r="AH197" i="10"/>
  <c r="AH198" i="10"/>
  <c r="AH199" i="10"/>
  <c r="AH200" i="10"/>
  <c r="AH201" i="10"/>
  <c r="AH202" i="10"/>
  <c r="AH203" i="10"/>
  <c r="AH204" i="10"/>
  <c r="AH205" i="10"/>
  <c r="W106" i="10"/>
  <c r="V106" i="10"/>
  <c r="W107" i="10"/>
  <c r="W108" i="10"/>
  <c r="W109" i="10"/>
  <c r="W110" i="10"/>
  <c r="W111" i="10"/>
  <c r="W112" i="10"/>
  <c r="W113" i="10"/>
  <c r="W114" i="10"/>
  <c r="W115" i="10"/>
  <c r="W116" i="10"/>
  <c r="W117" i="10"/>
  <c r="W118" i="10"/>
  <c r="W119" i="10"/>
  <c r="W120" i="10"/>
  <c r="W121" i="10"/>
  <c r="W122" i="10"/>
  <c r="W123" i="10"/>
  <c r="W124" i="10"/>
  <c r="W125" i="10"/>
  <c r="W126" i="10"/>
  <c r="W127" i="10"/>
  <c r="W128" i="10"/>
  <c r="W129" i="10"/>
  <c r="W130" i="10"/>
  <c r="W131" i="10"/>
  <c r="W132" i="10"/>
  <c r="W133" i="10"/>
  <c r="W134" i="10"/>
  <c r="W135" i="10"/>
  <c r="W136" i="10"/>
  <c r="W137" i="10"/>
  <c r="W138" i="10"/>
  <c r="W139" i="10"/>
  <c r="W140" i="10"/>
  <c r="W141" i="10"/>
  <c r="W142" i="10"/>
  <c r="W143" i="10"/>
  <c r="W144" i="10"/>
  <c r="W145" i="10"/>
  <c r="W146" i="10"/>
  <c r="W147" i="10"/>
  <c r="W148" i="10"/>
  <c r="W149" i="10"/>
  <c r="W150" i="10"/>
  <c r="W151" i="10"/>
  <c r="W152" i="10"/>
  <c r="W153" i="10"/>
  <c r="W154" i="10"/>
  <c r="W155" i="10"/>
  <c r="W156" i="10"/>
  <c r="W157" i="10"/>
  <c r="W158" i="10"/>
  <c r="W159" i="10"/>
  <c r="W160" i="10"/>
  <c r="W161" i="10"/>
  <c r="W162" i="10"/>
  <c r="W163" i="10"/>
  <c r="W164" i="10"/>
  <c r="W165" i="10"/>
  <c r="W166" i="10"/>
  <c r="W167" i="10"/>
  <c r="W168" i="10"/>
  <c r="W169" i="10"/>
  <c r="W170" i="10"/>
  <c r="W171" i="10"/>
  <c r="W172" i="10"/>
  <c r="W173" i="10"/>
  <c r="W174" i="10"/>
  <c r="W175" i="10"/>
  <c r="W176" i="10"/>
  <c r="W177" i="10"/>
  <c r="W178" i="10"/>
  <c r="W179" i="10"/>
  <c r="W180" i="10"/>
  <c r="W181" i="10"/>
  <c r="W182" i="10"/>
  <c r="W183" i="10"/>
  <c r="W184" i="10"/>
  <c r="W185" i="10"/>
  <c r="W186" i="10"/>
  <c r="W187" i="10"/>
  <c r="W188" i="10"/>
  <c r="W189" i="10"/>
  <c r="W190" i="10"/>
  <c r="W191" i="10"/>
  <c r="W192" i="10"/>
  <c r="W193" i="10"/>
  <c r="W194" i="10"/>
  <c r="W195" i="10"/>
  <c r="W196" i="10"/>
  <c r="W197" i="10"/>
  <c r="W198" i="10"/>
  <c r="W199" i="10"/>
  <c r="W200" i="10"/>
  <c r="W201" i="10"/>
  <c r="W202" i="10"/>
  <c r="W203" i="10"/>
  <c r="W204" i="10"/>
  <c r="W205" i="10"/>
  <c r="V107" i="10"/>
  <c r="V108" i="10"/>
  <c r="V109" i="10"/>
  <c r="V110" i="10"/>
  <c r="V111" i="10"/>
  <c r="V112" i="10"/>
  <c r="V113" i="10"/>
  <c r="V114" i="10"/>
  <c r="V115" i="10"/>
  <c r="V116" i="10"/>
  <c r="V117" i="10"/>
  <c r="V118" i="10"/>
  <c r="V119" i="10"/>
  <c r="V120" i="10"/>
  <c r="V121" i="10"/>
  <c r="V122" i="10"/>
  <c r="V123" i="10"/>
  <c r="V124" i="10"/>
  <c r="V125" i="10"/>
  <c r="V126" i="10"/>
  <c r="V127" i="10"/>
  <c r="V128" i="10"/>
  <c r="V129" i="10"/>
  <c r="V130" i="10"/>
  <c r="V131" i="10"/>
  <c r="V132" i="10"/>
  <c r="V133" i="10"/>
  <c r="V134" i="10"/>
  <c r="V135" i="10"/>
  <c r="V136" i="10"/>
  <c r="V137" i="10"/>
  <c r="V138" i="10"/>
  <c r="V139" i="10"/>
  <c r="V140" i="10"/>
  <c r="V141" i="10"/>
  <c r="V142" i="10"/>
  <c r="V143" i="10"/>
  <c r="V144" i="10"/>
  <c r="V145" i="10"/>
  <c r="V146" i="10"/>
  <c r="V147" i="10"/>
  <c r="V148" i="10"/>
  <c r="V149" i="10"/>
  <c r="V150" i="10"/>
  <c r="V151" i="10"/>
  <c r="V152" i="10"/>
  <c r="V153" i="10"/>
  <c r="V154" i="10"/>
  <c r="V155" i="10"/>
  <c r="V156" i="10"/>
  <c r="V157" i="10"/>
  <c r="V158" i="10"/>
  <c r="V159" i="10"/>
  <c r="V160" i="10"/>
  <c r="V161" i="10"/>
  <c r="V162" i="10"/>
  <c r="V163" i="10"/>
  <c r="V164" i="10"/>
  <c r="V165" i="10"/>
  <c r="V166" i="10"/>
  <c r="V167" i="10"/>
  <c r="V168" i="10"/>
  <c r="V169" i="10"/>
  <c r="V170" i="10"/>
  <c r="V171" i="10"/>
  <c r="V172" i="10"/>
  <c r="V173" i="10"/>
  <c r="V174" i="10"/>
  <c r="V175" i="10"/>
  <c r="V176" i="10"/>
  <c r="V177" i="10"/>
  <c r="V178" i="10"/>
  <c r="V179" i="10"/>
  <c r="V180" i="10"/>
  <c r="V181" i="10"/>
  <c r="V182" i="10"/>
  <c r="V183" i="10"/>
  <c r="V184" i="10"/>
  <c r="V185" i="10"/>
  <c r="V186" i="10"/>
  <c r="V187" i="10"/>
  <c r="V188" i="10"/>
  <c r="V189" i="10"/>
  <c r="V190" i="10"/>
  <c r="V191" i="10"/>
  <c r="V192" i="10"/>
  <c r="V193" i="10"/>
  <c r="V194" i="10"/>
  <c r="V195" i="10"/>
  <c r="V196" i="10"/>
  <c r="V197" i="10"/>
  <c r="V198" i="10"/>
  <c r="V199" i="10"/>
  <c r="V200" i="10"/>
  <c r="V201" i="10"/>
  <c r="V202" i="10"/>
  <c r="V203" i="10"/>
  <c r="V204" i="10"/>
  <c r="V205" i="10"/>
  <c r="AI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AI24" i="10"/>
  <c r="AI25" i="10"/>
  <c r="AI26" i="10"/>
  <c r="AI27" i="10"/>
  <c r="AI28" i="10"/>
  <c r="AI29" i="10"/>
  <c r="AI30" i="10"/>
  <c r="AI31" i="10"/>
  <c r="AI32" i="10"/>
  <c r="AI33" i="10"/>
  <c r="AI34" i="10"/>
  <c r="AI35" i="10"/>
  <c r="AI36" i="10"/>
  <c r="AI37" i="10"/>
  <c r="AI38" i="10"/>
  <c r="AI39" i="10"/>
  <c r="AI40" i="10"/>
  <c r="AI41" i="10"/>
  <c r="AI42" i="10"/>
  <c r="AI43" i="10"/>
  <c r="AI44" i="10"/>
  <c r="AI45" i="10"/>
  <c r="AI46" i="10"/>
  <c r="AI47" i="10"/>
  <c r="AI48" i="10"/>
  <c r="AI49" i="10"/>
  <c r="AI50" i="10"/>
  <c r="AI51" i="10"/>
  <c r="AI52" i="10"/>
  <c r="AI53" i="10"/>
  <c r="AI54" i="10"/>
  <c r="AI55" i="10"/>
  <c r="AI56" i="10"/>
  <c r="AI57" i="10"/>
  <c r="AI58" i="10"/>
  <c r="AI59" i="10"/>
  <c r="AI60" i="10"/>
  <c r="AI61" i="10"/>
  <c r="AI62" i="10"/>
  <c r="AI63" i="10"/>
  <c r="AI64" i="10"/>
  <c r="AI65" i="10"/>
  <c r="AI66" i="10"/>
  <c r="AI67" i="10"/>
  <c r="AI68" i="10"/>
  <c r="AI69" i="10"/>
  <c r="AI70" i="10"/>
  <c r="AI71" i="10"/>
  <c r="AI72" i="10"/>
  <c r="AI73" i="10"/>
  <c r="AI74" i="10"/>
  <c r="AI75" i="10"/>
  <c r="AI76" i="10"/>
  <c r="AI77" i="10"/>
  <c r="AI78" i="10"/>
  <c r="AI79" i="10"/>
  <c r="AI80" i="10"/>
  <c r="AI81" i="10"/>
  <c r="AI82" i="10"/>
  <c r="AI83" i="10"/>
  <c r="AI84" i="10"/>
  <c r="AI85" i="10"/>
  <c r="AI86" i="10"/>
  <c r="AI87" i="10"/>
  <c r="AI88" i="10"/>
  <c r="AI89" i="10"/>
  <c r="AI90" i="10"/>
  <c r="AI91" i="10"/>
  <c r="AI92" i="10"/>
  <c r="AI93" i="10"/>
  <c r="AI94" i="10"/>
  <c r="AI95" i="10"/>
  <c r="AI96" i="10"/>
  <c r="AI97" i="10"/>
  <c r="AI98" i="10"/>
  <c r="AI99" i="10"/>
  <c r="AI100" i="10"/>
  <c r="AI101" i="10"/>
  <c r="AI102" i="10"/>
  <c r="AI3" i="10"/>
  <c r="AH4" i="10"/>
  <c r="AH5" i="10"/>
  <c r="AH6" i="10"/>
  <c r="AH7" i="10"/>
  <c r="AH8" i="10"/>
  <c r="AH9" i="10"/>
  <c r="AH10" i="10"/>
  <c r="AH11" i="10"/>
  <c r="AH12" i="10"/>
  <c r="AH13" i="10"/>
  <c r="AH14" i="10"/>
  <c r="AH15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1" i="10"/>
  <c r="AH32" i="10"/>
  <c r="AH33" i="10"/>
  <c r="AH34" i="10"/>
  <c r="AH35" i="10"/>
  <c r="AH36" i="10"/>
  <c r="AH37" i="10"/>
  <c r="AH38" i="10"/>
  <c r="AH39" i="10"/>
  <c r="AH40" i="10"/>
  <c r="AH41" i="10"/>
  <c r="AH42" i="10"/>
  <c r="AH43" i="10"/>
  <c r="AH44" i="10"/>
  <c r="AH45" i="10"/>
  <c r="AH46" i="10"/>
  <c r="AH47" i="10"/>
  <c r="AH48" i="10"/>
  <c r="AH49" i="10"/>
  <c r="AH50" i="10"/>
  <c r="AH51" i="10"/>
  <c r="AH52" i="10"/>
  <c r="AH53" i="10"/>
  <c r="AH54" i="10"/>
  <c r="AH55" i="10"/>
  <c r="AH56" i="10"/>
  <c r="AH57" i="10"/>
  <c r="AH58" i="10"/>
  <c r="AH59" i="10"/>
  <c r="AH60" i="10"/>
  <c r="AH61" i="10"/>
  <c r="AH62" i="10"/>
  <c r="AH63" i="10"/>
  <c r="AH64" i="10"/>
  <c r="AH65" i="10"/>
  <c r="AH66" i="10"/>
  <c r="AH67" i="10"/>
  <c r="AH68" i="10"/>
  <c r="AH69" i="10"/>
  <c r="AH70" i="10"/>
  <c r="AH71" i="10"/>
  <c r="AH72" i="10"/>
  <c r="AH73" i="10"/>
  <c r="AH74" i="10"/>
  <c r="AH75" i="10"/>
  <c r="AH76" i="10"/>
  <c r="AH77" i="10"/>
  <c r="AH78" i="10"/>
  <c r="AH79" i="10"/>
  <c r="AH80" i="10"/>
  <c r="AH81" i="10"/>
  <c r="AH82" i="10"/>
  <c r="AH83" i="10"/>
  <c r="AH84" i="10"/>
  <c r="AH85" i="10"/>
  <c r="AH86" i="10"/>
  <c r="AH87" i="10"/>
  <c r="AH88" i="10"/>
  <c r="AH89" i="10"/>
  <c r="AH90" i="10"/>
  <c r="AH91" i="10"/>
  <c r="AH92" i="10"/>
  <c r="AH93" i="10"/>
  <c r="AH94" i="10"/>
  <c r="AH95" i="10"/>
  <c r="AH96" i="10"/>
  <c r="AH97" i="10"/>
  <c r="AH98" i="10"/>
  <c r="AH99" i="10"/>
  <c r="AH100" i="10"/>
  <c r="AH101" i="10"/>
  <c r="AH102" i="10"/>
  <c r="AH3" i="10"/>
  <c r="E12" i="9" l="1"/>
  <c r="E11" i="9"/>
  <c r="E10" i="9" l="1"/>
  <c r="E6" i="9"/>
  <c r="E5" i="9"/>
  <c r="E4" i="9"/>
  <c r="E3" i="9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80" i="10"/>
  <c r="W81" i="10"/>
  <c r="W82" i="10"/>
  <c r="W83" i="10"/>
  <c r="W84" i="10"/>
  <c r="W85" i="10"/>
  <c r="W86" i="10"/>
  <c r="W87" i="10"/>
  <c r="W88" i="10"/>
  <c r="W89" i="10"/>
  <c r="W90" i="10"/>
  <c r="W91" i="10"/>
  <c r="W92" i="10"/>
  <c r="W93" i="10"/>
  <c r="W94" i="10"/>
  <c r="W95" i="10"/>
  <c r="W96" i="10"/>
  <c r="W97" i="10"/>
  <c r="W98" i="10"/>
  <c r="W99" i="10"/>
  <c r="W100" i="10"/>
  <c r="W101" i="10"/>
  <c r="W102" i="10"/>
  <c r="W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3" i="10"/>
  <c r="M7" i="8"/>
  <c r="M7" i="3"/>
  <c r="AP4" i="8"/>
  <c r="N7" i="8"/>
  <c r="T7" i="8" s="1"/>
  <c r="O7" i="8"/>
  <c r="P7" i="8"/>
  <c r="Q7" i="8"/>
  <c r="R7" i="8"/>
  <c r="X7" i="8"/>
  <c r="AA2" i="8" s="1"/>
  <c r="M8" i="8"/>
  <c r="N8" i="8"/>
  <c r="T8" i="8" s="1"/>
  <c r="O8" i="8"/>
  <c r="P8" i="8"/>
  <c r="Q8" i="8"/>
  <c r="R8" i="8"/>
  <c r="X8" i="8"/>
  <c r="M9" i="8"/>
  <c r="N9" i="8"/>
  <c r="T9" i="8" s="1"/>
  <c r="O9" i="8"/>
  <c r="P9" i="8"/>
  <c r="Q9" i="8"/>
  <c r="R9" i="8"/>
  <c r="Y9" i="8" s="1"/>
  <c r="Z9" i="8" s="1"/>
  <c r="AP10" i="8" s="1"/>
  <c r="X9" i="8"/>
  <c r="AN10" i="8" s="1"/>
  <c r="M10" i="8"/>
  <c r="N10" i="8"/>
  <c r="T10" i="8" s="1"/>
  <c r="O10" i="8"/>
  <c r="P10" i="8"/>
  <c r="Q10" i="8"/>
  <c r="R10" i="8"/>
  <c r="X10" i="8"/>
  <c r="M11" i="8"/>
  <c r="N11" i="8"/>
  <c r="T11" i="8" s="1"/>
  <c r="O11" i="8"/>
  <c r="P11" i="8"/>
  <c r="Q11" i="8"/>
  <c r="R11" i="8"/>
  <c r="X11" i="8"/>
  <c r="M12" i="8"/>
  <c r="N12" i="8"/>
  <c r="T12" i="8" s="1"/>
  <c r="O12" i="8"/>
  <c r="P12" i="8"/>
  <c r="Q12" i="8"/>
  <c r="R12" i="8"/>
  <c r="X12" i="8"/>
  <c r="M13" i="8"/>
  <c r="N13" i="8"/>
  <c r="T13" i="8" s="1"/>
  <c r="O13" i="8"/>
  <c r="P13" i="8"/>
  <c r="Q13" i="8"/>
  <c r="R13" i="8"/>
  <c r="X13" i="8"/>
  <c r="M14" i="8"/>
  <c r="N14" i="8"/>
  <c r="T14" i="8" s="1"/>
  <c r="O14" i="8"/>
  <c r="P14" i="8"/>
  <c r="Q14" i="8"/>
  <c r="R14" i="8"/>
  <c r="X14" i="8"/>
  <c r="M15" i="8"/>
  <c r="N15" i="8"/>
  <c r="T15" i="8" s="1"/>
  <c r="O15" i="8"/>
  <c r="P15" i="8"/>
  <c r="Q15" i="8"/>
  <c r="R15" i="8"/>
  <c r="X15" i="8"/>
  <c r="M16" i="8"/>
  <c r="N16" i="8"/>
  <c r="T16" i="8" s="1"/>
  <c r="O16" i="8"/>
  <c r="P16" i="8"/>
  <c r="Q16" i="8"/>
  <c r="R16" i="8"/>
  <c r="X16" i="8"/>
  <c r="M17" i="8"/>
  <c r="N17" i="8"/>
  <c r="T17" i="8" s="1"/>
  <c r="O17" i="8"/>
  <c r="P17" i="8"/>
  <c r="Q17" i="8"/>
  <c r="R17" i="8"/>
  <c r="X17" i="8"/>
  <c r="M18" i="8"/>
  <c r="N18" i="8"/>
  <c r="T18" i="8" s="1"/>
  <c r="O18" i="8"/>
  <c r="P18" i="8"/>
  <c r="Q18" i="8"/>
  <c r="R18" i="8"/>
  <c r="X18" i="8"/>
  <c r="M19" i="8"/>
  <c r="N19" i="8"/>
  <c r="T19" i="8" s="1"/>
  <c r="O19" i="8"/>
  <c r="P19" i="8"/>
  <c r="Q19" i="8"/>
  <c r="R19" i="8"/>
  <c r="X19" i="8"/>
  <c r="M20" i="8"/>
  <c r="N20" i="8"/>
  <c r="T20" i="8" s="1"/>
  <c r="O20" i="8"/>
  <c r="P20" i="8"/>
  <c r="Q20" i="8"/>
  <c r="R20" i="8"/>
  <c r="X20" i="8"/>
  <c r="M21" i="8"/>
  <c r="N21" i="8"/>
  <c r="T21" i="8" s="1"/>
  <c r="O21" i="8"/>
  <c r="P21" i="8"/>
  <c r="Q21" i="8"/>
  <c r="R21" i="8"/>
  <c r="Y21" i="8" s="1"/>
  <c r="Z21" i="8" s="1"/>
  <c r="AP22" i="8" s="1"/>
  <c r="X21" i="8"/>
  <c r="M22" i="8"/>
  <c r="N22" i="8"/>
  <c r="T22" i="8" s="1"/>
  <c r="O22" i="8"/>
  <c r="P22" i="8"/>
  <c r="Q22" i="8"/>
  <c r="R22" i="8"/>
  <c r="X22" i="8"/>
  <c r="M23" i="8"/>
  <c r="N23" i="8"/>
  <c r="T23" i="8" s="1"/>
  <c r="O23" i="8"/>
  <c r="P23" i="8"/>
  <c r="Q23" i="8"/>
  <c r="R23" i="8"/>
  <c r="X23" i="8"/>
  <c r="M24" i="8"/>
  <c r="N24" i="8"/>
  <c r="T24" i="8" s="1"/>
  <c r="O24" i="8"/>
  <c r="P24" i="8"/>
  <c r="Q24" i="8"/>
  <c r="R24" i="8"/>
  <c r="X24" i="8"/>
  <c r="M25" i="8"/>
  <c r="N25" i="8"/>
  <c r="T25" i="8" s="1"/>
  <c r="O25" i="8"/>
  <c r="P25" i="8"/>
  <c r="Q25" i="8"/>
  <c r="R25" i="8"/>
  <c r="X25" i="8"/>
  <c r="M26" i="8"/>
  <c r="N26" i="8"/>
  <c r="T26" i="8" s="1"/>
  <c r="O26" i="8"/>
  <c r="P26" i="8"/>
  <c r="Q26" i="8"/>
  <c r="R26" i="8"/>
  <c r="X26" i="8"/>
  <c r="M27" i="8"/>
  <c r="N27" i="8"/>
  <c r="T27" i="8" s="1"/>
  <c r="O27" i="8"/>
  <c r="P27" i="8"/>
  <c r="Q27" i="8"/>
  <c r="R27" i="8"/>
  <c r="X27" i="8"/>
  <c r="M28" i="8"/>
  <c r="N28" i="8"/>
  <c r="T28" i="8" s="1"/>
  <c r="O28" i="8"/>
  <c r="P28" i="8"/>
  <c r="Q28" i="8"/>
  <c r="R28" i="8"/>
  <c r="X28" i="8"/>
  <c r="M29" i="8"/>
  <c r="N29" i="8"/>
  <c r="T29" i="8" s="1"/>
  <c r="O29" i="8"/>
  <c r="P29" i="8"/>
  <c r="Q29" i="8"/>
  <c r="R29" i="8"/>
  <c r="X29" i="8"/>
  <c r="M30" i="8"/>
  <c r="N30" i="8"/>
  <c r="T30" i="8" s="1"/>
  <c r="O30" i="8"/>
  <c r="P30" i="8"/>
  <c r="Q30" i="8"/>
  <c r="R30" i="8"/>
  <c r="X30" i="8"/>
  <c r="M31" i="8"/>
  <c r="N31" i="8"/>
  <c r="T31" i="8" s="1"/>
  <c r="O31" i="8"/>
  <c r="P31" i="8"/>
  <c r="Q31" i="8"/>
  <c r="R31" i="8"/>
  <c r="X31" i="8"/>
  <c r="M32" i="8"/>
  <c r="N32" i="8"/>
  <c r="T32" i="8" s="1"/>
  <c r="O32" i="8"/>
  <c r="P32" i="8"/>
  <c r="Q32" i="8"/>
  <c r="R32" i="8"/>
  <c r="X32" i="8"/>
  <c r="M33" i="8"/>
  <c r="N33" i="8"/>
  <c r="T33" i="8" s="1"/>
  <c r="O33" i="8"/>
  <c r="P33" i="8"/>
  <c r="Q33" i="8"/>
  <c r="R33" i="8"/>
  <c r="X33" i="8"/>
  <c r="M34" i="8"/>
  <c r="N34" i="8"/>
  <c r="T34" i="8" s="1"/>
  <c r="O34" i="8"/>
  <c r="P34" i="8"/>
  <c r="Q34" i="8"/>
  <c r="R34" i="8"/>
  <c r="X34" i="8"/>
  <c r="M35" i="8"/>
  <c r="N35" i="8"/>
  <c r="T35" i="8" s="1"/>
  <c r="O35" i="8"/>
  <c r="P35" i="8"/>
  <c r="Q35" i="8"/>
  <c r="R35" i="8"/>
  <c r="X35" i="8"/>
  <c r="M36" i="8"/>
  <c r="N36" i="8"/>
  <c r="T36" i="8" s="1"/>
  <c r="O36" i="8"/>
  <c r="P36" i="8"/>
  <c r="Q36" i="8"/>
  <c r="R36" i="8"/>
  <c r="X36" i="8"/>
  <c r="M37" i="8"/>
  <c r="N37" i="8"/>
  <c r="T37" i="8" s="1"/>
  <c r="O37" i="8"/>
  <c r="P37" i="8"/>
  <c r="Q37" i="8"/>
  <c r="R37" i="8"/>
  <c r="X37" i="8"/>
  <c r="M38" i="8"/>
  <c r="N38" i="8"/>
  <c r="T38" i="8" s="1"/>
  <c r="O38" i="8"/>
  <c r="P38" i="8"/>
  <c r="Q38" i="8"/>
  <c r="R38" i="8"/>
  <c r="X38" i="8"/>
  <c r="M39" i="8"/>
  <c r="N39" i="8"/>
  <c r="T39" i="8" s="1"/>
  <c r="O39" i="8"/>
  <c r="P39" i="8"/>
  <c r="Q39" i="8"/>
  <c r="R39" i="8"/>
  <c r="X39" i="8"/>
  <c r="M40" i="8"/>
  <c r="N40" i="8"/>
  <c r="T40" i="8" s="1"/>
  <c r="O40" i="8"/>
  <c r="P40" i="8"/>
  <c r="Q40" i="8"/>
  <c r="R40" i="8"/>
  <c r="X40" i="8"/>
  <c r="M41" i="8"/>
  <c r="N41" i="8"/>
  <c r="T41" i="8" s="1"/>
  <c r="O41" i="8"/>
  <c r="P41" i="8"/>
  <c r="Q41" i="8"/>
  <c r="R41" i="8"/>
  <c r="X41" i="8"/>
  <c r="M42" i="8"/>
  <c r="N42" i="8"/>
  <c r="T42" i="8" s="1"/>
  <c r="O42" i="8"/>
  <c r="P42" i="8"/>
  <c r="Q42" i="8"/>
  <c r="R42" i="8"/>
  <c r="X42" i="8"/>
  <c r="M43" i="8"/>
  <c r="N43" i="8"/>
  <c r="T43" i="8" s="1"/>
  <c r="O43" i="8"/>
  <c r="P43" i="8"/>
  <c r="Q43" i="8"/>
  <c r="R43" i="8"/>
  <c r="X43" i="8"/>
  <c r="M44" i="8"/>
  <c r="N44" i="8"/>
  <c r="T44" i="8" s="1"/>
  <c r="O44" i="8"/>
  <c r="P44" i="8"/>
  <c r="Q44" i="8"/>
  <c r="R44" i="8"/>
  <c r="X44" i="8"/>
  <c r="M45" i="8"/>
  <c r="N45" i="8"/>
  <c r="T45" i="8" s="1"/>
  <c r="O45" i="8"/>
  <c r="P45" i="8"/>
  <c r="Q45" i="8"/>
  <c r="R45" i="8"/>
  <c r="X45" i="8"/>
  <c r="M46" i="8"/>
  <c r="N46" i="8"/>
  <c r="T46" i="8" s="1"/>
  <c r="O46" i="8"/>
  <c r="P46" i="8"/>
  <c r="Q46" i="8"/>
  <c r="R46" i="8"/>
  <c r="X46" i="8"/>
  <c r="M47" i="8"/>
  <c r="N47" i="8"/>
  <c r="T47" i="8" s="1"/>
  <c r="O47" i="8"/>
  <c r="P47" i="8"/>
  <c r="Q47" i="8"/>
  <c r="R47" i="8"/>
  <c r="X47" i="8"/>
  <c r="M48" i="8"/>
  <c r="N48" i="8"/>
  <c r="T48" i="8" s="1"/>
  <c r="O48" i="8"/>
  <c r="P48" i="8"/>
  <c r="Q48" i="8"/>
  <c r="R48" i="8"/>
  <c r="X48" i="8"/>
  <c r="M49" i="8"/>
  <c r="N49" i="8"/>
  <c r="T49" i="8" s="1"/>
  <c r="O49" i="8"/>
  <c r="P49" i="8"/>
  <c r="Q49" i="8"/>
  <c r="R49" i="8"/>
  <c r="X49" i="8"/>
  <c r="M50" i="8"/>
  <c r="N50" i="8"/>
  <c r="T50" i="8" s="1"/>
  <c r="O50" i="8"/>
  <c r="P50" i="8"/>
  <c r="Q50" i="8"/>
  <c r="R50" i="8"/>
  <c r="X50" i="8"/>
  <c r="M51" i="8"/>
  <c r="N51" i="8"/>
  <c r="T51" i="8" s="1"/>
  <c r="O51" i="8"/>
  <c r="P51" i="8"/>
  <c r="Q51" i="8"/>
  <c r="R51" i="8"/>
  <c r="X51" i="8"/>
  <c r="M52" i="8"/>
  <c r="N52" i="8"/>
  <c r="T52" i="8" s="1"/>
  <c r="O52" i="8"/>
  <c r="P52" i="8"/>
  <c r="Q52" i="8"/>
  <c r="R52" i="8"/>
  <c r="X52" i="8"/>
  <c r="M53" i="8"/>
  <c r="N53" i="8"/>
  <c r="T53" i="8" s="1"/>
  <c r="O53" i="8"/>
  <c r="P53" i="8"/>
  <c r="Q53" i="8"/>
  <c r="R53" i="8"/>
  <c r="X53" i="8"/>
  <c r="M54" i="8"/>
  <c r="N54" i="8"/>
  <c r="T54" i="8" s="1"/>
  <c r="O54" i="8"/>
  <c r="P54" i="8"/>
  <c r="Q54" i="8"/>
  <c r="R54" i="8"/>
  <c r="X54" i="8"/>
  <c r="M55" i="8"/>
  <c r="N55" i="8"/>
  <c r="T55" i="8" s="1"/>
  <c r="O55" i="8"/>
  <c r="P55" i="8"/>
  <c r="Q55" i="8"/>
  <c r="R55" i="8"/>
  <c r="X55" i="8"/>
  <c r="M56" i="8"/>
  <c r="N56" i="8"/>
  <c r="T56" i="8" s="1"/>
  <c r="O56" i="8"/>
  <c r="P56" i="8"/>
  <c r="Q56" i="8"/>
  <c r="R56" i="8"/>
  <c r="X56" i="8"/>
  <c r="M57" i="8"/>
  <c r="N57" i="8"/>
  <c r="T57" i="8" s="1"/>
  <c r="O57" i="8"/>
  <c r="P57" i="8"/>
  <c r="Q57" i="8"/>
  <c r="R57" i="8"/>
  <c r="X57" i="8"/>
  <c r="M58" i="8"/>
  <c r="N58" i="8"/>
  <c r="T58" i="8" s="1"/>
  <c r="O58" i="8"/>
  <c r="P58" i="8"/>
  <c r="Q58" i="8"/>
  <c r="R58" i="8"/>
  <c r="X58" i="8"/>
  <c r="M59" i="8"/>
  <c r="N59" i="8"/>
  <c r="T59" i="8" s="1"/>
  <c r="O59" i="8"/>
  <c r="P59" i="8"/>
  <c r="Q59" i="8"/>
  <c r="R59" i="8"/>
  <c r="X59" i="8"/>
  <c r="M60" i="8"/>
  <c r="N60" i="8"/>
  <c r="T60" i="8" s="1"/>
  <c r="O60" i="8"/>
  <c r="P60" i="8"/>
  <c r="Q60" i="8"/>
  <c r="R60" i="8"/>
  <c r="X60" i="8"/>
  <c r="M61" i="8"/>
  <c r="N61" i="8"/>
  <c r="T61" i="8" s="1"/>
  <c r="O61" i="8"/>
  <c r="P61" i="8"/>
  <c r="Q61" i="8"/>
  <c r="R61" i="8"/>
  <c r="X61" i="8"/>
  <c r="M62" i="8"/>
  <c r="N62" i="8"/>
  <c r="T62" i="8" s="1"/>
  <c r="O62" i="8"/>
  <c r="P62" i="8"/>
  <c r="Q62" i="8"/>
  <c r="R62" i="8"/>
  <c r="X62" i="8"/>
  <c r="M63" i="8"/>
  <c r="N63" i="8"/>
  <c r="T63" i="8" s="1"/>
  <c r="O63" i="8"/>
  <c r="P63" i="8"/>
  <c r="Q63" i="8"/>
  <c r="R63" i="8"/>
  <c r="X63" i="8"/>
  <c r="M64" i="8"/>
  <c r="N64" i="8"/>
  <c r="T64" i="8" s="1"/>
  <c r="O64" i="8"/>
  <c r="P64" i="8"/>
  <c r="Q64" i="8"/>
  <c r="R64" i="8"/>
  <c r="X64" i="8"/>
  <c r="M65" i="8"/>
  <c r="N65" i="8"/>
  <c r="T65" i="8" s="1"/>
  <c r="O65" i="8"/>
  <c r="P65" i="8"/>
  <c r="Q65" i="8"/>
  <c r="R65" i="8"/>
  <c r="X65" i="8"/>
  <c r="M66" i="8"/>
  <c r="N66" i="8"/>
  <c r="T66" i="8" s="1"/>
  <c r="O66" i="8"/>
  <c r="P66" i="8"/>
  <c r="Q66" i="8"/>
  <c r="R66" i="8"/>
  <c r="X66" i="8"/>
  <c r="M67" i="8"/>
  <c r="N67" i="8"/>
  <c r="T67" i="8" s="1"/>
  <c r="O67" i="8"/>
  <c r="P67" i="8"/>
  <c r="Q67" i="8"/>
  <c r="R67" i="8"/>
  <c r="X67" i="8"/>
  <c r="M68" i="8"/>
  <c r="N68" i="8"/>
  <c r="T68" i="8" s="1"/>
  <c r="O68" i="8"/>
  <c r="P68" i="8"/>
  <c r="Q68" i="8"/>
  <c r="R68" i="8"/>
  <c r="X68" i="8"/>
  <c r="M69" i="8"/>
  <c r="N69" i="8"/>
  <c r="T69" i="8" s="1"/>
  <c r="O69" i="8"/>
  <c r="P69" i="8"/>
  <c r="Q69" i="8"/>
  <c r="R69" i="8"/>
  <c r="X69" i="8"/>
  <c r="M70" i="8"/>
  <c r="N70" i="8"/>
  <c r="T70" i="8" s="1"/>
  <c r="O70" i="8"/>
  <c r="P70" i="8"/>
  <c r="Q70" i="8"/>
  <c r="R70" i="8"/>
  <c r="X70" i="8"/>
  <c r="M71" i="8"/>
  <c r="N71" i="8"/>
  <c r="T71" i="8" s="1"/>
  <c r="O71" i="8"/>
  <c r="P71" i="8"/>
  <c r="Q71" i="8"/>
  <c r="R71" i="8"/>
  <c r="X71" i="8"/>
  <c r="M72" i="8"/>
  <c r="N72" i="8"/>
  <c r="T72" i="8" s="1"/>
  <c r="O72" i="8"/>
  <c r="P72" i="8"/>
  <c r="Q72" i="8"/>
  <c r="R72" i="8"/>
  <c r="X72" i="8"/>
  <c r="M73" i="8"/>
  <c r="N73" i="8"/>
  <c r="T73" i="8" s="1"/>
  <c r="O73" i="8"/>
  <c r="P73" i="8"/>
  <c r="Q73" i="8"/>
  <c r="R73" i="8"/>
  <c r="X73" i="8"/>
  <c r="M74" i="8"/>
  <c r="N74" i="8"/>
  <c r="T74" i="8" s="1"/>
  <c r="O74" i="8"/>
  <c r="P74" i="8"/>
  <c r="Q74" i="8"/>
  <c r="R74" i="8"/>
  <c r="X74" i="8"/>
  <c r="M75" i="8"/>
  <c r="N75" i="8"/>
  <c r="T75" i="8" s="1"/>
  <c r="O75" i="8"/>
  <c r="P75" i="8"/>
  <c r="Q75" i="8"/>
  <c r="R75" i="8"/>
  <c r="X75" i="8"/>
  <c r="M76" i="8"/>
  <c r="N76" i="8"/>
  <c r="T76" i="8" s="1"/>
  <c r="O76" i="8"/>
  <c r="P76" i="8"/>
  <c r="Q76" i="8"/>
  <c r="R76" i="8"/>
  <c r="X76" i="8"/>
  <c r="M77" i="8"/>
  <c r="N77" i="8"/>
  <c r="T77" i="8" s="1"/>
  <c r="O77" i="8"/>
  <c r="P77" i="8"/>
  <c r="Q77" i="8"/>
  <c r="R77" i="8"/>
  <c r="X77" i="8"/>
  <c r="M78" i="8"/>
  <c r="N78" i="8"/>
  <c r="T78" i="8" s="1"/>
  <c r="O78" i="8"/>
  <c r="P78" i="8"/>
  <c r="Q78" i="8"/>
  <c r="R78" i="8"/>
  <c r="X78" i="8"/>
  <c r="M79" i="8"/>
  <c r="N79" i="8"/>
  <c r="T79" i="8" s="1"/>
  <c r="O79" i="8"/>
  <c r="P79" i="8"/>
  <c r="Q79" i="8"/>
  <c r="R79" i="8"/>
  <c r="X79" i="8"/>
  <c r="M80" i="8"/>
  <c r="N80" i="8"/>
  <c r="T80" i="8" s="1"/>
  <c r="O80" i="8"/>
  <c r="P80" i="8"/>
  <c r="Q80" i="8"/>
  <c r="R80" i="8"/>
  <c r="X80" i="8"/>
  <c r="M81" i="8"/>
  <c r="N81" i="8"/>
  <c r="T81" i="8" s="1"/>
  <c r="O81" i="8"/>
  <c r="P81" i="8"/>
  <c r="Q81" i="8"/>
  <c r="R81" i="8"/>
  <c r="X81" i="8"/>
  <c r="M82" i="8"/>
  <c r="N82" i="8"/>
  <c r="T82" i="8" s="1"/>
  <c r="O82" i="8"/>
  <c r="P82" i="8"/>
  <c r="Q82" i="8"/>
  <c r="R82" i="8"/>
  <c r="X82" i="8"/>
  <c r="M83" i="8"/>
  <c r="N83" i="8"/>
  <c r="T83" i="8" s="1"/>
  <c r="O83" i="8"/>
  <c r="P83" i="8"/>
  <c r="Q83" i="8"/>
  <c r="R83" i="8"/>
  <c r="X83" i="8"/>
  <c r="M84" i="8"/>
  <c r="N84" i="8"/>
  <c r="T84" i="8" s="1"/>
  <c r="O84" i="8"/>
  <c r="P84" i="8"/>
  <c r="Q84" i="8"/>
  <c r="R84" i="8"/>
  <c r="X84" i="8"/>
  <c r="M85" i="8"/>
  <c r="N85" i="8"/>
  <c r="T85" i="8" s="1"/>
  <c r="O85" i="8"/>
  <c r="P85" i="8"/>
  <c r="Q85" i="8"/>
  <c r="R85" i="8"/>
  <c r="Y85" i="8" s="1"/>
  <c r="Z85" i="8" s="1"/>
  <c r="AP86" i="8" s="1"/>
  <c r="X85" i="8"/>
  <c r="M86" i="8"/>
  <c r="N86" i="8"/>
  <c r="T86" i="8" s="1"/>
  <c r="O86" i="8"/>
  <c r="P86" i="8"/>
  <c r="Q86" i="8"/>
  <c r="R86" i="8"/>
  <c r="Y86" i="8" s="1"/>
  <c r="X86" i="8"/>
  <c r="M87" i="8"/>
  <c r="N87" i="8"/>
  <c r="T87" i="8" s="1"/>
  <c r="O87" i="8"/>
  <c r="P87" i="8"/>
  <c r="Q87" i="8"/>
  <c r="R87" i="8"/>
  <c r="X87" i="8"/>
  <c r="M88" i="8"/>
  <c r="N88" i="8"/>
  <c r="T88" i="8" s="1"/>
  <c r="O88" i="8"/>
  <c r="P88" i="8"/>
  <c r="Q88" i="8"/>
  <c r="R88" i="8"/>
  <c r="X88" i="8"/>
  <c r="M89" i="8"/>
  <c r="N89" i="8"/>
  <c r="T89" i="8" s="1"/>
  <c r="O89" i="8"/>
  <c r="P89" i="8"/>
  <c r="Q89" i="8"/>
  <c r="R89" i="8"/>
  <c r="X89" i="8"/>
  <c r="M90" i="8"/>
  <c r="N90" i="8"/>
  <c r="T90" i="8" s="1"/>
  <c r="O90" i="8"/>
  <c r="P90" i="8"/>
  <c r="Q90" i="8"/>
  <c r="R90" i="8"/>
  <c r="X90" i="8"/>
  <c r="M91" i="8"/>
  <c r="N91" i="8"/>
  <c r="T91" i="8" s="1"/>
  <c r="O91" i="8"/>
  <c r="P91" i="8"/>
  <c r="Q91" i="8"/>
  <c r="R91" i="8"/>
  <c r="X91" i="8"/>
  <c r="M92" i="8"/>
  <c r="N92" i="8"/>
  <c r="T92" i="8" s="1"/>
  <c r="O92" i="8"/>
  <c r="P92" i="8"/>
  <c r="Q92" i="8"/>
  <c r="R92" i="8"/>
  <c r="X92" i="8"/>
  <c r="M93" i="8"/>
  <c r="N93" i="8"/>
  <c r="T93" i="8" s="1"/>
  <c r="O93" i="8"/>
  <c r="P93" i="8"/>
  <c r="Q93" i="8"/>
  <c r="R93" i="8"/>
  <c r="X93" i="8"/>
  <c r="M94" i="8"/>
  <c r="N94" i="8"/>
  <c r="T94" i="8" s="1"/>
  <c r="O94" i="8"/>
  <c r="P94" i="8"/>
  <c r="Q94" i="8"/>
  <c r="R94" i="8"/>
  <c r="X94" i="8"/>
  <c r="M95" i="8"/>
  <c r="N95" i="8"/>
  <c r="T95" i="8" s="1"/>
  <c r="O95" i="8"/>
  <c r="P95" i="8"/>
  <c r="Q95" i="8"/>
  <c r="R95" i="8"/>
  <c r="Y95" i="8" s="1"/>
  <c r="Z95" i="8" s="1"/>
  <c r="AP96" i="8" s="1"/>
  <c r="X95" i="8"/>
  <c r="M96" i="8"/>
  <c r="N96" i="8"/>
  <c r="T96" i="8" s="1"/>
  <c r="O96" i="8"/>
  <c r="P96" i="8"/>
  <c r="Q96" i="8"/>
  <c r="R96" i="8"/>
  <c r="X96" i="8"/>
  <c r="M97" i="8"/>
  <c r="N97" i="8"/>
  <c r="T97" i="8" s="1"/>
  <c r="O97" i="8"/>
  <c r="P97" i="8"/>
  <c r="Q97" i="8"/>
  <c r="R97" i="8"/>
  <c r="Y97" i="8" s="1"/>
  <c r="X97" i="8"/>
  <c r="M98" i="8"/>
  <c r="N98" i="8"/>
  <c r="T98" i="8" s="1"/>
  <c r="O98" i="8"/>
  <c r="P98" i="8"/>
  <c r="Q98" i="8"/>
  <c r="R98" i="8"/>
  <c r="X98" i="8"/>
  <c r="M99" i="8"/>
  <c r="N99" i="8"/>
  <c r="T99" i="8" s="1"/>
  <c r="O99" i="8"/>
  <c r="P99" i="8"/>
  <c r="Q99" i="8"/>
  <c r="R99" i="8"/>
  <c r="X99" i="8"/>
  <c r="M100" i="8"/>
  <c r="N100" i="8"/>
  <c r="T100" i="8" s="1"/>
  <c r="O100" i="8"/>
  <c r="P100" i="8"/>
  <c r="Q100" i="8"/>
  <c r="R100" i="8"/>
  <c r="X100" i="8"/>
  <c r="M101" i="8"/>
  <c r="N101" i="8"/>
  <c r="T101" i="8" s="1"/>
  <c r="O101" i="8"/>
  <c r="P101" i="8"/>
  <c r="Q101" i="8"/>
  <c r="R101" i="8"/>
  <c r="X101" i="8"/>
  <c r="M102" i="8"/>
  <c r="N102" i="8"/>
  <c r="T102" i="8" s="1"/>
  <c r="O102" i="8"/>
  <c r="P102" i="8"/>
  <c r="Q102" i="8"/>
  <c r="R102" i="8"/>
  <c r="X102" i="8"/>
  <c r="M103" i="8"/>
  <c r="N103" i="8"/>
  <c r="T103" i="8" s="1"/>
  <c r="O103" i="8"/>
  <c r="P103" i="8"/>
  <c r="Q103" i="8"/>
  <c r="R103" i="8"/>
  <c r="X103" i="8"/>
  <c r="M104" i="8"/>
  <c r="N104" i="8"/>
  <c r="T104" i="8" s="1"/>
  <c r="O104" i="8"/>
  <c r="P104" i="8"/>
  <c r="Q104" i="8"/>
  <c r="R104" i="8"/>
  <c r="X104" i="8"/>
  <c r="M105" i="8"/>
  <c r="N105" i="8"/>
  <c r="T105" i="8" s="1"/>
  <c r="O105" i="8"/>
  <c r="P105" i="8"/>
  <c r="Q105" i="8"/>
  <c r="R105" i="8"/>
  <c r="X105" i="8"/>
  <c r="M106" i="8"/>
  <c r="N106" i="8"/>
  <c r="T106" i="8" s="1"/>
  <c r="O106" i="8"/>
  <c r="P106" i="8"/>
  <c r="Q106" i="8"/>
  <c r="R106" i="8"/>
  <c r="X106" i="8"/>
  <c r="M107" i="8"/>
  <c r="N107" i="8"/>
  <c r="T107" i="8" s="1"/>
  <c r="O107" i="8"/>
  <c r="P107" i="8"/>
  <c r="Q107" i="8"/>
  <c r="R107" i="8"/>
  <c r="X107" i="8"/>
  <c r="Y96" i="8" l="1"/>
  <c r="Y101" i="8"/>
  <c r="Y17" i="8"/>
  <c r="BE18" i="8" s="1"/>
  <c r="Y103" i="8"/>
  <c r="Z103" i="8" s="1"/>
  <c r="AP104" i="8" s="1"/>
  <c r="Y99" i="8"/>
  <c r="Z99" i="8" s="1"/>
  <c r="AP100" i="8" s="1"/>
  <c r="Y92" i="8"/>
  <c r="AN74" i="8"/>
  <c r="Y60" i="8"/>
  <c r="BE61" i="8" s="1"/>
  <c r="Y104" i="8"/>
  <c r="AN44" i="8"/>
  <c r="AN40" i="8"/>
  <c r="AN35" i="8"/>
  <c r="AN11" i="8"/>
  <c r="AN87" i="8"/>
  <c r="AN83" i="8"/>
  <c r="AN79" i="8"/>
  <c r="AA27" i="8"/>
  <c r="AQ28" i="8" s="1"/>
  <c r="U11" i="8"/>
  <c r="V11" i="8" s="1"/>
  <c r="AK12" i="8" s="1"/>
  <c r="AN32" i="8"/>
  <c r="Y14" i="8"/>
  <c r="BE15" i="8" s="1"/>
  <c r="Y93" i="8"/>
  <c r="Z93" i="8" s="1"/>
  <c r="AP94" i="8" s="1"/>
  <c r="AN108" i="8"/>
  <c r="AN88" i="8"/>
  <c r="AN50" i="8"/>
  <c r="AN49" i="8"/>
  <c r="AN105" i="8"/>
  <c r="AN101" i="8"/>
  <c r="AN97" i="8"/>
  <c r="AN93" i="8"/>
  <c r="AN56" i="8"/>
  <c r="AN33" i="8"/>
  <c r="AN29" i="8"/>
  <c r="AD19" i="8"/>
  <c r="BD20" i="8" s="1"/>
  <c r="AD15" i="8"/>
  <c r="BD16" i="8" s="1"/>
  <c r="AN73" i="8"/>
  <c r="AN69" i="8"/>
  <c r="AN65" i="8"/>
  <c r="AN61" i="8"/>
  <c r="AN34" i="8"/>
  <c r="AN26" i="8"/>
  <c r="AN22" i="8"/>
  <c r="AN18" i="8"/>
  <c r="AD9" i="8"/>
  <c r="BD10" i="8" s="1"/>
  <c r="AN106" i="8"/>
  <c r="AN102" i="8"/>
  <c r="AN98" i="8"/>
  <c r="AN94" i="8"/>
  <c r="AN89" i="8"/>
  <c r="AN84" i="8"/>
  <c r="AN80" i="8"/>
  <c r="AN76" i="8"/>
  <c r="AN75" i="8"/>
  <c r="AN70" i="8"/>
  <c r="AN66" i="8"/>
  <c r="AD64" i="8"/>
  <c r="BD65" i="8" s="1"/>
  <c r="AN62" i="8"/>
  <c r="AN57" i="8"/>
  <c r="AN52" i="8"/>
  <c r="AN51" i="8"/>
  <c r="AN48" i="8"/>
  <c r="AN47" i="8"/>
  <c r="AN45" i="8"/>
  <c r="AN41" i="8"/>
  <c r="AN37" i="8"/>
  <c r="AN36" i="8"/>
  <c r="AN30" i="8"/>
  <c r="AN23" i="8"/>
  <c r="AN19" i="8"/>
  <c r="AD17" i="8"/>
  <c r="BD18" i="8" s="1"/>
  <c r="AN13" i="8"/>
  <c r="Y91" i="8"/>
  <c r="Z91" i="8" s="1"/>
  <c r="AP92" i="8" s="1"/>
  <c r="Y81" i="8"/>
  <c r="Z81" i="8" s="1"/>
  <c r="AP82" i="8" s="1"/>
  <c r="Y38" i="8"/>
  <c r="Z38" i="8" s="1"/>
  <c r="AP39" i="8" s="1"/>
  <c r="AN107" i="8"/>
  <c r="AN103" i="8"/>
  <c r="AN99" i="8"/>
  <c r="AN95" i="8"/>
  <c r="AN90" i="8"/>
  <c r="AN85" i="8"/>
  <c r="AN81" i="8"/>
  <c r="AN77" i="8"/>
  <c r="U75" i="8"/>
  <c r="AN71" i="8"/>
  <c r="AN67" i="8"/>
  <c r="AN63" i="8"/>
  <c r="AN58" i="8"/>
  <c r="U56" i="8"/>
  <c r="AJ57" i="8" s="1"/>
  <c r="AN54" i="8"/>
  <c r="AN53" i="8"/>
  <c r="U50" i="8"/>
  <c r="AN46" i="8"/>
  <c r="U44" i="8"/>
  <c r="AC44" i="8" s="1"/>
  <c r="AN42" i="8"/>
  <c r="AN38" i="8"/>
  <c r="AN31" i="8"/>
  <c r="AN25" i="8"/>
  <c r="AN24" i="8"/>
  <c r="AN15" i="8"/>
  <c r="AN14" i="8"/>
  <c r="AN104" i="8"/>
  <c r="AN100" i="8"/>
  <c r="AN96" i="8"/>
  <c r="AN92" i="8"/>
  <c r="AN91" i="8"/>
  <c r="BE86" i="8"/>
  <c r="AN86" i="8"/>
  <c r="AN82" i="8"/>
  <c r="AN78" i="8"/>
  <c r="AN72" i="8"/>
  <c r="AN68" i="8"/>
  <c r="AN64" i="8"/>
  <c r="AN60" i="8"/>
  <c r="AN59" i="8"/>
  <c r="AN55" i="8"/>
  <c r="AN43" i="8"/>
  <c r="AN39" i="8"/>
  <c r="AN28" i="8"/>
  <c r="AN27" i="8"/>
  <c r="AN21" i="8"/>
  <c r="AN17" i="8"/>
  <c r="AN9" i="8"/>
  <c r="E13" i="9"/>
  <c r="AD88" i="8"/>
  <c r="BD89" i="8" s="1"/>
  <c r="AA86" i="8"/>
  <c r="BC87" i="8" s="1"/>
  <c r="U86" i="8"/>
  <c r="AE86" i="8" s="1"/>
  <c r="AA82" i="8"/>
  <c r="AQ83" i="8" s="1"/>
  <c r="U73" i="8"/>
  <c r="AJ74" i="8" s="1"/>
  <c r="U41" i="8"/>
  <c r="AJ42" i="8" s="1"/>
  <c r="AA12" i="8"/>
  <c r="BC13" i="8" s="1"/>
  <c r="Y98" i="8"/>
  <c r="BE10" i="8"/>
  <c r="Y94" i="8"/>
  <c r="BE95" i="8" s="1"/>
  <c r="U35" i="8"/>
  <c r="V35" i="8" s="1"/>
  <c r="AK36" i="8" s="1"/>
  <c r="U21" i="8"/>
  <c r="V21" i="8" s="1"/>
  <c r="AK22" i="8" s="1"/>
  <c r="Y100" i="8"/>
  <c r="BE101" i="8" s="1"/>
  <c r="Y7" i="8"/>
  <c r="Z7" i="8" s="1"/>
  <c r="U85" i="8"/>
  <c r="AC85" i="8" s="1"/>
  <c r="U65" i="8"/>
  <c r="U53" i="8"/>
  <c r="AB53" i="8" s="1"/>
  <c r="U52" i="8"/>
  <c r="W52" i="8" s="1"/>
  <c r="U45" i="8"/>
  <c r="W45" i="8" s="1"/>
  <c r="AD22" i="8"/>
  <c r="BD23" i="8" s="1"/>
  <c r="AO10" i="8"/>
  <c r="U47" i="8"/>
  <c r="AJ48" i="8" s="1"/>
  <c r="AO86" i="8"/>
  <c r="AA56" i="8"/>
  <c r="BC57" i="8" s="1"/>
  <c r="U42" i="8"/>
  <c r="W42" i="8" s="1"/>
  <c r="AA25" i="8"/>
  <c r="AQ26" i="8" s="1"/>
  <c r="AD85" i="8"/>
  <c r="BD86" i="8" s="1"/>
  <c r="AD81" i="8"/>
  <c r="BD82" i="8" s="1"/>
  <c r="V56" i="8"/>
  <c r="AK57" i="8" s="1"/>
  <c r="AD66" i="8"/>
  <c r="BD67" i="8" s="1"/>
  <c r="AA66" i="8"/>
  <c r="AQ67" i="8" s="1"/>
  <c r="AA69" i="8"/>
  <c r="AQ70" i="8" s="1"/>
  <c r="U69" i="8"/>
  <c r="AE69" i="8" s="1"/>
  <c r="BE39" i="8"/>
  <c r="AD84" i="8"/>
  <c r="BD85" i="8" s="1"/>
  <c r="AD79" i="8"/>
  <c r="BD80" i="8" s="1"/>
  <c r="AA70" i="8"/>
  <c r="AQ71" i="8" s="1"/>
  <c r="U48" i="8"/>
  <c r="W48" i="8" s="1"/>
  <c r="U40" i="8"/>
  <c r="AA29" i="8"/>
  <c r="AQ30" i="8" s="1"/>
  <c r="AA23" i="8"/>
  <c r="AQ24" i="8" s="1"/>
  <c r="U22" i="8"/>
  <c r="AC22" i="8" s="1"/>
  <c r="AA20" i="8"/>
  <c r="AQ21" i="8" s="1"/>
  <c r="Y12" i="8"/>
  <c r="AO13" i="8" s="1"/>
  <c r="U10" i="8"/>
  <c r="V10" i="8" s="1"/>
  <c r="AK11" i="8" s="1"/>
  <c r="W3" i="8"/>
  <c r="AA80" i="8"/>
  <c r="AA79" i="8"/>
  <c r="BC80" i="8" s="1"/>
  <c r="AA78" i="8"/>
  <c r="AQ79" i="8" s="1"/>
  <c r="AA77" i="8"/>
  <c r="AQ78" i="8" s="1"/>
  <c r="U77" i="8"/>
  <c r="U60" i="8"/>
  <c r="V60" i="8" s="1"/>
  <c r="AK61" i="8" s="1"/>
  <c r="U55" i="8"/>
  <c r="AE55" i="8" s="1"/>
  <c r="AA28" i="8"/>
  <c r="BC29" i="8" s="1"/>
  <c r="U26" i="8"/>
  <c r="AB26" i="8" s="1"/>
  <c r="AA19" i="8"/>
  <c r="AQ20" i="8" s="1"/>
  <c r="Y102" i="8"/>
  <c r="Z102" i="8" s="1"/>
  <c r="AP103" i="8" s="1"/>
  <c r="AB75" i="8"/>
  <c r="U49" i="8"/>
  <c r="AB49" i="8" s="1"/>
  <c r="AA32" i="8"/>
  <c r="BC33" i="8" s="1"/>
  <c r="AD28" i="8"/>
  <c r="BD29" i="8" s="1"/>
  <c r="U25" i="8"/>
  <c r="W25" i="8" s="1"/>
  <c r="AD14" i="8"/>
  <c r="BD15" i="8" s="1"/>
  <c r="AD10" i="8"/>
  <c r="BD11" i="8" s="1"/>
  <c r="AD86" i="8"/>
  <c r="BD87" i="8" s="1"/>
  <c r="AD82" i="8"/>
  <c r="BD83" i="8" s="1"/>
  <c r="AA71" i="8"/>
  <c r="BC72" i="8" s="1"/>
  <c r="U71" i="8"/>
  <c r="AJ72" i="8" s="1"/>
  <c r="AA57" i="8"/>
  <c r="AQ58" i="8" s="1"/>
  <c r="U9" i="8"/>
  <c r="AB9" i="8" s="1"/>
  <c r="AQ72" i="8"/>
  <c r="AD72" i="8"/>
  <c r="BD73" i="8" s="1"/>
  <c r="U72" i="8"/>
  <c r="AJ73" i="8" s="1"/>
  <c r="AD68" i="8"/>
  <c r="BD69" i="8" s="1"/>
  <c r="U68" i="8"/>
  <c r="AC68" i="8" s="1"/>
  <c r="AA68" i="8"/>
  <c r="Y16" i="8"/>
  <c r="Z16" i="8" s="1"/>
  <c r="AP17" i="8" s="1"/>
  <c r="AD63" i="8"/>
  <c r="BD64" i="8" s="1"/>
  <c r="U63" i="8"/>
  <c r="AB63" i="8" s="1"/>
  <c r="Z17" i="8"/>
  <c r="AP18" i="8" s="1"/>
  <c r="AO18" i="8"/>
  <c r="AA88" i="8"/>
  <c r="BC89" i="8" s="1"/>
  <c r="U8" i="8"/>
  <c r="AC8" i="8" s="1"/>
  <c r="AA8" i="8"/>
  <c r="V86" i="8"/>
  <c r="AK87" i="8" s="1"/>
  <c r="Y76" i="8"/>
  <c r="BC83" i="8"/>
  <c r="AA83" i="8"/>
  <c r="AQ84" i="8" s="1"/>
  <c r="U81" i="8"/>
  <c r="AB81" i="8" s="1"/>
  <c r="Y77" i="8"/>
  <c r="AA76" i="8"/>
  <c r="AA75" i="8"/>
  <c r="AQ76" i="8" s="1"/>
  <c r="Y71" i="8"/>
  <c r="BE72" i="8" s="1"/>
  <c r="U66" i="8"/>
  <c r="W66" i="8" s="1"/>
  <c r="Y40" i="8"/>
  <c r="AA36" i="8"/>
  <c r="AQ37" i="8" s="1"/>
  <c r="AE21" i="8"/>
  <c r="Y20" i="8"/>
  <c r="U15" i="8"/>
  <c r="W15" i="8" s="1"/>
  <c r="AA11" i="8"/>
  <c r="AQ12" i="8" s="1"/>
  <c r="AA9" i="8"/>
  <c r="AQ10" i="8" s="1"/>
  <c r="Y55" i="8"/>
  <c r="Z55" i="8" s="1"/>
  <c r="AP56" i="8" s="1"/>
  <c r="Y42" i="8"/>
  <c r="BE43" i="8" s="1"/>
  <c r="Y32" i="8"/>
  <c r="BE33" i="8" s="1"/>
  <c r="Y8" i="8"/>
  <c r="AD69" i="8"/>
  <c r="BD70" i="8" s="1"/>
  <c r="Y66" i="8"/>
  <c r="AA63" i="8"/>
  <c r="BC64" i="8" s="1"/>
  <c r="Y62" i="8"/>
  <c r="Z62" i="8" s="1"/>
  <c r="AP63" i="8" s="1"/>
  <c r="Y45" i="8"/>
  <c r="BE22" i="8"/>
  <c r="Y15" i="8"/>
  <c r="Z15" i="8" s="1"/>
  <c r="AP16" i="8" s="1"/>
  <c r="AD75" i="8"/>
  <c r="BD76" i="8" s="1"/>
  <c r="AA62" i="8"/>
  <c r="AQ63" i="8" s="1"/>
  <c r="Y59" i="8"/>
  <c r="AO60" i="8" s="1"/>
  <c r="AQ57" i="8"/>
  <c r="Y39" i="8"/>
  <c r="Z39" i="8" s="1"/>
  <c r="AP40" i="8" s="1"/>
  <c r="U27" i="8"/>
  <c r="AB27" i="8" s="1"/>
  <c r="U23" i="8"/>
  <c r="V23" i="8" s="1"/>
  <c r="AK24" i="8" s="1"/>
  <c r="W21" i="8"/>
  <c r="AG21" i="8" s="1"/>
  <c r="AA15" i="8"/>
  <c r="AQ16" i="8" s="1"/>
  <c r="AA106" i="8"/>
  <c r="BC107" i="8" s="1"/>
  <c r="AD76" i="8"/>
  <c r="BD77" i="8" s="1"/>
  <c r="Y69" i="8"/>
  <c r="AO70" i="8" s="1"/>
  <c r="AA107" i="8"/>
  <c r="AQ108" i="8" s="1"/>
  <c r="U82" i="8"/>
  <c r="AE82" i="8" s="1"/>
  <c r="U64" i="8"/>
  <c r="AB64" i="8" s="1"/>
  <c r="AA59" i="8"/>
  <c r="Y54" i="8"/>
  <c r="Z54" i="8" s="1"/>
  <c r="AP55" i="8" s="1"/>
  <c r="AA26" i="8"/>
  <c r="BC27" i="8" s="1"/>
  <c r="Y19" i="8"/>
  <c r="Z19" i="8" s="1"/>
  <c r="AP20" i="8" s="1"/>
  <c r="Y72" i="8"/>
  <c r="Z72" i="8" s="1"/>
  <c r="AP73" i="8" s="1"/>
  <c r="Y50" i="8"/>
  <c r="BE51" i="8" s="1"/>
  <c r="Y35" i="8"/>
  <c r="AO36" i="8" s="1"/>
  <c r="AB69" i="8"/>
  <c r="AD56" i="8"/>
  <c r="BD57" i="8" s="1"/>
  <c r="AA21" i="8"/>
  <c r="AQ22" i="8" s="1"/>
  <c r="AA16" i="8"/>
  <c r="AQ17" i="8" s="1"/>
  <c r="Y82" i="8"/>
  <c r="Z82" i="8" s="1"/>
  <c r="AP83" i="8" s="1"/>
  <c r="AD71" i="8"/>
  <c r="BD72" i="8" s="1"/>
  <c r="AA64" i="8"/>
  <c r="AQ65" i="8" s="1"/>
  <c r="Y56" i="8"/>
  <c r="Z56" i="8" s="1"/>
  <c r="AP57" i="8" s="1"/>
  <c r="Y53" i="8"/>
  <c r="AO39" i="8"/>
  <c r="U28" i="8"/>
  <c r="AB28" i="8" s="1"/>
  <c r="AD27" i="8"/>
  <c r="BD28" i="8" s="1"/>
  <c r="AD21" i="8"/>
  <c r="BD22" i="8" s="1"/>
  <c r="AD11" i="8"/>
  <c r="BD12" i="8" s="1"/>
  <c r="AD7" i="8"/>
  <c r="AC3" i="8" s="1"/>
  <c r="U89" i="8"/>
  <c r="AB89" i="8" s="1"/>
  <c r="AD89" i="8"/>
  <c r="BD90" i="8" s="1"/>
  <c r="AA89" i="8"/>
  <c r="AO105" i="8"/>
  <c r="BE105" i="8"/>
  <c r="AO101" i="8"/>
  <c r="BE98" i="8"/>
  <c r="AO98" i="8"/>
  <c r="BE93" i="8"/>
  <c r="AO93" i="8"/>
  <c r="AQ64" i="8"/>
  <c r="U107" i="8"/>
  <c r="AB107" i="8" s="1"/>
  <c r="AD107" i="8"/>
  <c r="BD108" i="8" s="1"/>
  <c r="AD74" i="8"/>
  <c r="BD75" i="8" s="1"/>
  <c r="U74" i="8"/>
  <c r="AA74" i="8"/>
  <c r="Z59" i="8"/>
  <c r="AP60" i="8" s="1"/>
  <c r="Y107" i="8"/>
  <c r="AA105" i="8"/>
  <c r="AJ86" i="8"/>
  <c r="AA84" i="8"/>
  <c r="U84" i="8"/>
  <c r="AB84" i="8" s="1"/>
  <c r="BE102" i="8"/>
  <c r="AO102" i="8"/>
  <c r="BE99" i="8"/>
  <c r="AO99" i="8"/>
  <c r="BE97" i="8"/>
  <c r="AO97" i="8"/>
  <c r="U90" i="8"/>
  <c r="AB90" i="8" s="1"/>
  <c r="AD90" i="8"/>
  <c r="BD91" i="8" s="1"/>
  <c r="Y90" i="8"/>
  <c r="AA104" i="8"/>
  <c r="AA102" i="8"/>
  <c r="AA101" i="8"/>
  <c r="AA100" i="8"/>
  <c r="AA99" i="8"/>
  <c r="AA98" i="8"/>
  <c r="AA97" i="8"/>
  <c r="AA96" i="8"/>
  <c r="AA95" i="8"/>
  <c r="AA94" i="8"/>
  <c r="AA93" i="8"/>
  <c r="AA92" i="8"/>
  <c r="AA91" i="8"/>
  <c r="AD87" i="8"/>
  <c r="BD88" i="8" s="1"/>
  <c r="U87" i="8"/>
  <c r="AC86" i="8"/>
  <c r="BC81" i="8"/>
  <c r="AQ81" i="8"/>
  <c r="U105" i="8"/>
  <c r="AB105" i="8" s="1"/>
  <c r="AD105" i="8"/>
  <c r="BD106" i="8" s="1"/>
  <c r="U106" i="8"/>
  <c r="AD106" i="8"/>
  <c r="BD107" i="8" s="1"/>
  <c r="AA103" i="8"/>
  <c r="Y106" i="8"/>
  <c r="AA90" i="8"/>
  <c r="AA87" i="8"/>
  <c r="W86" i="8"/>
  <c r="AD83" i="8"/>
  <c r="BD84" i="8" s="1"/>
  <c r="U83" i="8"/>
  <c r="AC60" i="8"/>
  <c r="AE60" i="8"/>
  <c r="AJ61" i="8"/>
  <c r="Y105" i="8"/>
  <c r="Z104" i="8"/>
  <c r="AP105" i="8" s="1"/>
  <c r="U104" i="8"/>
  <c r="AB104" i="8" s="1"/>
  <c r="AD104" i="8"/>
  <c r="BD105" i="8" s="1"/>
  <c r="U103" i="8"/>
  <c r="AB103" i="8" s="1"/>
  <c r="AD103" i="8"/>
  <c r="BD104" i="8" s="1"/>
  <c r="U102" i="8"/>
  <c r="AB102" i="8" s="1"/>
  <c r="AD102" i="8"/>
  <c r="BD103" i="8" s="1"/>
  <c r="Z101" i="8"/>
  <c r="AP102" i="8" s="1"/>
  <c r="U101" i="8"/>
  <c r="AB101" i="8" s="1"/>
  <c r="AD101" i="8"/>
  <c r="BD102" i="8" s="1"/>
  <c r="U100" i="8"/>
  <c r="AD100" i="8"/>
  <c r="BD101" i="8" s="1"/>
  <c r="U99" i="8"/>
  <c r="AB99" i="8" s="1"/>
  <c r="AD99" i="8"/>
  <c r="BD100" i="8" s="1"/>
  <c r="Z98" i="8"/>
  <c r="AP99" i="8" s="1"/>
  <c r="U98" i="8"/>
  <c r="AD98" i="8"/>
  <c r="BD99" i="8" s="1"/>
  <c r="Z97" i="8"/>
  <c r="AP98" i="8" s="1"/>
  <c r="U97" i="8"/>
  <c r="AB97" i="8" s="1"/>
  <c r="AD97" i="8"/>
  <c r="BD98" i="8" s="1"/>
  <c r="Z96" i="8"/>
  <c r="AP97" i="8" s="1"/>
  <c r="U96" i="8"/>
  <c r="AD96" i="8"/>
  <c r="BD97" i="8" s="1"/>
  <c r="U95" i="8"/>
  <c r="AB95" i="8" s="1"/>
  <c r="AD95" i="8"/>
  <c r="BD96" i="8" s="1"/>
  <c r="U94" i="8"/>
  <c r="AB94" i="8" s="1"/>
  <c r="AD94" i="8"/>
  <c r="BD95" i="8" s="1"/>
  <c r="U93" i="8"/>
  <c r="AB93" i="8" s="1"/>
  <c r="AD93" i="8"/>
  <c r="BD94" i="8" s="1"/>
  <c r="Z92" i="8"/>
  <c r="AP93" i="8" s="1"/>
  <c r="U92" i="8"/>
  <c r="AD92" i="8"/>
  <c r="BD93" i="8" s="1"/>
  <c r="U91" i="8"/>
  <c r="AB91" i="8" s="1"/>
  <c r="AD91" i="8"/>
  <c r="BD92" i="8" s="1"/>
  <c r="Z86" i="8"/>
  <c r="AP87" i="8" s="1"/>
  <c r="AO87" i="8"/>
  <c r="BE87" i="8"/>
  <c r="V73" i="8"/>
  <c r="AK74" i="8" s="1"/>
  <c r="BE94" i="8"/>
  <c r="AO103" i="8"/>
  <c r="BE100" i="8"/>
  <c r="AO100" i="8"/>
  <c r="BE96" i="8"/>
  <c r="AO96" i="8"/>
  <c r="V65" i="8"/>
  <c r="AK66" i="8" s="1"/>
  <c r="W65" i="8"/>
  <c r="AE65" i="8"/>
  <c r="AC65" i="8"/>
  <c r="AJ66" i="8"/>
  <c r="AD67" i="8"/>
  <c r="BD68" i="8" s="1"/>
  <c r="U67" i="8"/>
  <c r="AB67" i="8" s="1"/>
  <c r="AE66" i="8"/>
  <c r="V52" i="8"/>
  <c r="AK53" i="8" s="1"/>
  <c r="V42" i="8"/>
  <c r="AK43" i="8" s="1"/>
  <c r="AB42" i="8"/>
  <c r="Y89" i="8"/>
  <c r="U88" i="8"/>
  <c r="AA85" i="8"/>
  <c r="AA81" i="8"/>
  <c r="U79" i="8"/>
  <c r="AD77" i="8"/>
  <c r="BD78" i="8" s="1"/>
  <c r="AB77" i="8"/>
  <c r="Z76" i="8"/>
  <c r="AP77" i="8" s="1"/>
  <c r="AA73" i="8"/>
  <c r="AA72" i="8"/>
  <c r="BC65" i="8"/>
  <c r="AD62" i="8"/>
  <c r="BD63" i="8" s="1"/>
  <c r="U62" i="8"/>
  <c r="AD59" i="8"/>
  <c r="BD60" i="8" s="1"/>
  <c r="U59" i="8"/>
  <c r="AD47" i="8"/>
  <c r="BD48" i="8" s="1"/>
  <c r="AA47" i="8"/>
  <c r="Y87" i="8"/>
  <c r="Y83" i="8"/>
  <c r="Y79" i="8"/>
  <c r="Y74" i="8"/>
  <c r="Z71" i="8"/>
  <c r="AP72" i="8" s="1"/>
  <c r="AD65" i="8"/>
  <c r="BD66" i="8" s="1"/>
  <c r="AB65" i="8"/>
  <c r="AD58" i="8"/>
  <c r="BD59" i="8" s="1"/>
  <c r="U58" i="8"/>
  <c r="AB58" i="8" s="1"/>
  <c r="U37" i="8"/>
  <c r="AB37" i="8" s="1"/>
  <c r="AD37" i="8"/>
  <c r="BD38" i="8" s="1"/>
  <c r="Y37" i="8"/>
  <c r="AA37" i="8"/>
  <c r="V77" i="8"/>
  <c r="AK78" i="8" s="1"/>
  <c r="AJ78" i="8"/>
  <c r="Y88" i="8"/>
  <c r="AB86" i="8"/>
  <c r="U80" i="8"/>
  <c r="AB80" i="8" s="1"/>
  <c r="AE77" i="8"/>
  <c r="AD70" i="8"/>
  <c r="BD71" i="8" s="1"/>
  <c r="U70" i="8"/>
  <c r="Y57" i="8"/>
  <c r="U31" i="8"/>
  <c r="AB31" i="8" s="1"/>
  <c r="AD31" i="8"/>
  <c r="BD32" i="8" s="1"/>
  <c r="AA31" i="8"/>
  <c r="U24" i="8"/>
  <c r="AB24" i="8" s="1"/>
  <c r="AD24" i="8"/>
  <c r="BD25" i="8" s="1"/>
  <c r="V71" i="8"/>
  <c r="AK72" i="8" s="1"/>
  <c r="W71" i="8"/>
  <c r="Y84" i="8"/>
  <c r="Y80" i="8"/>
  <c r="AC77" i="8"/>
  <c r="U76" i="8"/>
  <c r="AB76" i="8" s="1"/>
  <c r="Y70" i="8"/>
  <c r="AA65" i="8"/>
  <c r="Y64" i="8"/>
  <c r="AO55" i="8"/>
  <c r="AD80" i="8"/>
  <c r="BD81" i="8" s="1"/>
  <c r="AD78" i="8"/>
  <c r="BD79" i="8" s="1"/>
  <c r="U78" i="8"/>
  <c r="AD73" i="8"/>
  <c r="BD74" i="8" s="1"/>
  <c r="AC71" i="8"/>
  <c r="AB71" i="8"/>
  <c r="AA67" i="8"/>
  <c r="AE63" i="8"/>
  <c r="AO57" i="8"/>
  <c r="U13" i="8"/>
  <c r="AB13" i="8" s="1"/>
  <c r="AD13" i="8"/>
  <c r="BD14" i="8" s="1"/>
  <c r="Y13" i="8"/>
  <c r="Y78" i="8"/>
  <c r="V75" i="8"/>
  <c r="AK76" i="8" s="1"/>
  <c r="AC75" i="8"/>
  <c r="BB76" i="8" s="1"/>
  <c r="AE75" i="8"/>
  <c r="W75" i="8"/>
  <c r="Y73" i="8"/>
  <c r="AE72" i="8"/>
  <c r="AC72" i="8"/>
  <c r="BB73" i="8" s="1"/>
  <c r="AD61" i="8"/>
  <c r="BD62" i="8" s="1"/>
  <c r="U61" i="8"/>
  <c r="AB61" i="8" s="1"/>
  <c r="Y61" i="8"/>
  <c r="Z60" i="8"/>
  <c r="AP61" i="8" s="1"/>
  <c r="AD60" i="8"/>
  <c r="BD61" i="8" s="1"/>
  <c r="AA60" i="8"/>
  <c r="AB60" i="8"/>
  <c r="V50" i="8"/>
  <c r="AK51" i="8" s="1"/>
  <c r="W50" i="8"/>
  <c r="AE50" i="8"/>
  <c r="AJ51" i="8"/>
  <c r="AB50" i="8"/>
  <c r="AC50" i="8"/>
  <c r="AD48" i="8"/>
  <c r="BD49" i="8" s="1"/>
  <c r="AA48" i="8"/>
  <c r="W77" i="8"/>
  <c r="AJ76" i="8"/>
  <c r="Y63" i="8"/>
  <c r="AA61" i="8"/>
  <c r="AA58" i="8"/>
  <c r="AD57" i="8"/>
  <c r="BD58" i="8" s="1"/>
  <c r="U57" i="8"/>
  <c r="AB57" i="8" s="1"/>
  <c r="AD55" i="8"/>
  <c r="BD56" i="8" s="1"/>
  <c r="AA55" i="8"/>
  <c r="AB55" i="8"/>
  <c r="V40" i="8"/>
  <c r="AK41" i="8" s="1"/>
  <c r="W40" i="8"/>
  <c r="AE40" i="8"/>
  <c r="AJ41" i="8"/>
  <c r="AC40" i="8"/>
  <c r="BB41" i="8" s="1"/>
  <c r="Y65" i="8"/>
  <c r="Y48" i="8"/>
  <c r="AD43" i="8"/>
  <c r="BD44" i="8" s="1"/>
  <c r="AA43" i="8"/>
  <c r="U43" i="8"/>
  <c r="AD51" i="8"/>
  <c r="BD52" i="8" s="1"/>
  <c r="AA51" i="8"/>
  <c r="U51" i="8"/>
  <c r="V69" i="8"/>
  <c r="AK70" i="8" s="1"/>
  <c r="W69" i="8"/>
  <c r="Y67" i="8"/>
  <c r="V49" i="8"/>
  <c r="AK50" i="8" s="1"/>
  <c r="W49" i="8"/>
  <c r="AE49" i="8"/>
  <c r="AJ50" i="8"/>
  <c r="AC49" i="8"/>
  <c r="BB50" i="8" s="1"/>
  <c r="AD46" i="8"/>
  <c r="BD47" i="8" s="1"/>
  <c r="AA46" i="8"/>
  <c r="U46" i="8"/>
  <c r="AD41" i="8"/>
  <c r="BD42" i="8" s="1"/>
  <c r="AA41" i="8"/>
  <c r="Y75" i="8"/>
  <c r="Y68" i="8"/>
  <c r="AD54" i="8"/>
  <c r="BD55" i="8" s="1"/>
  <c r="AA54" i="8"/>
  <c r="U54" i="8"/>
  <c r="AD49" i="8"/>
  <c r="BD50" i="8" s="1"/>
  <c r="AA49" i="8"/>
  <c r="Y46" i="8"/>
  <c r="AJ45" i="8"/>
  <c r="BE36" i="8"/>
  <c r="U34" i="8"/>
  <c r="AB34" i="8" s="1"/>
  <c r="AA34" i="8"/>
  <c r="AD34" i="8"/>
  <c r="BD35" i="8" s="1"/>
  <c r="Y47" i="8"/>
  <c r="AD40" i="8"/>
  <c r="BD41" i="8" s="1"/>
  <c r="AA40" i="8"/>
  <c r="AB40" i="8"/>
  <c r="U36" i="8"/>
  <c r="AB36" i="8" s="1"/>
  <c r="AD36" i="8"/>
  <c r="BD37" i="8" s="1"/>
  <c r="AD50" i="8"/>
  <c r="BD51" i="8" s="1"/>
  <c r="AA50" i="8"/>
  <c r="Y49" i="8"/>
  <c r="AD42" i="8"/>
  <c r="BD43" i="8" s="1"/>
  <c r="AA42" i="8"/>
  <c r="Y41" i="8"/>
  <c r="AA24" i="8"/>
  <c r="BC21" i="8"/>
  <c r="Y58" i="8"/>
  <c r="W53" i="8"/>
  <c r="AD52" i="8"/>
  <c r="BD53" i="8" s="1"/>
  <c r="AA52" i="8"/>
  <c r="Y51" i="8"/>
  <c r="V45" i="8"/>
  <c r="AK46" i="8" s="1"/>
  <c r="AD44" i="8"/>
  <c r="BD45" i="8" s="1"/>
  <c r="AA44" i="8"/>
  <c r="Y43" i="8"/>
  <c r="AD53" i="8"/>
  <c r="BD54" i="8" s="1"/>
  <c r="AA53" i="8"/>
  <c r="Y52" i="8"/>
  <c r="AD45" i="8"/>
  <c r="BD46" i="8" s="1"/>
  <c r="AA45" i="8"/>
  <c r="Y44" i="8"/>
  <c r="U39" i="8"/>
  <c r="AD39" i="8"/>
  <c r="BD40" i="8" s="1"/>
  <c r="AA39" i="8"/>
  <c r="U38" i="8"/>
  <c r="AB38" i="8" s="1"/>
  <c r="AA38" i="8"/>
  <c r="AD38" i="8"/>
  <c r="BD39" i="8" s="1"/>
  <c r="Y34" i="8"/>
  <c r="U33" i="8"/>
  <c r="AB33" i="8" s="1"/>
  <c r="AO33" i="8"/>
  <c r="Y31" i="8"/>
  <c r="BC22" i="8"/>
  <c r="BC20" i="8"/>
  <c r="AD35" i="8"/>
  <c r="BD36" i="8" s="1"/>
  <c r="Y33" i="8"/>
  <c r="W26" i="8"/>
  <c r="AE26" i="8"/>
  <c r="AJ27" i="8"/>
  <c r="AC26" i="8"/>
  <c r="BB27" i="8" s="1"/>
  <c r="V26" i="8"/>
  <c r="AK27" i="8" s="1"/>
  <c r="W27" i="8"/>
  <c r="V27" i="8"/>
  <c r="AK28" i="8" s="1"/>
  <c r="AD23" i="8"/>
  <c r="BD24" i="8" s="1"/>
  <c r="Y18" i="8"/>
  <c r="AD18" i="8"/>
  <c r="BD19" i="8" s="1"/>
  <c r="U18" i="8"/>
  <c r="AJ9" i="8"/>
  <c r="W8" i="8"/>
  <c r="BD8" i="8"/>
  <c r="AA35" i="8"/>
  <c r="AD33" i="8"/>
  <c r="BD34" i="8" s="1"/>
  <c r="AA30" i="8"/>
  <c r="U30" i="8"/>
  <c r="AD30" i="8"/>
  <c r="BD31" i="8" s="1"/>
  <c r="W28" i="8"/>
  <c r="AJ29" i="8"/>
  <c r="V28" i="8"/>
  <c r="AK29" i="8" s="1"/>
  <c r="Y22" i="8"/>
  <c r="AA22" i="8"/>
  <c r="Y36" i="8"/>
  <c r="U29" i="8"/>
  <c r="AB29" i="8" s="1"/>
  <c r="AD29" i="8"/>
  <c r="BD30" i="8" s="1"/>
  <c r="AD25" i="8"/>
  <c r="BD26" i="8" s="1"/>
  <c r="AO20" i="8"/>
  <c r="AA18" i="8"/>
  <c r="AA13" i="8"/>
  <c r="AQ13" i="8"/>
  <c r="AA33" i="8"/>
  <c r="Z32" i="8"/>
  <c r="AP33" i="8" s="1"/>
  <c r="AD26" i="8"/>
  <c r="BD27" i="8" s="1"/>
  <c r="Z12" i="8"/>
  <c r="AP13" i="8" s="1"/>
  <c r="BE13" i="8"/>
  <c r="W10" i="8"/>
  <c r="AG10" i="8" s="1"/>
  <c r="AE35" i="8"/>
  <c r="AE23" i="8"/>
  <c r="BE17" i="8"/>
  <c r="W11" i="8"/>
  <c r="AG11" i="8" s="1"/>
  <c r="AE11" i="8"/>
  <c r="S2" i="8"/>
  <c r="AB11" i="8"/>
  <c r="AC11" i="8"/>
  <c r="BB12" i="8" s="1"/>
  <c r="AJ12" i="8"/>
  <c r="AO22" i="8"/>
  <c r="AB21" i="8"/>
  <c r="U17" i="8"/>
  <c r="AB17" i="8" s="1"/>
  <c r="U12" i="8"/>
  <c r="AB12" i="8" s="1"/>
  <c r="AD12" i="8"/>
  <c r="BD13" i="8" s="1"/>
  <c r="Y10" i="8"/>
  <c r="AA10" i="8"/>
  <c r="AA7" i="8"/>
  <c r="AJ22" i="8"/>
  <c r="AC21" i="8"/>
  <c r="U16" i="8"/>
  <c r="AD16" i="8"/>
  <c r="BD17" i="8" s="1"/>
  <c r="AE15" i="8"/>
  <c r="AD32" i="8"/>
  <c r="BD33" i="8" s="1"/>
  <c r="U32" i="8"/>
  <c r="Y30" i="8"/>
  <c r="U20" i="8"/>
  <c r="AB20" i="8" s="1"/>
  <c r="AD20" i="8"/>
  <c r="BD21" i="8" s="1"/>
  <c r="U19" i="8"/>
  <c r="AB19" i="8" s="1"/>
  <c r="U14" i="8"/>
  <c r="AB14" i="8" s="1"/>
  <c r="Y11" i="8"/>
  <c r="AO16" i="8"/>
  <c r="Z14" i="8"/>
  <c r="AP15" i="8" s="1"/>
  <c r="Y29" i="8"/>
  <c r="Y28" i="8"/>
  <c r="Y27" i="8"/>
  <c r="Y26" i="8"/>
  <c r="Y25" i="8"/>
  <c r="Y24" i="8"/>
  <c r="Y23" i="8"/>
  <c r="AA17" i="8"/>
  <c r="AA14" i="8"/>
  <c r="U7" i="8"/>
  <c r="AB7" i="8" s="1"/>
  <c r="AA3" i="8" s="1"/>
  <c r="AN12" i="8"/>
  <c r="AN16" i="8"/>
  <c r="AN20" i="8"/>
  <c r="AN8" i="8"/>
  <c r="AD8" i="8"/>
  <c r="BD9" i="8" s="1"/>
  <c r="X7" i="3"/>
  <c r="AA2" i="3" s="1"/>
  <c r="Q7" i="3"/>
  <c r="R7" i="3"/>
  <c r="AJ26" i="8" l="1"/>
  <c r="AO15" i="8"/>
  <c r="AC23" i="8"/>
  <c r="BB24" i="8" s="1"/>
  <c r="X3" i="8"/>
  <c r="BC12" i="8"/>
  <c r="AB23" i="8"/>
  <c r="AE41" i="8"/>
  <c r="W55" i="8"/>
  <c r="AO61" i="8"/>
  <c r="W72" i="8"/>
  <c r="AC64" i="8"/>
  <c r="BB65" i="8" s="1"/>
  <c r="AE47" i="8"/>
  <c r="AO104" i="8"/>
  <c r="AQ87" i="8"/>
  <c r="AE22" i="8"/>
  <c r="BE104" i="8"/>
  <c r="AB8" i="8"/>
  <c r="BE16" i="8"/>
  <c r="AJ24" i="8"/>
  <c r="AJ11" i="8"/>
  <c r="Z2" i="8"/>
  <c r="AE56" i="8"/>
  <c r="AE53" i="8"/>
  <c r="V72" i="8"/>
  <c r="AK73" i="8" s="1"/>
  <c r="AB72" i="8"/>
  <c r="AE64" i="8"/>
  <c r="AB52" i="8"/>
  <c r="AC73" i="8"/>
  <c r="BB74" i="8" s="1"/>
  <c r="W82" i="8"/>
  <c r="BC108" i="8"/>
  <c r="AQ33" i="8"/>
  <c r="AJ10" i="8"/>
  <c r="W35" i="8"/>
  <c r="AQ29" i="8"/>
  <c r="AB35" i="8"/>
  <c r="BC28" i="8"/>
  <c r="AJ46" i="8"/>
  <c r="AJ64" i="8"/>
  <c r="AJ82" i="8"/>
  <c r="AC48" i="8"/>
  <c r="BB49" i="8" s="1"/>
  <c r="V63" i="8"/>
  <c r="AK64" i="8" s="1"/>
  <c r="AO72" i="8"/>
  <c r="AB85" i="8"/>
  <c r="BB86" i="8"/>
  <c r="AC45" i="8"/>
  <c r="BB46" i="8" s="1"/>
  <c r="V22" i="8"/>
  <c r="AK23" i="8" s="1"/>
  <c r="AC35" i="8"/>
  <c r="BB36" i="8" s="1"/>
  <c r="AJ36" i="8"/>
  <c r="BC16" i="8"/>
  <c r="AE45" i="8"/>
  <c r="AJ69" i="8"/>
  <c r="BC10" i="8"/>
  <c r="W68" i="8"/>
  <c r="V48" i="8"/>
  <c r="AK49" i="8" s="1"/>
  <c r="BC67" i="8"/>
  <c r="AC63" i="8"/>
  <c r="BB64" i="8" s="1"/>
  <c r="W85" i="8"/>
  <c r="AE85" i="8"/>
  <c r="AB45" i="8"/>
  <c r="AC25" i="8"/>
  <c r="BB26" i="8" s="1"/>
  <c r="AB48" i="8"/>
  <c r="V68" i="8"/>
  <c r="AK69" i="8" s="1"/>
  <c r="AO40" i="8"/>
  <c r="W81" i="8"/>
  <c r="AB68" i="8"/>
  <c r="AO94" i="8"/>
  <c r="AQ89" i="8"/>
  <c r="AJ87" i="8"/>
  <c r="AR87" i="8" s="1"/>
  <c r="AS87" i="8" s="1"/>
  <c r="V85" i="8"/>
  <c r="AK86" i="8" s="1"/>
  <c r="BE8" i="8"/>
  <c r="AE10" i="8"/>
  <c r="AE28" i="8"/>
  <c r="AC27" i="8"/>
  <c r="BB28" i="8" s="1"/>
  <c r="AQ27" i="8"/>
  <c r="AO43" i="8"/>
  <c r="AE44" i="8"/>
  <c r="W41" i="8"/>
  <c r="AO83" i="8"/>
  <c r="AC55" i="8"/>
  <c r="BB56" i="8" s="1"/>
  <c r="V55" i="8"/>
  <c r="AK56" i="8" s="1"/>
  <c r="BC37" i="8"/>
  <c r="BE73" i="8"/>
  <c r="BC58" i="8"/>
  <c r="W47" i="8"/>
  <c r="AJ53" i="8"/>
  <c r="AJ67" i="8"/>
  <c r="AO82" i="8"/>
  <c r="AB44" i="8"/>
  <c r="BC26" i="8"/>
  <c r="AO8" i="8"/>
  <c r="AC10" i="8"/>
  <c r="BB11" i="8" s="1"/>
  <c r="BC24" i="8"/>
  <c r="W44" i="8"/>
  <c r="AC41" i="8"/>
  <c r="BB42" i="8" s="1"/>
  <c r="V41" i="8"/>
  <c r="AK42" i="8" s="1"/>
  <c r="AJ56" i="8"/>
  <c r="AB47" i="8"/>
  <c r="AC47" i="8"/>
  <c r="BB48" i="8" s="1"/>
  <c r="V47" i="8"/>
  <c r="AK48" i="8" s="1"/>
  <c r="AE52" i="8"/>
  <c r="BC76" i="8"/>
  <c r="AO95" i="8"/>
  <c r="BC79" i="8"/>
  <c r="BE82" i="8"/>
  <c r="AB41" i="8"/>
  <c r="AO17" i="8"/>
  <c r="AB10" i="8"/>
  <c r="BE20" i="8"/>
  <c r="AC28" i="8"/>
  <c r="BB29" i="8" s="1"/>
  <c r="AE8" i="8"/>
  <c r="BC17" i="8"/>
  <c r="BB45" i="8"/>
  <c r="V44" i="8"/>
  <c r="AK45" i="8" s="1"/>
  <c r="AE68" i="8"/>
  <c r="W63" i="8"/>
  <c r="AE71" i="8"/>
  <c r="V64" i="8"/>
  <c r="AK65" i="8" s="1"/>
  <c r="AC52" i="8"/>
  <c r="BB53" i="8" s="1"/>
  <c r="V66" i="8"/>
  <c r="AK67" i="8" s="1"/>
  <c r="BE103" i="8"/>
  <c r="Z94" i="8"/>
  <c r="AP95" i="8" s="1"/>
  <c r="W60" i="8"/>
  <c r="BC71" i="8"/>
  <c r="BC30" i="8"/>
  <c r="AJ23" i="8"/>
  <c r="V8" i="8"/>
  <c r="AK9" i="8" s="1"/>
  <c r="AB22" i="8"/>
  <c r="AJ28" i="8"/>
  <c r="AE25" i="8"/>
  <c r="V53" i="8"/>
  <c r="AK54" i="8" s="1"/>
  <c r="AJ49" i="8"/>
  <c r="BE55" i="8"/>
  <c r="BB23" i="8"/>
  <c r="AJ43" i="8"/>
  <c r="W73" i="8"/>
  <c r="AQ107" i="8"/>
  <c r="AJ83" i="8"/>
  <c r="V82" i="8"/>
  <c r="AK83" i="8" s="1"/>
  <c r="BE60" i="8"/>
  <c r="BE92" i="8"/>
  <c r="W56" i="8"/>
  <c r="BC70" i="8"/>
  <c r="AB56" i="8"/>
  <c r="AC9" i="8"/>
  <c r="BB10" i="8" s="1"/>
  <c r="W22" i="8"/>
  <c r="AB25" i="8"/>
  <c r="AE27" i="8"/>
  <c r="V25" i="8"/>
  <c r="AK26" i="8" s="1"/>
  <c r="AJ54" i="8"/>
  <c r="AE48" i="8"/>
  <c r="AB73" i="8"/>
  <c r="AB82" i="8"/>
  <c r="AE42" i="8"/>
  <c r="AO51" i="8"/>
  <c r="BE56" i="8"/>
  <c r="AE73" i="8"/>
  <c r="AC82" i="8"/>
  <c r="AO92" i="8"/>
  <c r="AC56" i="8"/>
  <c r="BB57" i="8" s="1"/>
  <c r="AC53" i="8"/>
  <c r="BB54" i="8" s="1"/>
  <c r="AO56" i="8"/>
  <c r="BC78" i="8"/>
  <c r="AC42" i="8"/>
  <c r="BB43" i="8" s="1"/>
  <c r="Z50" i="8"/>
  <c r="AP51" i="8" s="1"/>
  <c r="Z100" i="8"/>
  <c r="AP101" i="8" s="1"/>
  <c r="AQ80" i="8"/>
  <c r="V9" i="8"/>
  <c r="AK10" i="8" s="1"/>
  <c r="AR10" i="8" s="1"/>
  <c r="AS10" i="8" s="1"/>
  <c r="AE9" i="8"/>
  <c r="W9" i="8"/>
  <c r="BB83" i="8"/>
  <c r="AC69" i="8"/>
  <c r="BB70" i="8" s="1"/>
  <c r="AJ70" i="8"/>
  <c r="W23" i="8"/>
  <c r="BE57" i="8"/>
  <c r="BE40" i="8"/>
  <c r="BE83" i="8"/>
  <c r="AQ60" i="8"/>
  <c r="BC60" i="8"/>
  <c r="AO67" i="8"/>
  <c r="Z66" i="8"/>
  <c r="AP67" i="8" s="1"/>
  <c r="BE67" i="8"/>
  <c r="V15" i="8"/>
  <c r="AB15" i="8"/>
  <c r="AC15" i="8"/>
  <c r="BB16" i="8" s="1"/>
  <c r="AJ16" i="8"/>
  <c r="BC9" i="8"/>
  <c r="AQ9" i="8"/>
  <c r="AQ69" i="8"/>
  <c r="BC69" i="8"/>
  <c r="Z35" i="8"/>
  <c r="AP36" i="8" s="1"/>
  <c r="W64" i="8"/>
  <c r="AO21" i="8"/>
  <c r="BE21" i="8"/>
  <c r="Z20" i="8"/>
  <c r="AP21" i="8" s="1"/>
  <c r="AQ77" i="8"/>
  <c r="BC77" i="8"/>
  <c r="BC84" i="8"/>
  <c r="AO9" i="8"/>
  <c r="Z8" i="8"/>
  <c r="AP9" i="8" s="1"/>
  <c r="BE9" i="8"/>
  <c r="Z77" i="8"/>
  <c r="AP78" i="8" s="1"/>
  <c r="AO78" i="8"/>
  <c r="BE78" i="8"/>
  <c r="AH21" i="8"/>
  <c r="Z42" i="8"/>
  <c r="AP43" i="8" s="1"/>
  <c r="AB66" i="8"/>
  <c r="AC66" i="8"/>
  <c r="BB67" i="8" s="1"/>
  <c r="Z69" i="8"/>
  <c r="AP70" i="8" s="1"/>
  <c r="AR70" i="8" s="1"/>
  <c r="AS70" i="8" s="1"/>
  <c r="BE70" i="8"/>
  <c r="V81" i="8"/>
  <c r="AK82" i="8" s="1"/>
  <c r="AE81" i="8"/>
  <c r="AC81" i="8"/>
  <c r="BB82" i="8" s="1"/>
  <c r="BC63" i="8"/>
  <c r="AO73" i="8"/>
  <c r="AJ65" i="8"/>
  <c r="Z53" i="8"/>
  <c r="AP54" i="8" s="1"/>
  <c r="BE54" i="8"/>
  <c r="AO54" i="8"/>
  <c r="Z45" i="8"/>
  <c r="AP46" i="8" s="1"/>
  <c r="AO46" i="8"/>
  <c r="BE46" i="8"/>
  <c r="Z40" i="8"/>
  <c r="AP41" i="8" s="1"/>
  <c r="BE41" i="8"/>
  <c r="AO41" i="8"/>
  <c r="AO63" i="8"/>
  <c r="BE63" i="8"/>
  <c r="BE77" i="8"/>
  <c r="AO77" i="8"/>
  <c r="Z80" i="8"/>
  <c r="AP81" i="8" s="1"/>
  <c r="BE81" i="8"/>
  <c r="AO81" i="8"/>
  <c r="Z88" i="8"/>
  <c r="AP89" i="8" s="1"/>
  <c r="BE89" i="8"/>
  <c r="AO89" i="8"/>
  <c r="AO38" i="8"/>
  <c r="Z37" i="8"/>
  <c r="AP38" i="8" s="1"/>
  <c r="BE38" i="8"/>
  <c r="V62" i="8"/>
  <c r="AK63" i="8" s="1"/>
  <c r="W62" i="8"/>
  <c r="AE62" i="8"/>
  <c r="AB62" i="8"/>
  <c r="AC62" i="8"/>
  <c r="AJ63" i="8"/>
  <c r="Z89" i="8"/>
  <c r="AP90" i="8" s="1"/>
  <c r="BE90" i="8"/>
  <c r="AO90" i="8"/>
  <c r="AJ97" i="8"/>
  <c r="AC96" i="8"/>
  <c r="V96" i="8"/>
  <c r="AK97" i="8" s="1"/>
  <c r="AE96" i="8"/>
  <c r="W96" i="8"/>
  <c r="BB97" i="8"/>
  <c r="BC91" i="8"/>
  <c r="AQ91" i="8"/>
  <c r="BC94" i="8"/>
  <c r="AQ94" i="8"/>
  <c r="BC102" i="8"/>
  <c r="AQ102" i="8"/>
  <c r="V74" i="8"/>
  <c r="AK75" i="8" s="1"/>
  <c r="W74" i="8"/>
  <c r="AC74" i="8"/>
  <c r="BB75" i="8" s="1"/>
  <c r="AE74" i="8"/>
  <c r="AJ75" i="8"/>
  <c r="BE26" i="8"/>
  <c r="Z25" i="8"/>
  <c r="AP26" i="8" s="1"/>
  <c r="AO26" i="8"/>
  <c r="AC20" i="8"/>
  <c r="BB21" i="8" s="1"/>
  <c r="V20" i="8"/>
  <c r="AK21" i="8" s="1"/>
  <c r="W20" i="8"/>
  <c r="AE20" i="8"/>
  <c r="AJ21" i="8"/>
  <c r="Z3" i="8"/>
  <c r="BC8" i="8"/>
  <c r="AQ8" i="8"/>
  <c r="BB9" i="8"/>
  <c r="Z44" i="8"/>
  <c r="AP45" i="8" s="1"/>
  <c r="BE45" i="8"/>
  <c r="AO45" i="8"/>
  <c r="Z41" i="8"/>
  <c r="AP42" i="8" s="1"/>
  <c r="AO42" i="8"/>
  <c r="BE42" i="8"/>
  <c r="AQ35" i="8"/>
  <c r="BC35" i="8"/>
  <c r="BE69" i="8"/>
  <c r="AO69" i="8"/>
  <c r="Z68" i="8"/>
  <c r="AP69" i="8" s="1"/>
  <c r="V51" i="8"/>
  <c r="AK52" i="8" s="1"/>
  <c r="W51" i="8"/>
  <c r="AE51" i="8"/>
  <c r="AJ52" i="8"/>
  <c r="AB51" i="8"/>
  <c r="AC51" i="8"/>
  <c r="AO71" i="8"/>
  <c r="BE71" i="8"/>
  <c r="Z70" i="8"/>
  <c r="AP71" i="8" s="1"/>
  <c r="Z84" i="8"/>
  <c r="AP85" i="8" s="1"/>
  <c r="AO85" i="8"/>
  <c r="BE85" i="8"/>
  <c r="W24" i="8"/>
  <c r="AE24" i="8"/>
  <c r="AJ25" i="8"/>
  <c r="AC24" i="8"/>
  <c r="V24" i="8"/>
  <c r="AK25" i="8" s="1"/>
  <c r="AJ94" i="8"/>
  <c r="AC93" i="8"/>
  <c r="V93" i="8"/>
  <c r="AK94" i="8" s="1"/>
  <c r="AE93" i="8"/>
  <c r="W93" i="8"/>
  <c r="AJ100" i="8"/>
  <c r="AC99" i="8"/>
  <c r="BB100" i="8" s="1"/>
  <c r="V99" i="8"/>
  <c r="AK100" i="8" s="1"/>
  <c r="W99" i="8"/>
  <c r="AE99" i="8"/>
  <c r="AJ103" i="8"/>
  <c r="AC102" i="8"/>
  <c r="BB103" i="8" s="1"/>
  <c r="V102" i="8"/>
  <c r="AK103" i="8" s="1"/>
  <c r="AE102" i="8"/>
  <c r="W102" i="8"/>
  <c r="BC95" i="8"/>
  <c r="AQ95" i="8"/>
  <c r="BC103" i="8"/>
  <c r="AQ103" i="8"/>
  <c r="BE25" i="8"/>
  <c r="Z24" i="8"/>
  <c r="AP25" i="8" s="1"/>
  <c r="AO25" i="8"/>
  <c r="AC39" i="8"/>
  <c r="V39" i="8"/>
  <c r="AK40" i="8" s="1"/>
  <c r="W39" i="8"/>
  <c r="AE39" i="8"/>
  <c r="AJ40" i="8"/>
  <c r="AB39" i="8"/>
  <c r="AO64" i="8"/>
  <c r="Z63" i="8"/>
  <c r="AP64" i="8" s="1"/>
  <c r="BE64" i="8"/>
  <c r="BE27" i="8"/>
  <c r="Z26" i="8"/>
  <c r="AP27" i="8" s="1"/>
  <c r="AO27" i="8"/>
  <c r="AQ46" i="8"/>
  <c r="BC46" i="8"/>
  <c r="AQ43" i="8"/>
  <c r="BC43" i="8"/>
  <c r="AQ41" i="8"/>
  <c r="BC41" i="8"/>
  <c r="AC34" i="8"/>
  <c r="BB35" i="8" s="1"/>
  <c r="W34" i="8"/>
  <c r="AE34" i="8"/>
  <c r="V34" i="8"/>
  <c r="AK35" i="8" s="1"/>
  <c r="AJ35" i="8"/>
  <c r="AO76" i="8"/>
  <c r="Z75" i="8"/>
  <c r="AP76" i="8" s="1"/>
  <c r="BE76" i="8"/>
  <c r="AQ52" i="8"/>
  <c r="BC52" i="8"/>
  <c r="BB51" i="8"/>
  <c r="V78" i="8"/>
  <c r="AK79" i="8" s="1"/>
  <c r="W78" i="8"/>
  <c r="AE78" i="8"/>
  <c r="AC78" i="8"/>
  <c r="AJ79" i="8"/>
  <c r="BB72" i="8"/>
  <c r="BB78" i="8"/>
  <c r="W79" i="8"/>
  <c r="AC79" i="8"/>
  <c r="BB80" i="8" s="1"/>
  <c r="AE79" i="8"/>
  <c r="V79" i="8"/>
  <c r="AK80" i="8" s="1"/>
  <c r="AJ80" i="8"/>
  <c r="BE107" i="8"/>
  <c r="AO107" i="8"/>
  <c r="Z106" i="8"/>
  <c r="AP107" i="8" s="1"/>
  <c r="BC96" i="8"/>
  <c r="AQ96" i="8"/>
  <c r="BC105" i="8"/>
  <c r="AQ105" i="8"/>
  <c r="AB78" i="8"/>
  <c r="BC31" i="8"/>
  <c r="AQ31" i="8"/>
  <c r="AO35" i="8"/>
  <c r="BE35" i="8"/>
  <c r="Z34" i="8"/>
  <c r="AP35" i="8" s="1"/>
  <c r="BC56" i="8"/>
  <c r="AQ56" i="8"/>
  <c r="AR56" i="8" s="1"/>
  <c r="AS56" i="8" s="1"/>
  <c r="T3" i="8"/>
  <c r="W7" i="8"/>
  <c r="AC7" i="8"/>
  <c r="AJ8" i="8"/>
  <c r="V7" i="8"/>
  <c r="AE7" i="8"/>
  <c r="BE28" i="8"/>
  <c r="Z27" i="8"/>
  <c r="AP28" i="8" s="1"/>
  <c r="AO28" i="8"/>
  <c r="AC32" i="8"/>
  <c r="AJ33" i="8"/>
  <c r="V32" i="8"/>
  <c r="AK33" i="8" s="1"/>
  <c r="AE32" i="8"/>
  <c r="W32" i="8"/>
  <c r="AB32" i="8"/>
  <c r="AQ11" i="8"/>
  <c r="BC11" i="8"/>
  <c r="AQ14" i="8"/>
  <c r="BC14" i="8"/>
  <c r="AQ23" i="8"/>
  <c r="BC23" i="8"/>
  <c r="Z43" i="8"/>
  <c r="AP44" i="8" s="1"/>
  <c r="BE44" i="8"/>
  <c r="AO44" i="8"/>
  <c r="Z51" i="8"/>
  <c r="AP52" i="8" s="1"/>
  <c r="BE52" i="8"/>
  <c r="AO52" i="8"/>
  <c r="AO59" i="8"/>
  <c r="Z58" i="8"/>
  <c r="AP59" i="8" s="1"/>
  <c r="BE59" i="8"/>
  <c r="Z46" i="8"/>
  <c r="AP47" i="8" s="1"/>
  <c r="BE47" i="8"/>
  <c r="AO47" i="8"/>
  <c r="V57" i="8"/>
  <c r="AK58" i="8" s="1"/>
  <c r="AE57" i="8"/>
  <c r="AJ58" i="8"/>
  <c r="AC57" i="8"/>
  <c r="BB58" i="8" s="1"/>
  <c r="W57" i="8"/>
  <c r="BE62" i="8"/>
  <c r="AO62" i="8"/>
  <c r="Z61" i="8"/>
  <c r="AP62" i="8" s="1"/>
  <c r="Z78" i="8"/>
  <c r="AP79" i="8" s="1"/>
  <c r="AO79" i="8"/>
  <c r="BE79" i="8"/>
  <c r="AR72" i="8"/>
  <c r="AS72" i="8" s="1"/>
  <c r="AQ32" i="8"/>
  <c r="BC32" i="8"/>
  <c r="AC37" i="8"/>
  <c r="BB38" i="8" s="1"/>
  <c r="AE37" i="8"/>
  <c r="V37" i="8"/>
  <c r="AK38" i="8" s="1"/>
  <c r="W37" i="8"/>
  <c r="AJ38" i="8"/>
  <c r="Z74" i="8"/>
  <c r="AP75" i="8" s="1"/>
  <c r="AO75" i="8"/>
  <c r="BE75" i="8"/>
  <c r="AQ48" i="8"/>
  <c r="BC48" i="8"/>
  <c r="AR67" i="8"/>
  <c r="AS67" i="8" s="1"/>
  <c r="BB66" i="8"/>
  <c r="AJ92" i="8"/>
  <c r="AC91" i="8"/>
  <c r="V91" i="8"/>
  <c r="AK92" i="8" s="1"/>
  <c r="AE91" i="8"/>
  <c r="W91" i="8"/>
  <c r="AJ95" i="8"/>
  <c r="AC94" i="8"/>
  <c r="BB95" i="8" s="1"/>
  <c r="V94" i="8"/>
  <c r="AK95" i="8" s="1"/>
  <c r="W94" i="8"/>
  <c r="AE94" i="8"/>
  <c r="AJ98" i="8"/>
  <c r="AC97" i="8"/>
  <c r="V97" i="8"/>
  <c r="AK98" i="8" s="1"/>
  <c r="AE97" i="8"/>
  <c r="W97" i="8"/>
  <c r="AJ101" i="8"/>
  <c r="AC100" i="8"/>
  <c r="BB101" i="8" s="1"/>
  <c r="V100" i="8"/>
  <c r="AK101" i="8" s="1"/>
  <c r="W100" i="8"/>
  <c r="AE100" i="8"/>
  <c r="AJ104" i="8"/>
  <c r="AC103" i="8"/>
  <c r="BB104" i="8" s="1"/>
  <c r="V103" i="8"/>
  <c r="AK104" i="8" s="1"/>
  <c r="AE103" i="8"/>
  <c r="W103" i="8"/>
  <c r="W83" i="8"/>
  <c r="AC83" i="8"/>
  <c r="AE83" i="8"/>
  <c r="AJ84" i="8"/>
  <c r="V83" i="8"/>
  <c r="AK84" i="8" s="1"/>
  <c r="AB100" i="8"/>
  <c r="AC105" i="8"/>
  <c r="BB106" i="8" s="1"/>
  <c r="V105" i="8"/>
  <c r="AK106" i="8" s="1"/>
  <c r="AE105" i="8"/>
  <c r="AJ106" i="8"/>
  <c r="W105" i="8"/>
  <c r="BB87" i="8"/>
  <c r="BC97" i="8"/>
  <c r="AQ97" i="8"/>
  <c r="BE91" i="8"/>
  <c r="AO91" i="8"/>
  <c r="Z90" i="8"/>
  <c r="AP91" i="8" s="1"/>
  <c r="Y3" i="8"/>
  <c r="AP8" i="8"/>
  <c r="AC36" i="8"/>
  <c r="BB37" i="8" s="1"/>
  <c r="AE36" i="8"/>
  <c r="AJ37" i="8"/>
  <c r="V36" i="8"/>
  <c r="AK37" i="8" s="1"/>
  <c r="W36" i="8"/>
  <c r="BE66" i="8"/>
  <c r="Z65" i="8"/>
  <c r="AP66" i="8" s="1"/>
  <c r="AO66" i="8"/>
  <c r="V70" i="8"/>
  <c r="AK71" i="8" s="1"/>
  <c r="W70" i="8"/>
  <c r="AE70" i="8"/>
  <c r="AC70" i="8"/>
  <c r="BB71" i="8" s="1"/>
  <c r="AJ71" i="8"/>
  <c r="AB70" i="8"/>
  <c r="BE106" i="8"/>
  <c r="AO106" i="8"/>
  <c r="Z105" i="8"/>
  <c r="AP106" i="8" s="1"/>
  <c r="BE31" i="8"/>
  <c r="AO31" i="8"/>
  <c r="Z30" i="8"/>
  <c r="AP31" i="8" s="1"/>
  <c r="AJ30" i="8"/>
  <c r="V29" i="8"/>
  <c r="AK30" i="8" s="1"/>
  <c r="AE29" i="8"/>
  <c r="W29" i="8"/>
  <c r="AC29" i="8"/>
  <c r="BC36" i="8"/>
  <c r="AQ36" i="8"/>
  <c r="AR36" i="8" s="1"/>
  <c r="AS36" i="8" s="1"/>
  <c r="V18" i="8"/>
  <c r="AK19" i="8" s="1"/>
  <c r="AJ19" i="8"/>
  <c r="W18" i="8"/>
  <c r="AE18" i="8"/>
  <c r="AB18" i="8"/>
  <c r="AC18" i="8"/>
  <c r="BB19" i="8" s="1"/>
  <c r="AQ15" i="8"/>
  <c r="BC15" i="8"/>
  <c r="Z28" i="8"/>
  <c r="AP29" i="8" s="1"/>
  <c r="BE29" i="8"/>
  <c r="AO29" i="8"/>
  <c r="AO12" i="8"/>
  <c r="BE12" i="8"/>
  <c r="Z11" i="8"/>
  <c r="AP12" i="8" s="1"/>
  <c r="AO11" i="8"/>
  <c r="BE11" i="8"/>
  <c r="Z10" i="8"/>
  <c r="AP11" i="8" s="1"/>
  <c r="AQ19" i="8"/>
  <c r="BC19" i="8"/>
  <c r="Z22" i="8"/>
  <c r="AP23" i="8" s="1"/>
  <c r="BE23" i="8"/>
  <c r="AO23" i="8"/>
  <c r="AO19" i="8"/>
  <c r="BE19" i="8"/>
  <c r="Z18" i="8"/>
  <c r="AP19" i="8" s="1"/>
  <c r="AO32" i="8"/>
  <c r="BE32" i="8"/>
  <c r="Z31" i="8"/>
  <c r="AP32" i="8" s="1"/>
  <c r="AQ39" i="8"/>
  <c r="BC39" i="8"/>
  <c r="Z52" i="8"/>
  <c r="AP53" i="8" s="1"/>
  <c r="BE53" i="8"/>
  <c r="AO53" i="8"/>
  <c r="AQ45" i="8"/>
  <c r="BC45" i="8"/>
  <c r="AQ53" i="8"/>
  <c r="BC53" i="8"/>
  <c r="Z49" i="8"/>
  <c r="AP50" i="8" s="1"/>
  <c r="AO50" i="8"/>
  <c r="BE50" i="8"/>
  <c r="AQ50" i="8"/>
  <c r="BC50" i="8"/>
  <c r="AQ42" i="8"/>
  <c r="BC42" i="8"/>
  <c r="V43" i="8"/>
  <c r="AK44" i="8" s="1"/>
  <c r="W43" i="8"/>
  <c r="AE43" i="8"/>
  <c r="AJ44" i="8"/>
  <c r="AB43" i="8"/>
  <c r="AC43" i="8"/>
  <c r="V61" i="8"/>
  <c r="AK62" i="8" s="1"/>
  <c r="AC61" i="8"/>
  <c r="BB62" i="8" s="1"/>
  <c r="AE61" i="8"/>
  <c r="W61" i="8"/>
  <c r="AJ62" i="8"/>
  <c r="BE14" i="8"/>
  <c r="Z13" i="8"/>
  <c r="AP14" i="8" s="1"/>
  <c r="AO14" i="8"/>
  <c r="AB79" i="8"/>
  <c r="AC80" i="8"/>
  <c r="BB81" i="8" s="1"/>
  <c r="AJ81" i="8"/>
  <c r="AE80" i="8"/>
  <c r="V80" i="8"/>
  <c r="AK81" i="8" s="1"/>
  <c r="W80" i="8"/>
  <c r="V58" i="8"/>
  <c r="AK59" i="8" s="1"/>
  <c r="AJ59" i="8"/>
  <c r="AC58" i="8"/>
  <c r="W58" i="8"/>
  <c r="AE58" i="8"/>
  <c r="Z79" i="8"/>
  <c r="AP80" i="8" s="1"/>
  <c r="BE80" i="8"/>
  <c r="AO80" i="8"/>
  <c r="AQ73" i="8"/>
  <c r="BC73" i="8"/>
  <c r="AQ82" i="8"/>
  <c r="BC82" i="8"/>
  <c r="AB83" i="8"/>
  <c r="BC104" i="8"/>
  <c r="AQ104" i="8"/>
  <c r="W87" i="8"/>
  <c r="AC87" i="8"/>
  <c r="AE87" i="8"/>
  <c r="V87" i="8"/>
  <c r="AK88" i="8" s="1"/>
  <c r="AJ88" i="8"/>
  <c r="BC98" i="8"/>
  <c r="AQ98" i="8"/>
  <c r="AB87" i="8"/>
  <c r="BB69" i="8"/>
  <c r="AC107" i="8"/>
  <c r="V107" i="8"/>
  <c r="AK108" i="8" s="1"/>
  <c r="AJ108" i="8"/>
  <c r="AE107" i="8"/>
  <c r="W107" i="8"/>
  <c r="AQ18" i="8"/>
  <c r="BC18" i="8"/>
  <c r="BE30" i="8"/>
  <c r="AO30" i="8"/>
  <c r="Z29" i="8"/>
  <c r="AP30" i="8" s="1"/>
  <c r="AC14" i="8"/>
  <c r="AE14" i="8"/>
  <c r="V14" i="8"/>
  <c r="AK15" i="8" s="1"/>
  <c r="AJ15" i="8"/>
  <c r="W14" i="8"/>
  <c r="AO37" i="8"/>
  <c r="BE37" i="8"/>
  <c r="Z36" i="8"/>
  <c r="AP37" i="8" s="1"/>
  <c r="AC38" i="8"/>
  <c r="BB39" i="8" s="1"/>
  <c r="AE38" i="8"/>
  <c r="AJ39" i="8"/>
  <c r="V38" i="8"/>
  <c r="AK39" i="8" s="1"/>
  <c r="W38" i="8"/>
  <c r="AQ54" i="8"/>
  <c r="BC54" i="8"/>
  <c r="AQ51" i="8"/>
  <c r="BC51" i="8"/>
  <c r="AQ44" i="8"/>
  <c r="BC44" i="8"/>
  <c r="AQ59" i="8"/>
  <c r="BC59" i="8"/>
  <c r="Z73" i="8"/>
  <c r="AP74" i="8" s="1"/>
  <c r="BE74" i="8"/>
  <c r="AO74" i="8"/>
  <c r="AQ68" i="8"/>
  <c r="BC68" i="8"/>
  <c r="AJ32" i="8"/>
  <c r="W31" i="8"/>
  <c r="V31" i="8"/>
  <c r="AK32" i="8" s="1"/>
  <c r="AC31" i="8"/>
  <c r="BB32" i="8" s="1"/>
  <c r="AE31" i="8"/>
  <c r="Z83" i="8"/>
  <c r="AP84" i="8" s="1"/>
  <c r="BE84" i="8"/>
  <c r="AO84" i="8"/>
  <c r="BC74" i="8"/>
  <c r="AQ74" i="8"/>
  <c r="BB61" i="8"/>
  <c r="BC99" i="8"/>
  <c r="AQ99" i="8"/>
  <c r="AJ91" i="8"/>
  <c r="AC90" i="8"/>
  <c r="BB91" i="8" s="1"/>
  <c r="V90" i="8"/>
  <c r="AK91" i="8" s="1"/>
  <c r="AE90" i="8"/>
  <c r="W90" i="8"/>
  <c r="BC106" i="8"/>
  <c r="AQ106" i="8"/>
  <c r="BC90" i="8"/>
  <c r="AQ90" i="8"/>
  <c r="AC12" i="8"/>
  <c r="V12" i="8"/>
  <c r="AK13" i="8" s="1"/>
  <c r="W12" i="8"/>
  <c r="AE12" i="8"/>
  <c r="AJ13" i="8"/>
  <c r="AJ31" i="8"/>
  <c r="AC30" i="8"/>
  <c r="V30" i="8"/>
  <c r="AK31" i="8" s="1"/>
  <c r="W30" i="8"/>
  <c r="AE30" i="8"/>
  <c r="AG22" i="8"/>
  <c r="AO34" i="8"/>
  <c r="BE34" i="8"/>
  <c r="Z33" i="8"/>
  <c r="AP34" i="8" s="1"/>
  <c r="AQ40" i="8"/>
  <c r="BC40" i="8"/>
  <c r="AQ25" i="8"/>
  <c r="BC25" i="8"/>
  <c r="Z47" i="8"/>
  <c r="AP48" i="8" s="1"/>
  <c r="AO48" i="8"/>
  <c r="BE48" i="8"/>
  <c r="V54" i="8"/>
  <c r="AK55" i="8" s="1"/>
  <c r="W54" i="8"/>
  <c r="AE54" i="8"/>
  <c r="AJ55" i="8"/>
  <c r="AC54" i="8"/>
  <c r="AB54" i="8"/>
  <c r="V46" i="8"/>
  <c r="AK47" i="8" s="1"/>
  <c r="W46" i="8"/>
  <c r="AE46" i="8"/>
  <c r="AJ47" i="8"/>
  <c r="AC46" i="8"/>
  <c r="BB47" i="8" s="1"/>
  <c r="AB46" i="8"/>
  <c r="AQ62" i="8"/>
  <c r="BC62" i="8"/>
  <c r="AQ49" i="8"/>
  <c r="BC49" i="8"/>
  <c r="AQ61" i="8"/>
  <c r="AR61" i="8" s="1"/>
  <c r="AS61" i="8" s="1"/>
  <c r="BC61" i="8"/>
  <c r="AJ14" i="8"/>
  <c r="AC13" i="8"/>
  <c r="BB14" i="8" s="1"/>
  <c r="V13" i="8"/>
  <c r="AK14" i="8" s="1"/>
  <c r="W13" i="8"/>
  <c r="AE13" i="8"/>
  <c r="Z64" i="8"/>
  <c r="AP65" i="8" s="1"/>
  <c r="AO65" i="8"/>
  <c r="BE65" i="8"/>
  <c r="V76" i="8"/>
  <c r="AK77" i="8" s="1"/>
  <c r="AE76" i="8"/>
  <c r="AC76" i="8"/>
  <c r="W76" i="8"/>
  <c r="AJ77" i="8"/>
  <c r="Z87" i="8"/>
  <c r="AP88" i="8" s="1"/>
  <c r="BE88" i="8"/>
  <c r="AO88" i="8"/>
  <c r="V59" i="8"/>
  <c r="AK60" i="8" s="1"/>
  <c r="W59" i="8"/>
  <c r="AB59" i="8"/>
  <c r="AC59" i="8"/>
  <c r="AJ60" i="8"/>
  <c r="AE59" i="8"/>
  <c r="AQ86" i="8"/>
  <c r="AR86" i="8" s="1"/>
  <c r="AS86" i="8" s="1"/>
  <c r="BC86" i="8"/>
  <c r="V67" i="8"/>
  <c r="AK68" i="8" s="1"/>
  <c r="W67" i="8"/>
  <c r="AE67" i="8"/>
  <c r="AC67" i="8"/>
  <c r="AJ68" i="8"/>
  <c r="AJ93" i="8"/>
  <c r="AC92" i="8"/>
  <c r="V92" i="8"/>
  <c r="AK93" i="8" s="1"/>
  <c r="AE92" i="8"/>
  <c r="W92" i="8"/>
  <c r="AJ96" i="8"/>
  <c r="AC95" i="8"/>
  <c r="BB96" i="8" s="1"/>
  <c r="V95" i="8"/>
  <c r="AK96" i="8" s="1"/>
  <c r="AE95" i="8"/>
  <c r="W95" i="8"/>
  <c r="AJ99" i="8"/>
  <c r="AC98" i="8"/>
  <c r="BB99" i="8" s="1"/>
  <c r="V98" i="8"/>
  <c r="AK99" i="8" s="1"/>
  <c r="AE98" i="8"/>
  <c r="W98" i="8"/>
  <c r="AJ102" i="8"/>
  <c r="AC101" i="8"/>
  <c r="V101" i="8"/>
  <c r="AK102" i="8" s="1"/>
  <c r="AE101" i="8"/>
  <c r="W101" i="8"/>
  <c r="AC104" i="8"/>
  <c r="V104" i="8"/>
  <c r="AK105" i="8" s="1"/>
  <c r="AJ105" i="8"/>
  <c r="AE104" i="8"/>
  <c r="W104" i="8"/>
  <c r="AQ88" i="8"/>
  <c r="BC88" i="8"/>
  <c r="AC106" i="8"/>
  <c r="V106" i="8"/>
  <c r="AK107" i="8" s="1"/>
  <c r="W106" i="8"/>
  <c r="AJ107" i="8"/>
  <c r="AE106" i="8"/>
  <c r="BC92" i="8"/>
  <c r="AQ92" i="8"/>
  <c r="BC100" i="8"/>
  <c r="AQ100" i="8"/>
  <c r="AB96" i="8"/>
  <c r="AE84" i="8"/>
  <c r="V84" i="8"/>
  <c r="AK85" i="8" s="1"/>
  <c r="W84" i="8"/>
  <c r="AJ85" i="8"/>
  <c r="AC84" i="8"/>
  <c r="AB106" i="8"/>
  <c r="AB74" i="8"/>
  <c r="AC16" i="8"/>
  <c r="BB17" i="8" s="1"/>
  <c r="V16" i="8"/>
  <c r="AK17" i="8" s="1"/>
  <c r="W16" i="8"/>
  <c r="AE16" i="8"/>
  <c r="AJ17" i="8"/>
  <c r="AB16" i="8"/>
  <c r="BE24" i="8"/>
  <c r="Z23" i="8"/>
  <c r="AP24" i="8" s="1"/>
  <c r="AO24" i="8"/>
  <c r="W19" i="8"/>
  <c r="AE19" i="8"/>
  <c r="AJ20" i="8"/>
  <c r="V19" i="8"/>
  <c r="AK20" i="8" s="1"/>
  <c r="AC19" i="8"/>
  <c r="BB20" i="8" s="1"/>
  <c r="AR22" i="8"/>
  <c r="AS22" i="8" s="1"/>
  <c r="BB22" i="8"/>
  <c r="AJ18" i="8"/>
  <c r="AC17" i="8"/>
  <c r="AE17" i="8"/>
  <c r="V17" i="8"/>
  <c r="AK18" i="8" s="1"/>
  <c r="W17" i="8"/>
  <c r="AQ34" i="8"/>
  <c r="BC34" i="8"/>
  <c r="AB30" i="8"/>
  <c r="AC33" i="8"/>
  <c r="BB34" i="8" s="1"/>
  <c r="W33" i="8"/>
  <c r="AE33" i="8"/>
  <c r="AJ34" i="8"/>
  <c r="V33" i="8"/>
  <c r="AK34" i="8" s="1"/>
  <c r="AR57" i="8"/>
  <c r="AS57" i="8" s="1"/>
  <c r="AQ55" i="8"/>
  <c r="BC55" i="8"/>
  <c r="AQ47" i="8"/>
  <c r="BC47" i="8"/>
  <c r="BE68" i="8"/>
  <c r="AO68" i="8"/>
  <c r="Z67" i="8"/>
  <c r="AP68" i="8" s="1"/>
  <c r="Z48" i="8"/>
  <c r="AP49" i="8" s="1"/>
  <c r="AO49" i="8"/>
  <c r="BE49" i="8"/>
  <c r="AQ66" i="8"/>
  <c r="BC66" i="8"/>
  <c r="AO58" i="8"/>
  <c r="BE58" i="8"/>
  <c r="Z57" i="8"/>
  <c r="AP58" i="8" s="1"/>
  <c r="AQ38" i="8"/>
  <c r="BC38" i="8"/>
  <c r="W88" i="8"/>
  <c r="AC88" i="8"/>
  <c r="AE88" i="8"/>
  <c r="AJ89" i="8"/>
  <c r="V88" i="8"/>
  <c r="AK89" i="8" s="1"/>
  <c r="AB98" i="8"/>
  <c r="AB92" i="8"/>
  <c r="AB88" i="8"/>
  <c r="BC93" i="8"/>
  <c r="AQ93" i="8"/>
  <c r="BC101" i="8"/>
  <c r="AQ101" i="8"/>
  <c r="BC85" i="8"/>
  <c r="AQ85" i="8"/>
  <c r="AO108" i="8"/>
  <c r="BE108" i="8"/>
  <c r="Z107" i="8"/>
  <c r="AP108" i="8" s="1"/>
  <c r="AQ75" i="8"/>
  <c r="BC75" i="8"/>
  <c r="AJ90" i="8"/>
  <c r="AC89" i="8"/>
  <c r="W89" i="8"/>
  <c r="V89" i="8"/>
  <c r="AK90" i="8" s="1"/>
  <c r="AE89" i="8"/>
  <c r="AH9" i="8" l="1"/>
  <c r="AR78" i="8"/>
  <c r="AS78" i="8" s="1"/>
  <c r="AR27" i="8"/>
  <c r="AS27" i="8" s="1"/>
  <c r="AR43" i="8"/>
  <c r="AS43" i="8" s="1"/>
  <c r="AH8" i="8"/>
  <c r="AR83" i="8"/>
  <c r="AS83" i="8" s="1"/>
  <c r="AR42" i="8"/>
  <c r="AS42" i="8" s="1"/>
  <c r="AR23" i="8"/>
  <c r="AS23" i="8" s="1"/>
  <c r="AR9" i="8"/>
  <c r="AS9" i="8" s="1"/>
  <c r="AG9" i="8"/>
  <c r="AR51" i="8"/>
  <c r="AS51" i="8" s="1"/>
  <c r="AR54" i="8"/>
  <c r="AS54" i="8" s="1"/>
  <c r="AG8" i="8"/>
  <c r="AG17" i="8"/>
  <c r="AR46" i="8"/>
  <c r="AS46" i="8" s="1"/>
  <c r="AR76" i="8"/>
  <c r="AS76" i="8" s="1"/>
  <c r="AG19" i="8"/>
  <c r="AH18" i="8"/>
  <c r="AR45" i="8"/>
  <c r="AS45" i="8" s="1"/>
  <c r="AR24" i="8"/>
  <c r="AS24" i="8" s="1"/>
  <c r="AR12" i="8"/>
  <c r="AS12" i="8" s="1"/>
  <c r="AR28" i="8"/>
  <c r="AS28" i="8" s="1"/>
  <c r="AH15" i="8"/>
  <c r="AR29" i="8"/>
  <c r="AS29" i="8" s="1"/>
  <c r="AR25" i="8"/>
  <c r="AS25" i="8" s="1"/>
  <c r="AR49" i="8"/>
  <c r="AS49" i="8" s="1"/>
  <c r="AR96" i="8"/>
  <c r="AS96" i="8" s="1"/>
  <c r="AH7" i="8"/>
  <c r="AR18" i="8"/>
  <c r="AS18" i="8" s="1"/>
  <c r="AR102" i="8"/>
  <c r="AS102" i="8" s="1"/>
  <c r="AR77" i="8"/>
  <c r="AS77" i="8" s="1"/>
  <c r="AR48" i="8"/>
  <c r="AS48" i="8" s="1"/>
  <c r="AR82" i="8"/>
  <c r="AS82" i="8" s="1"/>
  <c r="AR50" i="8"/>
  <c r="AS50" i="8" s="1"/>
  <c r="AR53" i="8"/>
  <c r="AS53" i="8" s="1"/>
  <c r="AR41" i="8"/>
  <c r="AS41" i="8" s="1"/>
  <c r="AR52" i="8"/>
  <c r="AS52" i="8" s="1"/>
  <c r="AR26" i="8"/>
  <c r="AS26" i="8" s="1"/>
  <c r="AH11" i="8"/>
  <c r="AG16" i="8"/>
  <c r="AR91" i="8"/>
  <c r="AS91" i="8" s="1"/>
  <c r="AR73" i="8"/>
  <c r="AS73" i="8" s="1"/>
  <c r="AR11" i="8"/>
  <c r="AS11" i="8" s="1"/>
  <c r="AR64" i="8"/>
  <c r="AS64" i="8" s="1"/>
  <c r="AR65" i="8"/>
  <c r="AS65" i="8" s="1"/>
  <c r="W1" i="8"/>
  <c r="AR71" i="8"/>
  <c r="AS71" i="8" s="1"/>
  <c r="AR69" i="8"/>
  <c r="AS69" i="8" s="1"/>
  <c r="AR81" i="8"/>
  <c r="AS81" i="8" s="1"/>
  <c r="AR47" i="8"/>
  <c r="AS47" i="8" s="1"/>
  <c r="AK16" i="8"/>
  <c r="AR16" i="8" s="1"/>
  <c r="AS16" i="8" s="1"/>
  <c r="AG15" i="8"/>
  <c r="AR66" i="8"/>
  <c r="AS66" i="8" s="1"/>
  <c r="AH16" i="8"/>
  <c r="AR74" i="8"/>
  <c r="AS74" i="8" s="1"/>
  <c r="AR108" i="8"/>
  <c r="AS108" i="8" s="1"/>
  <c r="AR92" i="8"/>
  <c r="AS92" i="8" s="1"/>
  <c r="AR33" i="8"/>
  <c r="AS33" i="8" s="1"/>
  <c r="AG13" i="8"/>
  <c r="BB31" i="8"/>
  <c r="AR19" i="8"/>
  <c r="AS19" i="8" s="1"/>
  <c r="U3" i="8"/>
  <c r="U2" i="8" s="1"/>
  <c r="AK8" i="8"/>
  <c r="AR100" i="8"/>
  <c r="AS100" i="8" s="1"/>
  <c r="AR94" i="8"/>
  <c r="AS94" i="8" s="1"/>
  <c r="BB89" i="8"/>
  <c r="AR20" i="8"/>
  <c r="AS20" i="8" s="1"/>
  <c r="AR17" i="8"/>
  <c r="AS17" i="8" s="1"/>
  <c r="BB102" i="8"/>
  <c r="AR99" i="8"/>
  <c r="AS99" i="8" s="1"/>
  <c r="BB68" i="8"/>
  <c r="AR60" i="8"/>
  <c r="AS60" i="8" s="1"/>
  <c r="BB30" i="8"/>
  <c r="AR104" i="8"/>
  <c r="AS104" i="8" s="1"/>
  <c r="AR95" i="8"/>
  <c r="AS95" i="8" s="1"/>
  <c r="BB92" i="8"/>
  <c r="AR89" i="8"/>
  <c r="AS89" i="8" s="1"/>
  <c r="AR107" i="8"/>
  <c r="AS107" i="8" s="1"/>
  <c r="AG12" i="8"/>
  <c r="AR39" i="8"/>
  <c r="AS39" i="8" s="1"/>
  <c r="AR30" i="8"/>
  <c r="AS30" i="8" s="1"/>
  <c r="BB98" i="8"/>
  <c r="AR38" i="8"/>
  <c r="AS38" i="8" s="1"/>
  <c r="AR58" i="8"/>
  <c r="AS58" i="8" s="1"/>
  <c r="AH10" i="8"/>
  <c r="AR35" i="8"/>
  <c r="AS35" i="8" s="1"/>
  <c r="AG20" i="8"/>
  <c r="AR97" i="8"/>
  <c r="AS97" i="8" s="1"/>
  <c r="AR88" i="8"/>
  <c r="AS88" i="8" s="1"/>
  <c r="AR84" i="8"/>
  <c r="AS84" i="8" s="1"/>
  <c r="BB90" i="8"/>
  <c r="AR34" i="8"/>
  <c r="AS34" i="8" s="1"/>
  <c r="AR85" i="8"/>
  <c r="AS85" i="8" s="1"/>
  <c r="BB107" i="8"/>
  <c r="AR105" i="8"/>
  <c r="AS105" i="8" s="1"/>
  <c r="BB93" i="8"/>
  <c r="AR68" i="8"/>
  <c r="AS68" i="8" s="1"/>
  <c r="AR14" i="8"/>
  <c r="AS14" i="8" s="1"/>
  <c r="BB55" i="8"/>
  <c r="AR31" i="8"/>
  <c r="AS31" i="8" s="1"/>
  <c r="AR13" i="8"/>
  <c r="AS13" i="8" s="1"/>
  <c r="AR32" i="8"/>
  <c r="AS32" i="8" s="1"/>
  <c r="BB15" i="8"/>
  <c r="AH17" i="8"/>
  <c r="BB59" i="8"/>
  <c r="BB44" i="8"/>
  <c r="AR106" i="8"/>
  <c r="AS106" i="8" s="1"/>
  <c r="U1" i="8"/>
  <c r="AR80" i="8"/>
  <c r="AS80" i="8" s="1"/>
  <c r="AR79" i="8"/>
  <c r="AS79" i="8" s="1"/>
  <c r="BB40" i="8"/>
  <c r="AR103" i="8"/>
  <c r="AS103" i="8" s="1"/>
  <c r="AH19" i="8"/>
  <c r="AR37" i="8"/>
  <c r="AS37" i="8" s="1"/>
  <c r="AB3" i="8"/>
  <c r="BB85" i="8"/>
  <c r="AR93" i="8"/>
  <c r="AS93" i="8" s="1"/>
  <c r="BB60" i="8"/>
  <c r="AG14" i="8"/>
  <c r="BB88" i="8"/>
  <c r="AR62" i="8"/>
  <c r="AS62" i="8" s="1"/>
  <c r="AH14" i="8"/>
  <c r="AG18" i="8"/>
  <c r="BB84" i="8"/>
  <c r="AR101" i="8"/>
  <c r="AS101" i="8" s="1"/>
  <c r="AR98" i="8"/>
  <c r="AS98" i="8" s="1"/>
  <c r="AH22" i="8"/>
  <c r="BB79" i="8"/>
  <c r="BB52" i="8"/>
  <c r="AR21" i="8"/>
  <c r="AS21" i="8" s="1"/>
  <c r="BB63" i="8"/>
  <c r="AH20" i="8"/>
  <c r="AR59" i="8"/>
  <c r="AS59" i="8" s="1"/>
  <c r="AR90" i="8"/>
  <c r="AS90" i="8" s="1"/>
  <c r="BB18" i="8"/>
  <c r="BB105" i="8"/>
  <c r="BB77" i="8"/>
  <c r="AR55" i="8"/>
  <c r="AS55" i="8" s="1"/>
  <c r="BB13" i="8"/>
  <c r="AR15" i="8"/>
  <c r="AS15" i="8" s="1"/>
  <c r="BB108" i="8"/>
  <c r="AR44" i="8"/>
  <c r="AS44" i="8" s="1"/>
  <c r="AH13" i="8"/>
  <c r="BB33" i="8"/>
  <c r="BB8" i="8"/>
  <c r="AR40" i="8"/>
  <c r="AS40" i="8" s="1"/>
  <c r="BB94" i="8"/>
  <c r="BB25" i="8"/>
  <c r="AR75" i="8"/>
  <c r="AS75" i="8" s="1"/>
  <c r="AR63" i="8"/>
  <c r="AS63" i="8" s="1"/>
  <c r="AH12" i="8"/>
  <c r="AR8" i="8"/>
  <c r="AS8" i="8" s="1"/>
  <c r="AD3" i="8"/>
  <c r="AG7" i="8"/>
  <c r="W2" i="8" l="1"/>
  <c r="O7" i="3" l="1"/>
  <c r="N7" i="3"/>
  <c r="T7" i="3" s="1"/>
  <c r="U7" i="3" s="1"/>
  <c r="AJ8" i="3" s="1"/>
  <c r="AP4" i="3"/>
  <c r="AN8" i="3" s="1"/>
  <c r="X107" i="3" l="1"/>
  <c r="AN108" i="3" s="1"/>
  <c r="X106" i="3"/>
  <c r="AN107" i="3" s="1"/>
  <c r="X105" i="3"/>
  <c r="AN106" i="3" s="1"/>
  <c r="X104" i="3"/>
  <c r="AN105" i="3" s="1"/>
  <c r="X103" i="3"/>
  <c r="AN104" i="3" s="1"/>
  <c r="X102" i="3"/>
  <c r="AN103" i="3" s="1"/>
  <c r="X101" i="3"/>
  <c r="AN102" i="3" s="1"/>
  <c r="X100" i="3"/>
  <c r="AN101" i="3" s="1"/>
  <c r="X99" i="3"/>
  <c r="AN100" i="3" s="1"/>
  <c r="X98" i="3"/>
  <c r="AN99" i="3" s="1"/>
  <c r="X97" i="3"/>
  <c r="AN98" i="3" s="1"/>
  <c r="X96" i="3"/>
  <c r="AN97" i="3" s="1"/>
  <c r="X95" i="3"/>
  <c r="AN96" i="3" s="1"/>
  <c r="X94" i="3"/>
  <c r="AN95" i="3" s="1"/>
  <c r="X93" i="3"/>
  <c r="AN94" i="3" s="1"/>
  <c r="X92" i="3"/>
  <c r="AN93" i="3" s="1"/>
  <c r="X91" i="3"/>
  <c r="AN92" i="3" s="1"/>
  <c r="X90" i="3"/>
  <c r="AN91" i="3" s="1"/>
  <c r="X89" i="3"/>
  <c r="AN90" i="3" s="1"/>
  <c r="X88" i="3"/>
  <c r="AN89" i="3" s="1"/>
  <c r="X87" i="3"/>
  <c r="AN88" i="3" s="1"/>
  <c r="X86" i="3"/>
  <c r="AN87" i="3" s="1"/>
  <c r="X85" i="3"/>
  <c r="AN86" i="3" s="1"/>
  <c r="X84" i="3"/>
  <c r="AN85" i="3" s="1"/>
  <c r="X83" i="3"/>
  <c r="AN84" i="3" s="1"/>
  <c r="X82" i="3"/>
  <c r="AN83" i="3" s="1"/>
  <c r="X81" i="3"/>
  <c r="AN82" i="3" s="1"/>
  <c r="X80" i="3"/>
  <c r="AN81" i="3" s="1"/>
  <c r="X79" i="3"/>
  <c r="AN80" i="3" s="1"/>
  <c r="X78" i="3"/>
  <c r="AN79" i="3" s="1"/>
  <c r="X77" i="3"/>
  <c r="AN78" i="3" s="1"/>
  <c r="X76" i="3"/>
  <c r="AN77" i="3" s="1"/>
  <c r="X75" i="3"/>
  <c r="AN76" i="3" s="1"/>
  <c r="X74" i="3"/>
  <c r="AN75" i="3" s="1"/>
  <c r="X73" i="3"/>
  <c r="AN74" i="3" s="1"/>
  <c r="X72" i="3"/>
  <c r="AN73" i="3" s="1"/>
  <c r="X71" i="3"/>
  <c r="AN72" i="3" s="1"/>
  <c r="X70" i="3"/>
  <c r="AN71" i="3" s="1"/>
  <c r="X69" i="3"/>
  <c r="AN70" i="3" s="1"/>
  <c r="X68" i="3"/>
  <c r="AN69" i="3" s="1"/>
  <c r="X67" i="3"/>
  <c r="AN68" i="3" s="1"/>
  <c r="X66" i="3"/>
  <c r="AN67" i="3" s="1"/>
  <c r="X65" i="3"/>
  <c r="AN66" i="3" s="1"/>
  <c r="X64" i="3"/>
  <c r="AN65" i="3" s="1"/>
  <c r="X63" i="3"/>
  <c r="AN64" i="3" s="1"/>
  <c r="X62" i="3"/>
  <c r="AN63" i="3" s="1"/>
  <c r="X61" i="3"/>
  <c r="AN62" i="3" s="1"/>
  <c r="X60" i="3"/>
  <c r="AN61" i="3" s="1"/>
  <c r="X59" i="3"/>
  <c r="AN60" i="3" s="1"/>
  <c r="X58" i="3"/>
  <c r="AN59" i="3" s="1"/>
  <c r="X57" i="3"/>
  <c r="AN58" i="3" s="1"/>
  <c r="X56" i="3"/>
  <c r="AN57" i="3" s="1"/>
  <c r="X55" i="3"/>
  <c r="AN56" i="3" s="1"/>
  <c r="X54" i="3"/>
  <c r="AN55" i="3" s="1"/>
  <c r="X53" i="3"/>
  <c r="AN54" i="3" s="1"/>
  <c r="X52" i="3"/>
  <c r="AN53" i="3" s="1"/>
  <c r="X51" i="3"/>
  <c r="AN52" i="3" s="1"/>
  <c r="X50" i="3"/>
  <c r="AN51" i="3" s="1"/>
  <c r="X49" i="3"/>
  <c r="AN50" i="3" s="1"/>
  <c r="X48" i="3"/>
  <c r="AN49" i="3" s="1"/>
  <c r="X47" i="3"/>
  <c r="AN48" i="3" s="1"/>
  <c r="X46" i="3"/>
  <c r="AN47" i="3" s="1"/>
  <c r="X45" i="3"/>
  <c r="AN46" i="3" s="1"/>
  <c r="X44" i="3"/>
  <c r="AN45" i="3" s="1"/>
  <c r="X43" i="3"/>
  <c r="AN44" i="3" s="1"/>
  <c r="X42" i="3"/>
  <c r="AN43" i="3" s="1"/>
  <c r="X41" i="3"/>
  <c r="AN42" i="3" s="1"/>
  <c r="X40" i="3"/>
  <c r="AN41" i="3" s="1"/>
  <c r="X39" i="3"/>
  <c r="AN40" i="3" s="1"/>
  <c r="X38" i="3"/>
  <c r="AN39" i="3" s="1"/>
  <c r="X37" i="3"/>
  <c r="AN38" i="3" s="1"/>
  <c r="X36" i="3"/>
  <c r="AN37" i="3" s="1"/>
  <c r="X35" i="3"/>
  <c r="AN36" i="3" s="1"/>
  <c r="X34" i="3"/>
  <c r="AN35" i="3" s="1"/>
  <c r="X33" i="3"/>
  <c r="AN34" i="3" s="1"/>
  <c r="X32" i="3"/>
  <c r="AN33" i="3" s="1"/>
  <c r="X31" i="3"/>
  <c r="AN32" i="3" s="1"/>
  <c r="N11" i="3"/>
  <c r="X8" i="3"/>
  <c r="AN9" i="3" s="1"/>
  <c r="X9" i="3"/>
  <c r="AN10" i="3" s="1"/>
  <c r="X10" i="3"/>
  <c r="AN11" i="3" s="1"/>
  <c r="X11" i="3"/>
  <c r="AN12" i="3" s="1"/>
  <c r="X12" i="3"/>
  <c r="AN13" i="3" s="1"/>
  <c r="X13" i="3"/>
  <c r="AN14" i="3" s="1"/>
  <c r="X14" i="3"/>
  <c r="AN15" i="3" s="1"/>
  <c r="X15" i="3"/>
  <c r="AN16" i="3" s="1"/>
  <c r="X16" i="3"/>
  <c r="AN17" i="3" s="1"/>
  <c r="X17" i="3"/>
  <c r="AN18" i="3" s="1"/>
  <c r="X18" i="3"/>
  <c r="AN19" i="3" s="1"/>
  <c r="X19" i="3"/>
  <c r="AN20" i="3" s="1"/>
  <c r="X20" i="3"/>
  <c r="AN21" i="3" s="1"/>
  <c r="X21" i="3"/>
  <c r="AN22" i="3" s="1"/>
  <c r="X22" i="3"/>
  <c r="AN23" i="3" s="1"/>
  <c r="X23" i="3"/>
  <c r="AN24" i="3" s="1"/>
  <c r="X24" i="3"/>
  <c r="AN25" i="3" s="1"/>
  <c r="X25" i="3"/>
  <c r="AN26" i="3" s="1"/>
  <c r="X26" i="3"/>
  <c r="AN27" i="3" s="1"/>
  <c r="X27" i="3"/>
  <c r="AN28" i="3" s="1"/>
  <c r="X28" i="3"/>
  <c r="AN29" i="3" s="1"/>
  <c r="X29" i="3"/>
  <c r="AN30" i="3" s="1"/>
  <c r="X30" i="3"/>
  <c r="AN31" i="3" s="1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N106" i="3"/>
  <c r="T106" i="3" s="1"/>
  <c r="N107" i="3"/>
  <c r="T107" i="3" s="1"/>
  <c r="M106" i="3"/>
  <c r="M107" i="3"/>
  <c r="Y107" i="3" l="1"/>
  <c r="AO108" i="3" s="1"/>
  <c r="Y106" i="3"/>
  <c r="AA106" i="3"/>
  <c r="AQ107" i="3" s="1"/>
  <c r="AD106" i="3"/>
  <c r="AA107" i="3"/>
  <c r="AQ108" i="3" s="1"/>
  <c r="AD107" i="3"/>
  <c r="U106" i="3"/>
  <c r="AJ107" i="3" s="1"/>
  <c r="U107" i="3"/>
  <c r="AJ108" i="3" s="1"/>
  <c r="W3" i="3"/>
  <c r="N8" i="3"/>
  <c r="T8" i="3" s="1"/>
  <c r="N9" i="3"/>
  <c r="T9" i="3" s="1"/>
  <c r="N10" i="3"/>
  <c r="T10" i="3" s="1"/>
  <c r="T11" i="3"/>
  <c r="N12" i="3"/>
  <c r="T12" i="3" s="1"/>
  <c r="N13" i="3"/>
  <c r="T13" i="3" s="1"/>
  <c r="N14" i="3"/>
  <c r="T14" i="3" s="1"/>
  <c r="N15" i="3"/>
  <c r="T15" i="3" s="1"/>
  <c r="N16" i="3"/>
  <c r="T16" i="3" s="1"/>
  <c r="N17" i="3"/>
  <c r="T17" i="3" s="1"/>
  <c r="N18" i="3"/>
  <c r="T18" i="3" s="1"/>
  <c r="N19" i="3"/>
  <c r="T19" i="3" s="1"/>
  <c r="N20" i="3"/>
  <c r="T20" i="3" s="1"/>
  <c r="N21" i="3"/>
  <c r="T21" i="3" s="1"/>
  <c r="N22" i="3"/>
  <c r="T22" i="3" s="1"/>
  <c r="N23" i="3"/>
  <c r="T23" i="3" s="1"/>
  <c r="N24" i="3"/>
  <c r="T24" i="3" s="1"/>
  <c r="N25" i="3"/>
  <c r="T25" i="3" s="1"/>
  <c r="N26" i="3"/>
  <c r="T26" i="3" s="1"/>
  <c r="N27" i="3"/>
  <c r="T27" i="3" s="1"/>
  <c r="N28" i="3"/>
  <c r="T28" i="3" s="1"/>
  <c r="N29" i="3"/>
  <c r="T29" i="3" s="1"/>
  <c r="N30" i="3"/>
  <c r="T30" i="3" s="1"/>
  <c r="N31" i="3"/>
  <c r="T31" i="3" s="1"/>
  <c r="N32" i="3"/>
  <c r="T32" i="3" s="1"/>
  <c r="N33" i="3"/>
  <c r="T33" i="3" s="1"/>
  <c r="N34" i="3"/>
  <c r="T34" i="3" s="1"/>
  <c r="N35" i="3"/>
  <c r="T35" i="3" s="1"/>
  <c r="N36" i="3"/>
  <c r="T36" i="3" s="1"/>
  <c r="N37" i="3"/>
  <c r="T37" i="3" s="1"/>
  <c r="N38" i="3"/>
  <c r="T38" i="3" s="1"/>
  <c r="N39" i="3"/>
  <c r="T39" i="3" s="1"/>
  <c r="N40" i="3"/>
  <c r="T40" i="3" s="1"/>
  <c r="N41" i="3"/>
  <c r="T41" i="3" s="1"/>
  <c r="N42" i="3"/>
  <c r="T42" i="3" s="1"/>
  <c r="N43" i="3"/>
  <c r="T43" i="3" s="1"/>
  <c r="N44" i="3"/>
  <c r="T44" i="3" s="1"/>
  <c r="N45" i="3"/>
  <c r="T45" i="3" s="1"/>
  <c r="N46" i="3"/>
  <c r="T46" i="3" s="1"/>
  <c r="N47" i="3"/>
  <c r="T47" i="3" s="1"/>
  <c r="N48" i="3"/>
  <c r="T48" i="3" s="1"/>
  <c r="N49" i="3"/>
  <c r="T49" i="3" s="1"/>
  <c r="N50" i="3"/>
  <c r="T50" i="3" s="1"/>
  <c r="N51" i="3"/>
  <c r="T51" i="3" s="1"/>
  <c r="N52" i="3"/>
  <c r="T52" i="3" s="1"/>
  <c r="N53" i="3"/>
  <c r="T53" i="3" s="1"/>
  <c r="N54" i="3"/>
  <c r="T54" i="3" s="1"/>
  <c r="N55" i="3"/>
  <c r="T55" i="3" s="1"/>
  <c r="N56" i="3"/>
  <c r="T56" i="3" s="1"/>
  <c r="N57" i="3"/>
  <c r="T57" i="3" s="1"/>
  <c r="N58" i="3"/>
  <c r="T58" i="3" s="1"/>
  <c r="N59" i="3"/>
  <c r="T59" i="3" s="1"/>
  <c r="N60" i="3"/>
  <c r="T60" i="3" s="1"/>
  <c r="N61" i="3"/>
  <c r="T61" i="3" s="1"/>
  <c r="N62" i="3"/>
  <c r="T62" i="3" s="1"/>
  <c r="N63" i="3"/>
  <c r="T63" i="3" s="1"/>
  <c r="N64" i="3"/>
  <c r="T64" i="3" s="1"/>
  <c r="N65" i="3"/>
  <c r="T65" i="3" s="1"/>
  <c r="N66" i="3"/>
  <c r="T66" i="3" s="1"/>
  <c r="N67" i="3"/>
  <c r="T67" i="3" s="1"/>
  <c r="N68" i="3"/>
  <c r="T68" i="3" s="1"/>
  <c r="N69" i="3"/>
  <c r="T69" i="3" s="1"/>
  <c r="N70" i="3"/>
  <c r="T70" i="3" s="1"/>
  <c r="N71" i="3"/>
  <c r="T71" i="3" s="1"/>
  <c r="N72" i="3"/>
  <c r="T72" i="3" s="1"/>
  <c r="N73" i="3"/>
  <c r="T73" i="3" s="1"/>
  <c r="N74" i="3"/>
  <c r="T74" i="3" s="1"/>
  <c r="N75" i="3"/>
  <c r="T75" i="3" s="1"/>
  <c r="N76" i="3"/>
  <c r="T76" i="3" s="1"/>
  <c r="N77" i="3"/>
  <c r="T77" i="3" s="1"/>
  <c r="N78" i="3"/>
  <c r="T78" i="3" s="1"/>
  <c r="N79" i="3"/>
  <c r="T79" i="3" s="1"/>
  <c r="N80" i="3"/>
  <c r="T80" i="3" s="1"/>
  <c r="N81" i="3"/>
  <c r="T81" i="3" s="1"/>
  <c r="N82" i="3"/>
  <c r="T82" i="3" s="1"/>
  <c r="N83" i="3"/>
  <c r="T83" i="3" s="1"/>
  <c r="N84" i="3"/>
  <c r="T84" i="3" s="1"/>
  <c r="N85" i="3"/>
  <c r="T85" i="3" s="1"/>
  <c r="N86" i="3"/>
  <c r="T86" i="3" s="1"/>
  <c r="N87" i="3"/>
  <c r="T87" i="3" s="1"/>
  <c r="N88" i="3"/>
  <c r="T88" i="3" s="1"/>
  <c r="N89" i="3"/>
  <c r="T89" i="3" s="1"/>
  <c r="N90" i="3"/>
  <c r="T90" i="3" s="1"/>
  <c r="N91" i="3"/>
  <c r="T91" i="3" s="1"/>
  <c r="N92" i="3"/>
  <c r="T92" i="3" s="1"/>
  <c r="N93" i="3"/>
  <c r="T93" i="3" s="1"/>
  <c r="N94" i="3"/>
  <c r="T94" i="3" s="1"/>
  <c r="N95" i="3"/>
  <c r="T95" i="3" s="1"/>
  <c r="N96" i="3"/>
  <c r="T96" i="3" s="1"/>
  <c r="N97" i="3"/>
  <c r="T97" i="3" s="1"/>
  <c r="N98" i="3"/>
  <c r="T98" i="3" s="1"/>
  <c r="N99" i="3"/>
  <c r="T99" i="3" s="1"/>
  <c r="N100" i="3"/>
  <c r="T100" i="3" s="1"/>
  <c r="N101" i="3"/>
  <c r="T101" i="3" s="1"/>
  <c r="N102" i="3"/>
  <c r="T102" i="3" s="1"/>
  <c r="N103" i="3"/>
  <c r="T103" i="3" s="1"/>
  <c r="N104" i="3"/>
  <c r="T104" i="3" s="1"/>
  <c r="N105" i="3"/>
  <c r="T105" i="3" s="1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Z107" i="3" l="1"/>
  <c r="AP108" i="3" s="1"/>
  <c r="BE108" i="3"/>
  <c r="BE107" i="3"/>
  <c r="AO107" i="3"/>
  <c r="Z106" i="3"/>
  <c r="AP107" i="3" s="1"/>
  <c r="Y100" i="3"/>
  <c r="AO101" i="3" s="1"/>
  <c r="Y102" i="3"/>
  <c r="Y98" i="3"/>
  <c r="AO99" i="3" s="1"/>
  <c r="Y94" i="3"/>
  <c r="AO95" i="3" s="1"/>
  <c r="Y90" i="3"/>
  <c r="AO91" i="3" s="1"/>
  <c r="AD66" i="3"/>
  <c r="BD67" i="3" s="1"/>
  <c r="AD62" i="3"/>
  <c r="BD63" i="3" s="1"/>
  <c r="AD58" i="3"/>
  <c r="BD59" i="3" s="1"/>
  <c r="AD50" i="3"/>
  <c r="BD51" i="3" s="1"/>
  <c r="AD46" i="3"/>
  <c r="BD47" i="3" s="1"/>
  <c r="Y104" i="3"/>
  <c r="AO105" i="3" s="1"/>
  <c r="Y105" i="3"/>
  <c r="AO106" i="3" s="1"/>
  <c r="Y101" i="3"/>
  <c r="BE102" i="3" s="1"/>
  <c r="Y97" i="3"/>
  <c r="AO98" i="3" s="1"/>
  <c r="Y96" i="3"/>
  <c r="AO97" i="3" s="1"/>
  <c r="Y103" i="3"/>
  <c r="AO104" i="3" s="1"/>
  <c r="Y99" i="3"/>
  <c r="AO100" i="3" s="1"/>
  <c r="Y95" i="3"/>
  <c r="BE96" i="3" s="1"/>
  <c r="Y91" i="3"/>
  <c r="AA7" i="3"/>
  <c r="AQ8" i="3" s="1"/>
  <c r="BD108" i="3"/>
  <c r="BD107" i="3"/>
  <c r="Y93" i="3"/>
  <c r="AO94" i="3" s="1"/>
  <c r="AD93" i="3"/>
  <c r="U89" i="3"/>
  <c r="V89" i="3" s="1"/>
  <c r="AK90" i="3" s="1"/>
  <c r="AD89" i="3"/>
  <c r="AD85" i="3"/>
  <c r="U85" i="3"/>
  <c r="Y85" i="3"/>
  <c r="AO86" i="3" s="1"/>
  <c r="AA85" i="3"/>
  <c r="AQ86" i="3" s="1"/>
  <c r="AD81" i="3"/>
  <c r="U81" i="3"/>
  <c r="AJ82" i="3" s="1"/>
  <c r="Y81" i="3"/>
  <c r="AO82" i="3" s="1"/>
  <c r="AD77" i="3"/>
  <c r="U77" i="3"/>
  <c r="AJ78" i="3" s="1"/>
  <c r="AA77" i="3"/>
  <c r="AQ78" i="3" s="1"/>
  <c r="Y77" i="3"/>
  <c r="AO78" i="3" s="1"/>
  <c r="AD73" i="3"/>
  <c r="U73" i="3"/>
  <c r="AJ74" i="3" s="1"/>
  <c r="AA73" i="3"/>
  <c r="AQ74" i="3" s="1"/>
  <c r="U69" i="3"/>
  <c r="AJ70" i="3" s="1"/>
  <c r="Y69" i="3"/>
  <c r="AO70" i="3" s="1"/>
  <c r="AD69" i="3"/>
  <c r="AA69" i="3"/>
  <c r="U65" i="3"/>
  <c r="AJ66" i="3" s="1"/>
  <c r="Y65" i="3"/>
  <c r="AO66" i="3" s="1"/>
  <c r="AD65" i="3"/>
  <c r="AA65" i="3"/>
  <c r="AQ66" i="3" s="1"/>
  <c r="U61" i="3"/>
  <c r="AJ62" i="3" s="1"/>
  <c r="Y61" i="3"/>
  <c r="AO62" i="3" s="1"/>
  <c r="AA61" i="3"/>
  <c r="AQ62" i="3" s="1"/>
  <c r="AD61" i="3"/>
  <c r="U57" i="3"/>
  <c r="Y57" i="3"/>
  <c r="AO58" i="3" s="1"/>
  <c r="AA57" i="3"/>
  <c r="AQ58" i="3" s="1"/>
  <c r="AD57" i="3"/>
  <c r="U53" i="3"/>
  <c r="Y53" i="3"/>
  <c r="AO54" i="3" s="1"/>
  <c r="AA53" i="3"/>
  <c r="AQ54" i="3" s="1"/>
  <c r="AD53" i="3"/>
  <c r="U49" i="3"/>
  <c r="AJ50" i="3" s="1"/>
  <c r="Y49" i="3"/>
  <c r="AO50" i="3" s="1"/>
  <c r="AA49" i="3"/>
  <c r="AQ50" i="3" s="1"/>
  <c r="AD49" i="3"/>
  <c r="AD45" i="3"/>
  <c r="U45" i="3"/>
  <c r="AJ46" i="3" s="1"/>
  <c r="Y45" i="3"/>
  <c r="AO46" i="3" s="1"/>
  <c r="AA45" i="3"/>
  <c r="AQ46" i="3" s="1"/>
  <c r="AD41" i="3"/>
  <c r="U41" i="3"/>
  <c r="AJ42" i="3" s="1"/>
  <c r="AD37" i="3"/>
  <c r="U37" i="3"/>
  <c r="AJ38" i="3" s="1"/>
  <c r="AA37" i="3"/>
  <c r="AQ38" i="3" s="1"/>
  <c r="Y37" i="3"/>
  <c r="AO38" i="3" s="1"/>
  <c r="AD33" i="3"/>
  <c r="U33" i="3"/>
  <c r="AJ34" i="3" s="1"/>
  <c r="Y33" i="3"/>
  <c r="AO34" i="3" s="1"/>
  <c r="AA33" i="3"/>
  <c r="AQ34" i="3" s="1"/>
  <c r="U102" i="3"/>
  <c r="V102" i="3" s="1"/>
  <c r="AK103" i="3" s="1"/>
  <c r="U98" i="3"/>
  <c r="AJ99" i="3" s="1"/>
  <c r="U94" i="3"/>
  <c r="AE94" i="3" s="1"/>
  <c r="AL95" i="3" s="1"/>
  <c r="AA105" i="3"/>
  <c r="AD103" i="3"/>
  <c r="AD101" i="3"/>
  <c r="AA100" i="3"/>
  <c r="AQ101" i="3" s="1"/>
  <c r="AA98" i="3"/>
  <c r="AQ99" i="3" s="1"/>
  <c r="AD96" i="3"/>
  <c r="AD94" i="3"/>
  <c r="Y89" i="3"/>
  <c r="AO90" i="3" s="1"/>
  <c r="AA66" i="3"/>
  <c r="AQ67" i="3" s="1"/>
  <c r="Y62" i="3"/>
  <c r="AO63" i="3" s="1"/>
  <c r="AA41" i="3"/>
  <c r="AQ42" i="3" s="1"/>
  <c r="AA74" i="3"/>
  <c r="AQ75" i="3" s="1"/>
  <c r="Z100" i="3"/>
  <c r="AP101" i="3" s="1"/>
  <c r="Y92" i="3"/>
  <c r="AO93" i="3" s="1"/>
  <c r="AD92" i="3"/>
  <c r="U88" i="3"/>
  <c r="AJ89" i="3" s="1"/>
  <c r="AD88" i="3"/>
  <c r="AD84" i="3"/>
  <c r="U84" i="3"/>
  <c r="AA84" i="3"/>
  <c r="AQ85" i="3" s="1"/>
  <c r="Y84" i="3"/>
  <c r="AO85" i="3" s="1"/>
  <c r="AD80" i="3"/>
  <c r="U80" i="3"/>
  <c r="AJ81" i="3" s="1"/>
  <c r="AA80" i="3"/>
  <c r="AQ81" i="3" s="1"/>
  <c r="AD76" i="3"/>
  <c r="U76" i="3"/>
  <c r="Y76" i="3"/>
  <c r="AO77" i="3" s="1"/>
  <c r="AA76" i="3"/>
  <c r="AQ77" i="3" s="1"/>
  <c r="AD72" i="3"/>
  <c r="U72" i="3"/>
  <c r="Y72" i="3"/>
  <c r="AO73" i="3" s="1"/>
  <c r="AA72" i="3"/>
  <c r="AQ73" i="3" s="1"/>
  <c r="U68" i="3"/>
  <c r="Y68" i="3"/>
  <c r="AO69" i="3" s="1"/>
  <c r="AD68" i="3"/>
  <c r="AA68" i="3"/>
  <c r="U64" i="3"/>
  <c r="Y64" i="3"/>
  <c r="AO65" i="3" s="1"/>
  <c r="AD64" i="3"/>
  <c r="AA64" i="3"/>
  <c r="AQ65" i="3" s="1"/>
  <c r="U60" i="3"/>
  <c r="AJ61" i="3" s="1"/>
  <c r="Y60" i="3"/>
  <c r="AO61" i="3" s="1"/>
  <c r="AA60" i="3"/>
  <c r="AQ61" i="3" s="1"/>
  <c r="AD60" i="3"/>
  <c r="U56" i="3"/>
  <c r="AJ57" i="3" s="1"/>
  <c r="Y56" i="3"/>
  <c r="AO57" i="3" s="1"/>
  <c r="AA56" i="3"/>
  <c r="AQ57" i="3" s="1"/>
  <c r="AD56" i="3"/>
  <c r="U52" i="3"/>
  <c r="AD52" i="3"/>
  <c r="Y52" i="3"/>
  <c r="AO53" i="3" s="1"/>
  <c r="AA52" i="3"/>
  <c r="AQ53" i="3" s="1"/>
  <c r="U48" i="3"/>
  <c r="AD48" i="3"/>
  <c r="AD44" i="3"/>
  <c r="U44" i="3"/>
  <c r="Y44" i="3"/>
  <c r="AO45" i="3" s="1"/>
  <c r="AA44" i="3"/>
  <c r="AQ45" i="3" s="1"/>
  <c r="AD40" i="3"/>
  <c r="U40" i="3"/>
  <c r="Y40" i="3"/>
  <c r="AO41" i="3" s="1"/>
  <c r="AA40" i="3"/>
  <c r="AQ41" i="3" s="1"/>
  <c r="AD36" i="3"/>
  <c r="U36" i="3"/>
  <c r="Y36" i="3"/>
  <c r="AO37" i="3" s="1"/>
  <c r="AA36" i="3"/>
  <c r="AQ37" i="3" s="1"/>
  <c r="AD32" i="3"/>
  <c r="U32" i="3"/>
  <c r="AJ33" i="3" s="1"/>
  <c r="Y32" i="3"/>
  <c r="AO33" i="3" s="1"/>
  <c r="AA32" i="3"/>
  <c r="AQ33" i="3" s="1"/>
  <c r="U105" i="3"/>
  <c r="U101" i="3"/>
  <c r="AE101" i="3" s="1"/>
  <c r="AL102" i="3" s="1"/>
  <c r="U97" i="3"/>
  <c r="W97" i="3" s="1"/>
  <c r="U93" i="3"/>
  <c r="V93" i="3" s="1"/>
  <c r="AK94" i="3" s="1"/>
  <c r="AA103" i="3"/>
  <c r="AA101" i="3"/>
  <c r="AD99" i="3"/>
  <c r="AD97" i="3"/>
  <c r="AA96" i="3"/>
  <c r="AQ97" i="3" s="1"/>
  <c r="AA94" i="3"/>
  <c r="AQ95" i="3" s="1"/>
  <c r="AA90" i="3"/>
  <c r="AA88" i="3"/>
  <c r="AQ89" i="3" s="1"/>
  <c r="AA62" i="3"/>
  <c r="AQ63" i="3" s="1"/>
  <c r="AA48" i="3"/>
  <c r="AQ49" i="3" s="1"/>
  <c r="AA81" i="3"/>
  <c r="AQ82" i="3" s="1"/>
  <c r="Y41" i="3"/>
  <c r="AO42" i="3" s="1"/>
  <c r="Z99" i="3"/>
  <c r="AP100" i="3" s="1"/>
  <c r="AD91" i="3"/>
  <c r="U91" i="3"/>
  <c r="AC91" i="3" s="1"/>
  <c r="U87" i="3"/>
  <c r="AA87" i="3"/>
  <c r="AD87" i="3"/>
  <c r="AD83" i="3"/>
  <c r="U83" i="3"/>
  <c r="Y83" i="3"/>
  <c r="AO84" i="3" s="1"/>
  <c r="AA83" i="3"/>
  <c r="AQ84" i="3" s="1"/>
  <c r="AD79" i="3"/>
  <c r="U79" i="3"/>
  <c r="AJ80" i="3" s="1"/>
  <c r="Y79" i="3"/>
  <c r="AO80" i="3" s="1"/>
  <c r="AD75" i="3"/>
  <c r="U75" i="3"/>
  <c r="AJ76" i="3" s="1"/>
  <c r="AA75" i="3"/>
  <c r="AQ76" i="3" s="1"/>
  <c r="Y75" i="3"/>
  <c r="AO76" i="3" s="1"/>
  <c r="AD71" i="3"/>
  <c r="U71" i="3"/>
  <c r="AJ72" i="3" s="1"/>
  <c r="Y71" i="3"/>
  <c r="AO72" i="3" s="1"/>
  <c r="AA71" i="3"/>
  <c r="AQ72" i="3" s="1"/>
  <c r="U67" i="3"/>
  <c r="AJ68" i="3" s="1"/>
  <c r="Y67" i="3"/>
  <c r="AO68" i="3" s="1"/>
  <c r="AD67" i="3"/>
  <c r="AA67" i="3"/>
  <c r="AQ68" i="3" s="1"/>
  <c r="U63" i="3"/>
  <c r="AD63" i="3"/>
  <c r="AA63" i="3"/>
  <c r="Y63" i="3"/>
  <c r="AO64" i="3" s="1"/>
  <c r="U59" i="3"/>
  <c r="AJ60" i="3" s="1"/>
  <c r="AA59" i="3"/>
  <c r="AQ60" i="3" s="1"/>
  <c r="AD59" i="3"/>
  <c r="U55" i="3"/>
  <c r="AJ56" i="3" s="1"/>
  <c r="Y55" i="3"/>
  <c r="AO56" i="3" s="1"/>
  <c r="AA55" i="3"/>
  <c r="AQ56" i="3" s="1"/>
  <c r="AD55" i="3"/>
  <c r="U51" i="3"/>
  <c r="AA51" i="3"/>
  <c r="AQ52" i="3" s="1"/>
  <c r="Y51" i="3"/>
  <c r="AO52" i="3" s="1"/>
  <c r="AD51" i="3"/>
  <c r="U47" i="3"/>
  <c r="AJ48" i="3" s="1"/>
  <c r="AA47" i="3"/>
  <c r="AQ48" i="3" s="1"/>
  <c r="Y47" i="3"/>
  <c r="AO48" i="3" s="1"/>
  <c r="AD47" i="3"/>
  <c r="AB47" i="3"/>
  <c r="AD43" i="3"/>
  <c r="U43" i="3"/>
  <c r="AA43" i="3"/>
  <c r="AQ44" i="3" s="1"/>
  <c r="Y43" i="3"/>
  <c r="AO44" i="3" s="1"/>
  <c r="AD39" i="3"/>
  <c r="U39" i="3"/>
  <c r="AJ40" i="3" s="1"/>
  <c r="Y39" i="3"/>
  <c r="AO40" i="3" s="1"/>
  <c r="AA39" i="3"/>
  <c r="AQ40" i="3" s="1"/>
  <c r="AD35" i="3"/>
  <c r="U35" i="3"/>
  <c r="Y35" i="3"/>
  <c r="AO36" i="3" s="1"/>
  <c r="AA35" i="3"/>
  <c r="AQ36" i="3" s="1"/>
  <c r="AD31" i="3"/>
  <c r="U31" i="3"/>
  <c r="AJ32" i="3" s="1"/>
  <c r="Y31" i="3"/>
  <c r="AO32" i="3" s="1"/>
  <c r="AA31" i="3"/>
  <c r="AQ32" i="3" s="1"/>
  <c r="U104" i="3"/>
  <c r="U100" i="3"/>
  <c r="W100" i="3" s="1"/>
  <c r="U96" i="3"/>
  <c r="AB96" i="3" s="1"/>
  <c r="U92" i="3"/>
  <c r="W92" i="3" s="1"/>
  <c r="AD104" i="3"/>
  <c r="AD102" i="3"/>
  <c r="AA99" i="3"/>
  <c r="AQ100" i="3" s="1"/>
  <c r="AA97" i="3"/>
  <c r="AQ98" i="3" s="1"/>
  <c r="AD95" i="3"/>
  <c r="AA93" i="3"/>
  <c r="Y88" i="3"/>
  <c r="BE89" i="3" s="1"/>
  <c r="Y48" i="3"/>
  <c r="AO49" i="3" s="1"/>
  <c r="Y73" i="3"/>
  <c r="AO74" i="3" s="1"/>
  <c r="Z102" i="3"/>
  <c r="AP103" i="3" s="1"/>
  <c r="U90" i="3"/>
  <c r="AJ91" i="3" s="1"/>
  <c r="AD90" i="3"/>
  <c r="AD86" i="3"/>
  <c r="U86" i="3"/>
  <c r="AJ87" i="3" s="1"/>
  <c r="AA86" i="3"/>
  <c r="AQ87" i="3" s="1"/>
  <c r="Y86" i="3"/>
  <c r="AO87" i="3" s="1"/>
  <c r="AD82" i="3"/>
  <c r="U82" i="3"/>
  <c r="AJ83" i="3" s="1"/>
  <c r="AA82" i="3"/>
  <c r="AQ83" i="3" s="1"/>
  <c r="Y82" i="3"/>
  <c r="AO83" i="3" s="1"/>
  <c r="AD78" i="3"/>
  <c r="U78" i="3"/>
  <c r="Y78" i="3"/>
  <c r="AO79" i="3" s="1"/>
  <c r="AA78" i="3"/>
  <c r="AQ79" i="3" s="1"/>
  <c r="AD74" i="3"/>
  <c r="U74" i="3"/>
  <c r="AJ75" i="3" s="1"/>
  <c r="Y74" i="3"/>
  <c r="AO75" i="3" s="1"/>
  <c r="AD70" i="3"/>
  <c r="AA70" i="3"/>
  <c r="U66" i="3"/>
  <c r="AJ67" i="3" s="1"/>
  <c r="Y66" i="3"/>
  <c r="AO67" i="3" s="1"/>
  <c r="U62" i="3"/>
  <c r="U58" i="3"/>
  <c r="AJ59" i="3" s="1"/>
  <c r="AA58" i="3"/>
  <c r="AQ59" i="3" s="1"/>
  <c r="Y58" i="3"/>
  <c r="AO59" i="3" s="1"/>
  <c r="U54" i="3"/>
  <c r="AJ55" i="3" s="1"/>
  <c r="AA54" i="3"/>
  <c r="AQ55" i="3" s="1"/>
  <c r="Y54" i="3"/>
  <c r="AO55" i="3" s="1"/>
  <c r="U50" i="3"/>
  <c r="AJ51" i="3" s="1"/>
  <c r="AA50" i="3"/>
  <c r="AQ51" i="3" s="1"/>
  <c r="Y50" i="3"/>
  <c r="AO51" i="3" s="1"/>
  <c r="U46" i="3"/>
  <c r="AJ47" i="3" s="1"/>
  <c r="AA46" i="3"/>
  <c r="AQ47" i="3" s="1"/>
  <c r="Y46" i="3"/>
  <c r="AO47" i="3" s="1"/>
  <c r="AD42" i="3"/>
  <c r="U42" i="3"/>
  <c r="AJ43" i="3" s="1"/>
  <c r="AA42" i="3"/>
  <c r="AQ43" i="3" s="1"/>
  <c r="Y42" i="3"/>
  <c r="AO43" i="3" s="1"/>
  <c r="AD38" i="3"/>
  <c r="U38" i="3"/>
  <c r="AA38" i="3"/>
  <c r="AQ39" i="3" s="1"/>
  <c r="Y38" i="3"/>
  <c r="AO39" i="3" s="1"/>
  <c r="AD34" i="3"/>
  <c r="U34" i="3"/>
  <c r="AA34" i="3"/>
  <c r="AQ35" i="3" s="1"/>
  <c r="Y34" i="3"/>
  <c r="AO35" i="3" s="1"/>
  <c r="U103" i="3"/>
  <c r="W103" i="3" s="1"/>
  <c r="U99" i="3"/>
  <c r="W99" i="3" s="1"/>
  <c r="U95" i="3"/>
  <c r="V95" i="3" s="1"/>
  <c r="AK96" i="3" s="1"/>
  <c r="AD105" i="3"/>
  <c r="AA104" i="3"/>
  <c r="AQ105" i="3" s="1"/>
  <c r="AA102" i="3"/>
  <c r="AQ103" i="3" s="1"/>
  <c r="AD100" i="3"/>
  <c r="AD98" i="3"/>
  <c r="AA95" i="3"/>
  <c r="AQ96" i="3" s="1"/>
  <c r="AA92" i="3"/>
  <c r="AA91" i="3"/>
  <c r="AQ92" i="3" s="1"/>
  <c r="AA89" i="3"/>
  <c r="Y87" i="3"/>
  <c r="AO88" i="3" s="1"/>
  <c r="U70" i="3"/>
  <c r="Y70" i="3"/>
  <c r="AD54" i="3"/>
  <c r="Y59" i="3"/>
  <c r="AO60" i="3" s="1"/>
  <c r="Y80" i="3"/>
  <c r="AO81" i="3" s="1"/>
  <c r="AA79" i="3"/>
  <c r="AQ80" i="3" s="1"/>
  <c r="AE106" i="3"/>
  <c r="AL107" i="3" s="1"/>
  <c r="W106" i="3"/>
  <c r="V106" i="3"/>
  <c r="AK107" i="3" s="1"/>
  <c r="AC106" i="3"/>
  <c r="AE89" i="3"/>
  <c r="AL90" i="3" s="1"/>
  <c r="BC108" i="3"/>
  <c r="AB101" i="3"/>
  <c r="AE98" i="3"/>
  <c r="AL99" i="3" s="1"/>
  <c r="W98" i="3"/>
  <c r="V98" i="3"/>
  <c r="AK99" i="3" s="1"/>
  <c r="BC107" i="3"/>
  <c r="V92" i="3"/>
  <c r="AK93" i="3" s="1"/>
  <c r="AB106" i="3"/>
  <c r="AB98" i="3"/>
  <c r="V88" i="3"/>
  <c r="AK89" i="3" s="1"/>
  <c r="AE107" i="3"/>
  <c r="AL108" i="3" s="1"/>
  <c r="W107" i="3"/>
  <c r="V107" i="3"/>
  <c r="AK108" i="3" s="1"/>
  <c r="AC107" i="3"/>
  <c r="AB107" i="3"/>
  <c r="AD7" i="3"/>
  <c r="Y7" i="3"/>
  <c r="AO8" i="3" s="1"/>
  <c r="Z3" i="3"/>
  <c r="AD26" i="3"/>
  <c r="AA26" i="3"/>
  <c r="AQ27" i="3" s="1"/>
  <c r="Y26" i="3"/>
  <c r="AO27" i="3" s="1"/>
  <c r="AD18" i="3"/>
  <c r="AA18" i="3"/>
  <c r="AQ19" i="3" s="1"/>
  <c r="Y18" i="3"/>
  <c r="AO19" i="3" s="1"/>
  <c r="AD10" i="3"/>
  <c r="AA10" i="3"/>
  <c r="AQ11" i="3" s="1"/>
  <c r="Y10" i="3"/>
  <c r="AO11" i="3" s="1"/>
  <c r="AD29" i="3"/>
  <c r="AA29" i="3"/>
  <c r="AQ30" i="3" s="1"/>
  <c r="Y29" i="3"/>
  <c r="AO30" i="3" s="1"/>
  <c r="AD21" i="3"/>
  <c r="AA21" i="3"/>
  <c r="AQ22" i="3" s="1"/>
  <c r="Y21" i="3"/>
  <c r="AO22" i="3" s="1"/>
  <c r="AD13" i="3"/>
  <c r="AA13" i="3"/>
  <c r="AQ14" i="3" s="1"/>
  <c r="Y13" i="3"/>
  <c r="AO14" i="3" s="1"/>
  <c r="AD28" i="3"/>
  <c r="Y28" i="3"/>
  <c r="AO29" i="3" s="1"/>
  <c r="AA28" i="3"/>
  <c r="AQ29" i="3" s="1"/>
  <c r="AD24" i="3"/>
  <c r="AA24" i="3"/>
  <c r="AQ25" i="3" s="1"/>
  <c r="Y24" i="3"/>
  <c r="AO25" i="3" s="1"/>
  <c r="AD20" i="3"/>
  <c r="AA20" i="3"/>
  <c r="AQ21" i="3" s="1"/>
  <c r="Y20" i="3"/>
  <c r="AO21" i="3" s="1"/>
  <c r="AD16" i="3"/>
  <c r="AA16" i="3"/>
  <c r="AQ17" i="3" s="1"/>
  <c r="Y16" i="3"/>
  <c r="AO17" i="3" s="1"/>
  <c r="AD12" i="3"/>
  <c r="AA12" i="3"/>
  <c r="AQ13" i="3" s="1"/>
  <c r="Y12" i="3"/>
  <c r="AO13" i="3" s="1"/>
  <c r="AD8" i="3"/>
  <c r="AA8" i="3"/>
  <c r="AQ9" i="3" s="1"/>
  <c r="Y8" i="3"/>
  <c r="AO9" i="3" s="1"/>
  <c r="AA30" i="3"/>
  <c r="Y30" i="3"/>
  <c r="AO31" i="3" s="1"/>
  <c r="AD30" i="3"/>
  <c r="AA22" i="3"/>
  <c r="AQ23" i="3" s="1"/>
  <c r="Y22" i="3"/>
  <c r="AO23" i="3" s="1"/>
  <c r="AD22" i="3"/>
  <c r="AD14" i="3"/>
  <c r="AA14" i="3"/>
  <c r="AQ15" i="3" s="1"/>
  <c r="Y14" i="3"/>
  <c r="AO15" i="3" s="1"/>
  <c r="AD25" i="3"/>
  <c r="AA25" i="3"/>
  <c r="AQ26" i="3" s="1"/>
  <c r="Y25" i="3"/>
  <c r="AO26" i="3" s="1"/>
  <c r="AD17" i="3"/>
  <c r="AA17" i="3"/>
  <c r="AQ18" i="3" s="1"/>
  <c r="Y17" i="3"/>
  <c r="AO18" i="3" s="1"/>
  <c r="AD9" i="3"/>
  <c r="AA9" i="3"/>
  <c r="AQ10" i="3" s="1"/>
  <c r="Y9" i="3"/>
  <c r="AO10" i="3" s="1"/>
  <c r="AD27" i="3"/>
  <c r="AA27" i="3"/>
  <c r="AQ28" i="3" s="1"/>
  <c r="Y27" i="3"/>
  <c r="AO28" i="3" s="1"/>
  <c r="AA23" i="3"/>
  <c r="AQ24" i="3" s="1"/>
  <c r="AD23" i="3"/>
  <c r="Y23" i="3"/>
  <c r="AO24" i="3" s="1"/>
  <c r="AA19" i="3"/>
  <c r="AQ20" i="3" s="1"/>
  <c r="AD19" i="3"/>
  <c r="Y19" i="3"/>
  <c r="AO20" i="3" s="1"/>
  <c r="AD15" i="3"/>
  <c r="AA15" i="3"/>
  <c r="AQ16" i="3" s="1"/>
  <c r="Y15" i="3"/>
  <c r="AO16" i="3" s="1"/>
  <c r="AA11" i="3"/>
  <c r="AD11" i="3"/>
  <c r="Y11" i="3"/>
  <c r="AO12" i="3" s="1"/>
  <c r="U29" i="3"/>
  <c r="U21" i="3"/>
  <c r="AJ22" i="3" s="1"/>
  <c r="U13" i="3"/>
  <c r="AJ14" i="3" s="1"/>
  <c r="U28" i="3"/>
  <c r="U24" i="3"/>
  <c r="U20" i="3"/>
  <c r="AJ21" i="3" s="1"/>
  <c r="U16" i="3"/>
  <c r="AJ17" i="3" s="1"/>
  <c r="U12" i="3"/>
  <c r="AJ13" i="3" s="1"/>
  <c r="U8" i="3"/>
  <c r="AJ9" i="3" s="1"/>
  <c r="U25" i="3"/>
  <c r="U17" i="3"/>
  <c r="AJ18" i="3" s="1"/>
  <c r="U9" i="3"/>
  <c r="AJ10" i="3" s="1"/>
  <c r="U27" i="3"/>
  <c r="U23" i="3"/>
  <c r="U19" i="3"/>
  <c r="AJ20" i="3" s="1"/>
  <c r="U15" i="3"/>
  <c r="AJ16" i="3" s="1"/>
  <c r="U11" i="3"/>
  <c r="U30" i="3"/>
  <c r="AJ31" i="3" s="1"/>
  <c r="U26" i="3"/>
  <c r="U22" i="3"/>
  <c r="AJ23" i="3" s="1"/>
  <c r="U18" i="3"/>
  <c r="AJ19" i="3" s="1"/>
  <c r="U14" i="3"/>
  <c r="AJ15" i="3" s="1"/>
  <c r="U10" i="3"/>
  <c r="AJ11" i="3" s="1"/>
  <c r="AC93" i="3" l="1"/>
  <c r="Z105" i="3"/>
  <c r="AP106" i="3" s="1"/>
  <c r="AC88" i="3"/>
  <c r="BC95" i="3"/>
  <c r="AB88" i="3"/>
  <c r="BE90" i="3"/>
  <c r="W101" i="3"/>
  <c r="AE88" i="3"/>
  <c r="AL89" i="3" s="1"/>
  <c r="W94" i="3"/>
  <c r="AI108" i="3"/>
  <c r="BC89" i="3"/>
  <c r="AB93" i="3"/>
  <c r="V90" i="3"/>
  <c r="AK91" i="3" s="1"/>
  <c r="AC90" i="3"/>
  <c r="AM91" i="3" s="1"/>
  <c r="AC102" i="3"/>
  <c r="AE96" i="3"/>
  <c r="AL97" i="3" s="1"/>
  <c r="W88" i="3"/>
  <c r="AB90" i="3"/>
  <c r="AB80" i="3"/>
  <c r="AB91" i="3"/>
  <c r="Z94" i="3"/>
  <c r="AP95" i="3" s="1"/>
  <c r="AE91" i="3"/>
  <c r="AL92" i="3" s="1"/>
  <c r="V96" i="3"/>
  <c r="AK97" i="3" s="1"/>
  <c r="Z89" i="3"/>
  <c r="AP90" i="3" s="1"/>
  <c r="AC89" i="3"/>
  <c r="BB90" i="3" s="1"/>
  <c r="Z98" i="3"/>
  <c r="AP99" i="3" s="1"/>
  <c r="BE106" i="3"/>
  <c r="BE91" i="3"/>
  <c r="AB89" i="3"/>
  <c r="BE104" i="3"/>
  <c r="BE105" i="3"/>
  <c r="Z104" i="3"/>
  <c r="AP105" i="3" s="1"/>
  <c r="BE98" i="3"/>
  <c r="AI107" i="3"/>
  <c r="AB37" i="3"/>
  <c r="AM92" i="3"/>
  <c r="W90" i="3"/>
  <c r="BC98" i="3"/>
  <c r="AC96" i="3"/>
  <c r="AE90" i="3"/>
  <c r="AL91" i="3" s="1"/>
  <c r="Z87" i="3"/>
  <c r="AP88" i="3" s="1"/>
  <c r="BE99" i="3"/>
  <c r="AB77" i="3"/>
  <c r="Z97" i="3"/>
  <c r="AP98" i="3" s="1"/>
  <c r="AM103" i="3"/>
  <c r="V99" i="3"/>
  <c r="AK100" i="3" s="1"/>
  <c r="AM94" i="3"/>
  <c r="BC101" i="3"/>
  <c r="BC67" i="3"/>
  <c r="AC98" i="3"/>
  <c r="AI99" i="3" s="1"/>
  <c r="Z90" i="3"/>
  <c r="AP91" i="3" s="1"/>
  <c r="AB55" i="3"/>
  <c r="AB86" i="3"/>
  <c r="Z103" i="3"/>
  <c r="AP104" i="3" s="1"/>
  <c r="AB49" i="3"/>
  <c r="BE101" i="3"/>
  <c r="AB81" i="3"/>
  <c r="AM107" i="3"/>
  <c r="AR107" i="3" s="1"/>
  <c r="AM108" i="3"/>
  <c r="AM89" i="3"/>
  <c r="BC100" i="3"/>
  <c r="S2" i="3"/>
  <c r="AJ12" i="3"/>
  <c r="BC31" i="3"/>
  <c r="AQ31" i="3"/>
  <c r="W26" i="3"/>
  <c r="AJ27" i="3"/>
  <c r="BC93" i="3"/>
  <c r="AQ93" i="3"/>
  <c r="AC95" i="3"/>
  <c r="BB96" i="3" s="1"/>
  <c r="AJ96" i="3"/>
  <c r="Z88" i="3"/>
  <c r="AP89" i="3" s="1"/>
  <c r="AO89" i="3"/>
  <c r="AC92" i="3"/>
  <c r="BB93" i="3" s="1"/>
  <c r="AJ93" i="3"/>
  <c r="AB51" i="3"/>
  <c r="AJ52" i="3"/>
  <c r="AB63" i="3"/>
  <c r="AJ64" i="3"/>
  <c r="AB83" i="3"/>
  <c r="AJ84" i="3"/>
  <c r="AC87" i="3"/>
  <c r="BB88" i="3" s="1"/>
  <c r="AJ88" i="3"/>
  <c r="AE93" i="3"/>
  <c r="AL94" i="3" s="1"/>
  <c r="AJ94" i="3"/>
  <c r="AB72" i="3"/>
  <c r="AJ73" i="3"/>
  <c r="AB76" i="3"/>
  <c r="AJ77" i="3"/>
  <c r="V94" i="3"/>
  <c r="AK95" i="3" s="1"/>
  <c r="AJ95" i="3"/>
  <c r="AB45" i="3"/>
  <c r="W89" i="3"/>
  <c r="AJ90" i="3"/>
  <c r="Z95" i="3"/>
  <c r="AP96" i="3" s="1"/>
  <c r="AO96" i="3"/>
  <c r="W27" i="3"/>
  <c r="AJ28" i="3"/>
  <c r="W28" i="3"/>
  <c r="AJ29" i="3"/>
  <c r="W23" i="3"/>
  <c r="AJ24" i="3"/>
  <c r="W25" i="3"/>
  <c r="AJ26" i="3"/>
  <c r="AQ12" i="3"/>
  <c r="Z2" i="3"/>
  <c r="Z70" i="3"/>
  <c r="AP71" i="3" s="1"/>
  <c r="AO71" i="3"/>
  <c r="BC90" i="3"/>
  <c r="AQ90" i="3"/>
  <c r="AC99" i="3"/>
  <c r="BB100" i="3" s="1"/>
  <c r="AJ100" i="3"/>
  <c r="AB34" i="3"/>
  <c r="AJ35" i="3"/>
  <c r="AB38" i="3"/>
  <c r="AJ39" i="3"/>
  <c r="AB78" i="3"/>
  <c r="AJ79" i="3"/>
  <c r="W96" i="3"/>
  <c r="AJ97" i="3"/>
  <c r="AB59" i="3"/>
  <c r="AB75" i="3"/>
  <c r="W91" i="3"/>
  <c r="AJ92" i="3"/>
  <c r="BC91" i="3"/>
  <c r="AQ91" i="3"/>
  <c r="V97" i="3"/>
  <c r="AK98" i="3" s="1"/>
  <c r="AJ98" i="3"/>
  <c r="AB48" i="3"/>
  <c r="AJ49" i="3"/>
  <c r="AB52" i="3"/>
  <c r="AJ53" i="3"/>
  <c r="AB64" i="3"/>
  <c r="AJ65" i="3"/>
  <c r="AB68" i="3"/>
  <c r="AJ69" i="3"/>
  <c r="AB85" i="3"/>
  <c r="AJ86" i="3"/>
  <c r="W24" i="3"/>
  <c r="AJ25" i="3"/>
  <c r="W29" i="3"/>
  <c r="AJ30" i="3"/>
  <c r="AB70" i="3"/>
  <c r="AJ71" i="3"/>
  <c r="V103" i="3"/>
  <c r="AK104" i="3" s="1"/>
  <c r="AJ104" i="3"/>
  <c r="BC71" i="3"/>
  <c r="AQ71" i="3"/>
  <c r="BC94" i="3"/>
  <c r="AQ94" i="3"/>
  <c r="AB100" i="3"/>
  <c r="AJ101" i="3"/>
  <c r="AB35" i="3"/>
  <c r="AJ36" i="3"/>
  <c r="AB43" i="3"/>
  <c r="AJ44" i="3"/>
  <c r="BC64" i="3"/>
  <c r="AQ64" i="3"/>
  <c r="AB79" i="3"/>
  <c r="BC102" i="3"/>
  <c r="AQ102" i="3"/>
  <c r="V101" i="3"/>
  <c r="AK102" i="3" s="1"/>
  <c r="AJ102" i="3"/>
  <c r="AB36" i="3"/>
  <c r="AJ37" i="3"/>
  <c r="AB40" i="3"/>
  <c r="AJ41" i="3"/>
  <c r="AB44" i="3"/>
  <c r="AJ45" i="3"/>
  <c r="BC69" i="3"/>
  <c r="AQ69" i="3"/>
  <c r="AB102" i="3"/>
  <c r="AJ103" i="3"/>
  <c r="AB53" i="3"/>
  <c r="AJ54" i="3"/>
  <c r="AB57" i="3"/>
  <c r="AJ58" i="3"/>
  <c r="Z101" i="3"/>
  <c r="AP102" i="3" s="1"/>
  <c r="AO102" i="3"/>
  <c r="AB62" i="3"/>
  <c r="AJ63" i="3"/>
  <c r="AB104" i="3"/>
  <c r="AJ105" i="3"/>
  <c r="BC88" i="3"/>
  <c r="AQ88" i="3"/>
  <c r="BC104" i="3"/>
  <c r="AQ104" i="3"/>
  <c r="V105" i="3"/>
  <c r="AK106" i="3" s="1"/>
  <c r="AJ106" i="3"/>
  <c r="AB84" i="3"/>
  <c r="AJ85" i="3"/>
  <c r="BC106" i="3"/>
  <c r="AQ106" i="3"/>
  <c r="BC70" i="3"/>
  <c r="AQ70" i="3"/>
  <c r="BE92" i="3"/>
  <c r="AO92" i="3"/>
  <c r="BE103" i="3"/>
  <c r="AO103" i="3"/>
  <c r="BB89" i="3"/>
  <c r="AB103" i="3"/>
  <c r="AE103" i="3"/>
  <c r="AL104" i="3" s="1"/>
  <c r="BC92" i="3"/>
  <c r="BC66" i="3"/>
  <c r="AE97" i="3"/>
  <c r="AL98" i="3" s="1"/>
  <c r="BE100" i="3"/>
  <c r="Z96" i="3"/>
  <c r="AP97" i="3" s="1"/>
  <c r="AC103" i="3"/>
  <c r="BB108" i="3"/>
  <c r="BE71" i="3"/>
  <c r="BB92" i="3"/>
  <c r="AB94" i="3"/>
  <c r="BC105" i="3"/>
  <c r="Z91" i="3"/>
  <c r="AP92" i="3" s="1"/>
  <c r="AB97" i="3"/>
  <c r="AC97" i="3"/>
  <c r="AC101" i="3"/>
  <c r="AI102" i="3" s="1"/>
  <c r="BC63" i="3"/>
  <c r="AC94" i="3"/>
  <c r="AI95" i="3" s="1"/>
  <c r="BE97" i="3"/>
  <c r="AE70" i="3"/>
  <c r="AL71" i="3" s="1"/>
  <c r="BE95" i="3"/>
  <c r="AC7" i="3"/>
  <c r="AE7" i="3"/>
  <c r="AL8" i="3" s="1"/>
  <c r="BD99" i="3"/>
  <c r="BD80" i="3"/>
  <c r="BD50" i="3"/>
  <c r="BD90" i="3"/>
  <c r="BD13" i="3"/>
  <c r="BD11" i="3"/>
  <c r="AE100" i="3"/>
  <c r="AL101" i="3" s="1"/>
  <c r="BC99" i="3"/>
  <c r="BE88" i="3"/>
  <c r="W105" i="3"/>
  <c r="BD101" i="3"/>
  <c r="BD75" i="3"/>
  <c r="BD79" i="3"/>
  <c r="BD83" i="3"/>
  <c r="BD87" i="3"/>
  <c r="BD105" i="3"/>
  <c r="BD32" i="3"/>
  <c r="BD60" i="3"/>
  <c r="BD68" i="3"/>
  <c r="BD84" i="3"/>
  <c r="BD98" i="3"/>
  <c r="BD45" i="3"/>
  <c r="BD65" i="3"/>
  <c r="BD73" i="3"/>
  <c r="BD77" i="3"/>
  <c r="BD89" i="3"/>
  <c r="BD66" i="3"/>
  <c r="BD70" i="3"/>
  <c r="BD12" i="3"/>
  <c r="BD10" i="3"/>
  <c r="BD17" i="3"/>
  <c r="BD19" i="3"/>
  <c r="BD43" i="3"/>
  <c r="BD96" i="3"/>
  <c r="BD52" i="3"/>
  <c r="BD33" i="3"/>
  <c r="BD41" i="3"/>
  <c r="BD57" i="3"/>
  <c r="BD81" i="3"/>
  <c r="BD85" i="3"/>
  <c r="BD38" i="3"/>
  <c r="BD54" i="3"/>
  <c r="BD62" i="3"/>
  <c r="BD24" i="3"/>
  <c r="BD15" i="3"/>
  <c r="BD20" i="3"/>
  <c r="BD26" i="3"/>
  <c r="BD23" i="3"/>
  <c r="BD9" i="3"/>
  <c r="BD25" i="3"/>
  <c r="BD30" i="3"/>
  <c r="AB95" i="3"/>
  <c r="W95" i="3"/>
  <c r="BC65" i="3"/>
  <c r="BC97" i="3"/>
  <c r="AC100" i="3"/>
  <c r="AC104" i="3"/>
  <c r="BB105" i="3" s="1"/>
  <c r="V87" i="3"/>
  <c r="AK88" i="3" s="1"/>
  <c r="AE105" i="3"/>
  <c r="AL106" i="3" s="1"/>
  <c r="BD71" i="3"/>
  <c r="BD91" i="3"/>
  <c r="BD36" i="3"/>
  <c r="BD40" i="3"/>
  <c r="BD44" i="3"/>
  <c r="BD64" i="3"/>
  <c r="BD88" i="3"/>
  <c r="BD92" i="3"/>
  <c r="BD100" i="3"/>
  <c r="BD49" i="3"/>
  <c r="BD53" i="3"/>
  <c r="BD69" i="3"/>
  <c r="BD95" i="3"/>
  <c r="BD102" i="3"/>
  <c r="BD42" i="3"/>
  <c r="BD74" i="3"/>
  <c r="BD94" i="3"/>
  <c r="BD16" i="3"/>
  <c r="BD14" i="3"/>
  <c r="BD55" i="3"/>
  <c r="BD106" i="3"/>
  <c r="BD39" i="3"/>
  <c r="BD103" i="3"/>
  <c r="BD48" i="3"/>
  <c r="BD56" i="3"/>
  <c r="BD76" i="3"/>
  <c r="BD37" i="3"/>
  <c r="BD61" i="3"/>
  <c r="BD58" i="3"/>
  <c r="BD28" i="3"/>
  <c r="BD31" i="3"/>
  <c r="BD29" i="3"/>
  <c r="BD18" i="3"/>
  <c r="BD21" i="3"/>
  <c r="BD22" i="3"/>
  <c r="BD27" i="3"/>
  <c r="BC68" i="3"/>
  <c r="V100" i="3"/>
  <c r="AK101" i="3" s="1"/>
  <c r="V104" i="3"/>
  <c r="AK105" i="3" s="1"/>
  <c r="W87" i="3"/>
  <c r="BD35" i="3"/>
  <c r="BD72" i="3"/>
  <c r="BD93" i="3"/>
  <c r="BD97" i="3"/>
  <c r="BD104" i="3"/>
  <c r="BD34" i="3"/>
  <c r="BD46" i="3"/>
  <c r="BD78" i="3"/>
  <c r="BD82" i="3"/>
  <c r="BD86" i="3"/>
  <c r="AE95" i="3"/>
  <c r="AL96" i="3" s="1"/>
  <c r="AE99" i="3"/>
  <c r="AL100" i="3" s="1"/>
  <c r="W70" i="3"/>
  <c r="V91" i="3"/>
  <c r="AK92" i="3" s="1"/>
  <c r="W102" i="3"/>
  <c r="AB92" i="3"/>
  <c r="AE92" i="3"/>
  <c r="AL93" i="3" s="1"/>
  <c r="W104" i="3"/>
  <c r="AB87" i="3"/>
  <c r="AE87" i="3"/>
  <c r="AL88" i="3" s="1"/>
  <c r="BC96" i="3"/>
  <c r="AB105" i="3"/>
  <c r="BB94" i="3"/>
  <c r="AC105" i="3"/>
  <c r="AB99" i="3"/>
  <c r="AC70" i="3"/>
  <c r="BB71" i="3" s="1"/>
  <c r="V70" i="3"/>
  <c r="AK71" i="3" s="1"/>
  <c r="AE102" i="3"/>
  <c r="AL103" i="3" s="1"/>
  <c r="AE104" i="3"/>
  <c r="AL105" i="3" s="1"/>
  <c r="BC103" i="3"/>
  <c r="W93" i="3"/>
  <c r="W14" i="3"/>
  <c r="W17" i="3"/>
  <c r="W7" i="3"/>
  <c r="W20" i="3"/>
  <c r="BC80" i="3"/>
  <c r="Z34" i="3"/>
  <c r="AP35" i="3" s="1"/>
  <c r="BE35" i="3"/>
  <c r="V38" i="3"/>
  <c r="AK39" i="3" s="1"/>
  <c r="AE38" i="3"/>
  <c r="AL39" i="3" s="1"/>
  <c r="W38" i="3"/>
  <c r="AC38" i="3"/>
  <c r="BC43" i="3"/>
  <c r="BC47" i="3"/>
  <c r="AE50" i="3"/>
  <c r="AL51" i="3" s="1"/>
  <c r="W50" i="3"/>
  <c r="V50" i="3"/>
  <c r="AK51" i="3" s="1"/>
  <c r="AC50" i="3"/>
  <c r="W54" i="3"/>
  <c r="V54" i="3"/>
  <c r="AK55" i="3" s="1"/>
  <c r="AE54" i="3"/>
  <c r="AL55" i="3" s="1"/>
  <c r="AC54" i="3"/>
  <c r="V58" i="3"/>
  <c r="AK59" i="3" s="1"/>
  <c r="AC58" i="3"/>
  <c r="AE58" i="3"/>
  <c r="AL59" i="3" s="1"/>
  <c r="W58" i="3"/>
  <c r="BE67" i="3"/>
  <c r="Z66" i="3"/>
  <c r="AP67" i="3" s="1"/>
  <c r="BC79" i="3"/>
  <c r="Z82" i="3"/>
  <c r="AP83" i="3" s="1"/>
  <c r="BE83" i="3"/>
  <c r="BE87" i="3"/>
  <c r="Z86" i="3"/>
  <c r="AP87" i="3" s="1"/>
  <c r="BC32" i="3"/>
  <c r="V39" i="3"/>
  <c r="AK40" i="3" s="1"/>
  <c r="AE39" i="3"/>
  <c r="AL40" i="3" s="1"/>
  <c r="W39" i="3"/>
  <c r="AC39" i="3"/>
  <c r="V43" i="3"/>
  <c r="AK44" i="3" s="1"/>
  <c r="AE43" i="3"/>
  <c r="AL44" i="3" s="1"/>
  <c r="W43" i="3"/>
  <c r="AC43" i="3"/>
  <c r="Z47" i="3"/>
  <c r="AP48" i="3" s="1"/>
  <c r="BE48" i="3"/>
  <c r="Z51" i="3"/>
  <c r="AP52" i="3" s="1"/>
  <c r="BE52" i="3"/>
  <c r="BE64" i="3"/>
  <c r="Z63" i="3"/>
  <c r="AP64" i="3" s="1"/>
  <c r="AC67" i="3"/>
  <c r="AE67" i="3"/>
  <c r="AL68" i="3" s="1"/>
  <c r="W67" i="3"/>
  <c r="V67" i="3"/>
  <c r="AK68" i="3" s="1"/>
  <c r="Z71" i="3"/>
  <c r="AP72" i="3" s="1"/>
  <c r="BE72" i="3"/>
  <c r="Z75" i="3"/>
  <c r="AP76" i="3" s="1"/>
  <c r="BE76" i="3"/>
  <c r="V32" i="3"/>
  <c r="AK33" i="3" s="1"/>
  <c r="AE32" i="3"/>
  <c r="AL33" i="3" s="1"/>
  <c r="W32" i="3"/>
  <c r="AC32" i="3"/>
  <c r="BC41" i="3"/>
  <c r="BC53" i="3"/>
  <c r="W56" i="3"/>
  <c r="V56" i="3"/>
  <c r="AK57" i="3" s="1"/>
  <c r="AC56" i="3"/>
  <c r="AE56" i="3"/>
  <c r="AL57" i="3" s="1"/>
  <c r="Z60" i="3"/>
  <c r="AP61" i="3" s="1"/>
  <c r="BE61" i="3"/>
  <c r="Z84" i="3"/>
  <c r="AP85" i="3" s="1"/>
  <c r="BE85" i="3"/>
  <c r="BC42" i="3"/>
  <c r="V33" i="3"/>
  <c r="AK34" i="3" s="1"/>
  <c r="AE33" i="3"/>
  <c r="AL34" i="3" s="1"/>
  <c r="W33" i="3"/>
  <c r="AC33" i="3"/>
  <c r="BC38" i="3"/>
  <c r="V41" i="3"/>
  <c r="AK42" i="3" s="1"/>
  <c r="AE41" i="3"/>
  <c r="AL42" i="3" s="1"/>
  <c r="W41" i="3"/>
  <c r="AC41" i="3"/>
  <c r="BC50" i="3"/>
  <c r="AE61" i="3"/>
  <c r="AL62" i="3" s="1"/>
  <c r="W61" i="3"/>
  <c r="V61" i="3"/>
  <c r="AK62" i="3" s="1"/>
  <c r="AC61" i="3"/>
  <c r="AC65" i="3"/>
  <c r="V65" i="3"/>
  <c r="AK66" i="3" s="1"/>
  <c r="AE65" i="3"/>
  <c r="AL66" i="3" s="1"/>
  <c r="W65" i="3"/>
  <c r="BE70" i="3"/>
  <c r="Z69" i="3"/>
  <c r="AP70" i="3" s="1"/>
  <c r="BC74" i="3"/>
  <c r="BC86" i="3"/>
  <c r="BE94" i="3"/>
  <c r="Z93" i="3"/>
  <c r="AP94" i="3" s="1"/>
  <c r="W30" i="3"/>
  <c r="W22" i="3"/>
  <c r="W11" i="3"/>
  <c r="W8" i="3"/>
  <c r="BE31" i="3"/>
  <c r="BB103" i="3"/>
  <c r="Z80" i="3"/>
  <c r="AP81" i="3" s="1"/>
  <c r="BE81" i="3"/>
  <c r="Z38" i="3"/>
  <c r="AP39" i="3" s="1"/>
  <c r="BE39" i="3"/>
  <c r="V42" i="3"/>
  <c r="AK43" i="3" s="1"/>
  <c r="AE42" i="3"/>
  <c r="AL43" i="3" s="1"/>
  <c r="W42" i="3"/>
  <c r="AC42" i="3"/>
  <c r="AE46" i="3"/>
  <c r="AL47" i="3" s="1"/>
  <c r="AC46" i="3"/>
  <c r="V46" i="3"/>
  <c r="AK47" i="3" s="1"/>
  <c r="W46" i="3"/>
  <c r="AB50" i="3"/>
  <c r="AB54" i="3"/>
  <c r="AB58" i="3"/>
  <c r="AC66" i="3"/>
  <c r="W66" i="3"/>
  <c r="V66" i="3"/>
  <c r="AK67" i="3" s="1"/>
  <c r="AE66" i="3"/>
  <c r="AL67" i="3" s="1"/>
  <c r="Z74" i="3"/>
  <c r="AP75" i="3" s="1"/>
  <c r="BE75" i="3"/>
  <c r="Z78" i="3"/>
  <c r="AP79" i="3" s="1"/>
  <c r="BE79" i="3"/>
  <c r="BC83" i="3"/>
  <c r="BC87" i="3"/>
  <c r="Z31" i="3"/>
  <c r="AP32" i="3" s="1"/>
  <c r="BE32" i="3"/>
  <c r="BC36" i="3"/>
  <c r="BC40" i="3"/>
  <c r="BC48" i="3"/>
  <c r="BC56" i="3"/>
  <c r="AB67" i="3"/>
  <c r="V71" i="3"/>
  <c r="AK72" i="3" s="1"/>
  <c r="W71" i="3"/>
  <c r="AC71" i="3"/>
  <c r="AE71" i="3"/>
  <c r="AL72" i="3" s="1"/>
  <c r="BC76" i="3"/>
  <c r="Z79" i="3"/>
  <c r="AP80" i="3" s="1"/>
  <c r="BE80" i="3"/>
  <c r="BC84" i="3"/>
  <c r="Z41" i="3"/>
  <c r="AP42" i="3" s="1"/>
  <c r="BE42" i="3"/>
  <c r="BC33" i="3"/>
  <c r="V36" i="3"/>
  <c r="AK37" i="3" s="1"/>
  <c r="AE36" i="3"/>
  <c r="AL37" i="3" s="1"/>
  <c r="W36" i="3"/>
  <c r="AC36" i="3"/>
  <c r="Z40" i="3"/>
  <c r="AP41" i="3" s="1"/>
  <c r="BE41" i="3"/>
  <c r="BC45" i="3"/>
  <c r="BE53" i="3"/>
  <c r="Z52" i="3"/>
  <c r="AP53" i="3" s="1"/>
  <c r="AB56" i="3"/>
  <c r="AC60" i="3"/>
  <c r="AE60" i="3"/>
  <c r="AL61" i="3" s="1"/>
  <c r="W60" i="3"/>
  <c r="V60" i="3"/>
  <c r="AK61" i="3" s="1"/>
  <c r="BE65" i="3"/>
  <c r="Z64" i="3"/>
  <c r="AP65" i="3" s="1"/>
  <c r="BC73" i="3"/>
  <c r="BC77" i="3"/>
  <c r="BC81" i="3"/>
  <c r="BC85" i="3"/>
  <c r="BE63" i="3"/>
  <c r="Z62" i="3"/>
  <c r="AP63" i="3" s="1"/>
  <c r="BC34" i="3"/>
  <c r="V37" i="3"/>
  <c r="AK38" i="3" s="1"/>
  <c r="AE37" i="3"/>
  <c r="AL38" i="3" s="1"/>
  <c r="W37" i="3"/>
  <c r="AC37" i="3"/>
  <c r="AE45" i="3"/>
  <c r="AL46" i="3" s="1"/>
  <c r="W45" i="3"/>
  <c r="AC45" i="3"/>
  <c r="V45" i="3"/>
  <c r="AK46" i="3" s="1"/>
  <c r="BE50" i="3"/>
  <c r="Z49" i="3"/>
  <c r="AP50" i="3" s="1"/>
  <c r="BC54" i="3"/>
  <c r="BC58" i="3"/>
  <c r="AB61" i="3"/>
  <c r="AB65" i="3"/>
  <c r="AC69" i="3"/>
  <c r="V69" i="3"/>
  <c r="AK70" i="3" s="1"/>
  <c r="AE69" i="3"/>
  <c r="AL70" i="3" s="1"/>
  <c r="W69" i="3"/>
  <c r="V73" i="3"/>
  <c r="AK74" i="3" s="1"/>
  <c r="AE73" i="3"/>
  <c r="AL74" i="3" s="1"/>
  <c r="W73" i="3"/>
  <c r="AC73" i="3"/>
  <c r="BC78" i="3"/>
  <c r="Z81" i="3"/>
  <c r="AP82" i="3" s="1"/>
  <c r="BE82" i="3"/>
  <c r="W19" i="3"/>
  <c r="W13" i="3"/>
  <c r="W18" i="3"/>
  <c r="W21" i="3"/>
  <c r="W10" i="3"/>
  <c r="W15" i="3"/>
  <c r="W9" i="3"/>
  <c r="W12" i="3"/>
  <c r="BE60" i="3"/>
  <c r="Z59" i="3"/>
  <c r="AP60" i="3" s="1"/>
  <c r="BC35" i="3"/>
  <c r="BC39" i="3"/>
  <c r="AB42" i="3"/>
  <c r="BE51" i="3"/>
  <c r="Z50" i="3"/>
  <c r="AP51" i="3" s="1"/>
  <c r="BE55" i="3"/>
  <c r="Z54" i="3"/>
  <c r="AP55" i="3" s="1"/>
  <c r="BE59" i="3"/>
  <c r="Z58" i="3"/>
  <c r="AP59" i="3" s="1"/>
  <c r="AC62" i="3"/>
  <c r="W62" i="3"/>
  <c r="V62" i="3"/>
  <c r="AK63" i="3" s="1"/>
  <c r="AE62" i="3"/>
  <c r="AL63" i="3" s="1"/>
  <c r="AB66" i="3"/>
  <c r="V74" i="3"/>
  <c r="AK75" i="3" s="1"/>
  <c r="AE74" i="3"/>
  <c r="AL75" i="3" s="1"/>
  <c r="W74" i="3"/>
  <c r="AC74" i="3"/>
  <c r="V78" i="3"/>
  <c r="AK79" i="3" s="1"/>
  <c r="AE78" i="3"/>
  <c r="AL79" i="3" s="1"/>
  <c r="W78" i="3"/>
  <c r="AC78" i="3"/>
  <c r="V82" i="3"/>
  <c r="AK83" i="3" s="1"/>
  <c r="AE82" i="3"/>
  <c r="AL83" i="3" s="1"/>
  <c r="W82" i="3"/>
  <c r="AC82" i="3"/>
  <c r="V86" i="3"/>
  <c r="AK87" i="3" s="1"/>
  <c r="AE86" i="3"/>
  <c r="AL87" i="3" s="1"/>
  <c r="W86" i="3"/>
  <c r="AC86" i="3"/>
  <c r="Z73" i="3"/>
  <c r="AP74" i="3" s="1"/>
  <c r="BE74" i="3"/>
  <c r="V31" i="3"/>
  <c r="AK32" i="3" s="1"/>
  <c r="AE31" i="3"/>
  <c r="AL32" i="3" s="1"/>
  <c r="W31" i="3"/>
  <c r="AC31" i="3"/>
  <c r="Z35" i="3"/>
  <c r="AP36" i="3" s="1"/>
  <c r="BE36" i="3"/>
  <c r="AB39" i="3"/>
  <c r="Z43" i="3"/>
  <c r="AP44" i="3" s="1"/>
  <c r="BE44" i="3"/>
  <c r="AE47" i="3"/>
  <c r="AL48" i="3" s="1"/>
  <c r="AC47" i="3"/>
  <c r="W47" i="3"/>
  <c r="V47" i="3"/>
  <c r="AK48" i="3" s="1"/>
  <c r="BC52" i="3"/>
  <c r="BE56" i="3"/>
  <c r="Z55" i="3"/>
  <c r="AP56" i="3" s="1"/>
  <c r="BC60" i="3"/>
  <c r="AB71" i="3"/>
  <c r="V75" i="3"/>
  <c r="AK76" i="3" s="1"/>
  <c r="AE75" i="3"/>
  <c r="AL76" i="3" s="1"/>
  <c r="W75" i="3"/>
  <c r="AC75" i="3"/>
  <c r="V79" i="3"/>
  <c r="AK80" i="3" s="1"/>
  <c r="AE79" i="3"/>
  <c r="AL80" i="3" s="1"/>
  <c r="W79" i="3"/>
  <c r="AC79" i="3"/>
  <c r="Z83" i="3"/>
  <c r="AP84" i="3" s="1"/>
  <c r="BE84" i="3"/>
  <c r="BC82" i="3"/>
  <c r="Z32" i="3"/>
  <c r="AP33" i="3" s="1"/>
  <c r="BE33" i="3"/>
  <c r="BC37" i="3"/>
  <c r="V40" i="3"/>
  <c r="AK41" i="3" s="1"/>
  <c r="AE40" i="3"/>
  <c r="AL41" i="3" s="1"/>
  <c r="W40" i="3"/>
  <c r="AC40" i="3"/>
  <c r="Z44" i="3"/>
  <c r="AP45" i="3" s="1"/>
  <c r="BE45" i="3"/>
  <c r="W48" i="3"/>
  <c r="V48" i="3"/>
  <c r="AK49" i="3" s="1"/>
  <c r="AC48" i="3"/>
  <c r="AE48" i="3"/>
  <c r="AL49" i="3" s="1"/>
  <c r="BC57" i="3"/>
  <c r="AB60" i="3"/>
  <c r="AC64" i="3"/>
  <c r="AE64" i="3"/>
  <c r="AL65" i="3" s="1"/>
  <c r="W64" i="3"/>
  <c r="V64" i="3"/>
  <c r="AK65" i="3" s="1"/>
  <c r="Z68" i="3"/>
  <c r="AP69" i="3" s="1"/>
  <c r="BE69" i="3"/>
  <c r="Z72" i="3"/>
  <c r="AP73" i="3" s="1"/>
  <c r="BE73" i="3"/>
  <c r="Z76" i="3"/>
  <c r="AP77" i="3" s="1"/>
  <c r="BE77" i="3"/>
  <c r="V80" i="3"/>
  <c r="AK81" i="3" s="1"/>
  <c r="AE80" i="3"/>
  <c r="AL81" i="3" s="1"/>
  <c r="W80" i="3"/>
  <c r="AC80" i="3"/>
  <c r="V84" i="3"/>
  <c r="AK85" i="3" s="1"/>
  <c r="AE84" i="3"/>
  <c r="AL85" i="3" s="1"/>
  <c r="W84" i="3"/>
  <c r="AC84" i="3"/>
  <c r="AB46" i="3"/>
  <c r="AB33" i="3"/>
  <c r="BC46" i="3"/>
  <c r="AE49" i="3"/>
  <c r="AL50" i="3" s="1"/>
  <c r="W49" i="3"/>
  <c r="AC49" i="3"/>
  <c r="V49" i="3"/>
  <c r="AK50" i="3" s="1"/>
  <c r="BE54" i="3"/>
  <c r="Z53" i="3"/>
  <c r="AP54" i="3" s="1"/>
  <c r="BE58" i="3"/>
  <c r="Z57" i="3"/>
  <c r="AP58" i="3" s="1"/>
  <c r="BC62" i="3"/>
  <c r="AB69" i="3"/>
  <c r="V77" i="3"/>
  <c r="AK78" i="3" s="1"/>
  <c r="AE77" i="3"/>
  <c r="AL78" i="3" s="1"/>
  <c r="W77" i="3"/>
  <c r="AC77" i="3"/>
  <c r="V81" i="3"/>
  <c r="AK82" i="3" s="1"/>
  <c r="AE81" i="3"/>
  <c r="AL82" i="3" s="1"/>
  <c r="W81" i="3"/>
  <c r="AC81" i="3"/>
  <c r="BE86" i="3"/>
  <c r="Z85" i="3"/>
  <c r="AP86" i="3" s="1"/>
  <c r="AB74" i="3"/>
  <c r="W16" i="3"/>
  <c r="V34" i="3"/>
  <c r="AK35" i="3" s="1"/>
  <c r="AE34" i="3"/>
  <c r="AL35" i="3" s="1"/>
  <c r="W34" i="3"/>
  <c r="AC34" i="3"/>
  <c r="Z42" i="3"/>
  <c r="AP43" i="3" s="1"/>
  <c r="BE43" i="3"/>
  <c r="BE47" i="3"/>
  <c r="Z46" i="3"/>
  <c r="AP47" i="3" s="1"/>
  <c r="BC51" i="3"/>
  <c r="BC55" i="3"/>
  <c r="BC59" i="3"/>
  <c r="BE49" i="3"/>
  <c r="Z48" i="3"/>
  <c r="AP49" i="3" s="1"/>
  <c r="V35" i="3"/>
  <c r="AK36" i="3" s="1"/>
  <c r="AE35" i="3"/>
  <c r="AL36" i="3" s="1"/>
  <c r="W35" i="3"/>
  <c r="AC35" i="3"/>
  <c r="Z39" i="3"/>
  <c r="AP40" i="3" s="1"/>
  <c r="BE40" i="3"/>
  <c r="BC44" i="3"/>
  <c r="AC51" i="3"/>
  <c r="AE51" i="3"/>
  <c r="AL52" i="3" s="1"/>
  <c r="W51" i="3"/>
  <c r="V51" i="3"/>
  <c r="AK52" i="3" s="1"/>
  <c r="AC55" i="3"/>
  <c r="AE55" i="3"/>
  <c r="AL56" i="3" s="1"/>
  <c r="W55" i="3"/>
  <c r="V55" i="3"/>
  <c r="AK56" i="3" s="1"/>
  <c r="AC59" i="3"/>
  <c r="W59" i="3"/>
  <c r="V59" i="3"/>
  <c r="AK60" i="3" s="1"/>
  <c r="AE59" i="3"/>
  <c r="AL60" i="3" s="1"/>
  <c r="AC63" i="3"/>
  <c r="AE63" i="3"/>
  <c r="AL64" i="3" s="1"/>
  <c r="W63" i="3"/>
  <c r="V63" i="3"/>
  <c r="AK64" i="3" s="1"/>
  <c r="BE68" i="3"/>
  <c r="Z67" i="3"/>
  <c r="AP68" i="3" s="1"/>
  <c r="BC72" i="3"/>
  <c r="V83" i="3"/>
  <c r="AK84" i="3" s="1"/>
  <c r="AE83" i="3"/>
  <c r="AL84" i="3" s="1"/>
  <c r="W83" i="3"/>
  <c r="AC83" i="3"/>
  <c r="BC49" i="3"/>
  <c r="AB32" i="3"/>
  <c r="Z36" i="3"/>
  <c r="AP37" i="3" s="1"/>
  <c r="BE37" i="3"/>
  <c r="V44" i="3"/>
  <c r="AK45" i="3" s="1"/>
  <c r="AE44" i="3"/>
  <c r="AL45" i="3" s="1"/>
  <c r="W44" i="3"/>
  <c r="AC44" i="3"/>
  <c r="AC52" i="3"/>
  <c r="AE52" i="3"/>
  <c r="AL53" i="3" s="1"/>
  <c r="W52" i="3"/>
  <c r="V52" i="3"/>
  <c r="AK53" i="3" s="1"/>
  <c r="BE57" i="3"/>
  <c r="Z56" i="3"/>
  <c r="AP57" i="3" s="1"/>
  <c r="BC61" i="3"/>
  <c r="AC68" i="3"/>
  <c r="AE68" i="3"/>
  <c r="AL69" i="3" s="1"/>
  <c r="W68" i="3"/>
  <c r="V68" i="3"/>
  <c r="AK69" i="3" s="1"/>
  <c r="V72" i="3"/>
  <c r="AK73" i="3" s="1"/>
  <c r="AE72" i="3"/>
  <c r="AL73" i="3" s="1"/>
  <c r="W72" i="3"/>
  <c r="AC72" i="3"/>
  <c r="V76" i="3"/>
  <c r="AK77" i="3" s="1"/>
  <c r="AE76" i="3"/>
  <c r="AL77" i="3" s="1"/>
  <c r="W76" i="3"/>
  <c r="AC76" i="3"/>
  <c r="BE93" i="3"/>
  <c r="Z92" i="3"/>
  <c r="AP93" i="3" s="1"/>
  <c r="BC75" i="3"/>
  <c r="Z33" i="3"/>
  <c r="AP34" i="3" s="1"/>
  <c r="BE34" i="3"/>
  <c r="Z37" i="3"/>
  <c r="AP38" i="3" s="1"/>
  <c r="BE38" i="3"/>
  <c r="AB41" i="3"/>
  <c r="Z45" i="3"/>
  <c r="AP46" i="3" s="1"/>
  <c r="BE46" i="3"/>
  <c r="AC53" i="3"/>
  <c r="AE53" i="3"/>
  <c r="AL54" i="3" s="1"/>
  <c r="W53" i="3"/>
  <c r="V53" i="3"/>
  <c r="AK54" i="3" s="1"/>
  <c r="AE57" i="3"/>
  <c r="AL58" i="3" s="1"/>
  <c r="W57" i="3"/>
  <c r="AC57" i="3"/>
  <c r="V57" i="3"/>
  <c r="AK58" i="3" s="1"/>
  <c r="BE62" i="3"/>
  <c r="Z61" i="3"/>
  <c r="AP62" i="3" s="1"/>
  <c r="BE66" i="3"/>
  <c r="Z65" i="3"/>
  <c r="AP66" i="3" s="1"/>
  <c r="AB73" i="3"/>
  <c r="Z77" i="3"/>
  <c r="AP78" i="3" s="1"/>
  <c r="BE78" i="3"/>
  <c r="V85" i="3"/>
  <c r="AK86" i="3" s="1"/>
  <c r="AE85" i="3"/>
  <c r="AL86" i="3" s="1"/>
  <c r="W85" i="3"/>
  <c r="AC85" i="3"/>
  <c r="AB31" i="3"/>
  <c r="AB82" i="3"/>
  <c r="BB107" i="3"/>
  <c r="AB7" i="3"/>
  <c r="AA3" i="3" s="1"/>
  <c r="X3" i="3"/>
  <c r="BC12" i="3"/>
  <c r="BC9" i="3"/>
  <c r="BC24" i="3"/>
  <c r="BC26" i="3"/>
  <c r="AB8" i="3"/>
  <c r="BC25" i="3"/>
  <c r="BC14" i="3"/>
  <c r="BC11" i="3"/>
  <c r="BD8" i="3"/>
  <c r="AC3" i="3"/>
  <c r="BC19" i="3"/>
  <c r="BC16" i="3"/>
  <c r="BC20" i="3"/>
  <c r="BC18" i="3"/>
  <c r="BC15" i="3"/>
  <c r="BC23" i="3"/>
  <c r="BC21" i="3"/>
  <c r="BC13" i="3"/>
  <c r="BC22" i="3"/>
  <c r="T3" i="3"/>
  <c r="BC28" i="3"/>
  <c r="BC10" i="3"/>
  <c r="BC17" i="3"/>
  <c r="BC29" i="3"/>
  <c r="BC30" i="3"/>
  <c r="BC27" i="3"/>
  <c r="BC8" i="3"/>
  <c r="V14" i="3"/>
  <c r="AK15" i="3" s="1"/>
  <c r="AE14" i="3"/>
  <c r="AL15" i="3" s="1"/>
  <c r="V11" i="3"/>
  <c r="AK12" i="3" s="1"/>
  <c r="AE11" i="3"/>
  <c r="AL12" i="3" s="1"/>
  <c r="AC9" i="3"/>
  <c r="AE9" i="3"/>
  <c r="AL10" i="3" s="1"/>
  <c r="V9" i="3"/>
  <c r="AK10" i="3" s="1"/>
  <c r="V18" i="3"/>
  <c r="AK19" i="3" s="1"/>
  <c r="AE18" i="3"/>
  <c r="AL19" i="3" s="1"/>
  <c r="V15" i="3"/>
  <c r="AK16" i="3" s="1"/>
  <c r="AE15" i="3"/>
  <c r="AL16" i="3" s="1"/>
  <c r="AC17" i="3"/>
  <c r="AE17" i="3"/>
  <c r="AL18" i="3" s="1"/>
  <c r="V17" i="3"/>
  <c r="AK18" i="3" s="1"/>
  <c r="AC8" i="3"/>
  <c r="AE8" i="3"/>
  <c r="AL9" i="3" s="1"/>
  <c r="V8" i="3"/>
  <c r="AK9" i="3" s="1"/>
  <c r="AC24" i="3"/>
  <c r="AE24" i="3"/>
  <c r="AL25" i="3" s="1"/>
  <c r="V24" i="3"/>
  <c r="AK25" i="3" s="1"/>
  <c r="AB24" i="3"/>
  <c r="V30" i="3"/>
  <c r="AK31" i="3" s="1"/>
  <c r="AE30" i="3"/>
  <c r="AL31" i="3" s="1"/>
  <c r="AB22" i="3"/>
  <c r="V22" i="3"/>
  <c r="AK23" i="3" s="1"/>
  <c r="AE22" i="3"/>
  <c r="AL23" i="3" s="1"/>
  <c r="AC19" i="3"/>
  <c r="V19" i="3"/>
  <c r="AK20" i="3" s="1"/>
  <c r="AE19" i="3"/>
  <c r="AL20" i="3" s="1"/>
  <c r="AC25" i="3"/>
  <c r="AE25" i="3"/>
  <c r="AL26" i="3" s="1"/>
  <c r="V25" i="3"/>
  <c r="AK26" i="3" s="1"/>
  <c r="AC12" i="3"/>
  <c r="AE12" i="3"/>
  <c r="AL13" i="3" s="1"/>
  <c r="V12" i="3"/>
  <c r="AK13" i="3" s="1"/>
  <c r="AC28" i="3"/>
  <c r="AE28" i="3"/>
  <c r="AL29" i="3" s="1"/>
  <c r="V28" i="3"/>
  <c r="AK29" i="3" s="1"/>
  <c r="AC13" i="3"/>
  <c r="AE13" i="3"/>
  <c r="AL14" i="3" s="1"/>
  <c r="V13" i="3"/>
  <c r="AK14" i="3" s="1"/>
  <c r="V27" i="3"/>
  <c r="AK28" i="3" s="1"/>
  <c r="AE27" i="3"/>
  <c r="AL28" i="3" s="1"/>
  <c r="AC20" i="3"/>
  <c r="AE20" i="3"/>
  <c r="AL21" i="3" s="1"/>
  <c r="V20" i="3"/>
  <c r="AK21" i="3" s="1"/>
  <c r="AC29" i="3"/>
  <c r="AE29" i="3"/>
  <c r="AL30" i="3" s="1"/>
  <c r="V29" i="3"/>
  <c r="AK30" i="3" s="1"/>
  <c r="AB10" i="3"/>
  <c r="V10" i="3"/>
  <c r="AK11" i="3" s="1"/>
  <c r="AE10" i="3"/>
  <c r="AL11" i="3" s="1"/>
  <c r="V26" i="3"/>
  <c r="AK27" i="3" s="1"/>
  <c r="AE26" i="3"/>
  <c r="AL27" i="3" s="1"/>
  <c r="V7" i="3"/>
  <c r="AK8" i="3" s="1"/>
  <c r="AC23" i="3"/>
  <c r="V23" i="3"/>
  <c r="AK24" i="3" s="1"/>
  <c r="AE23" i="3"/>
  <c r="AL24" i="3" s="1"/>
  <c r="AC16" i="3"/>
  <c r="AE16" i="3"/>
  <c r="AL17" i="3" s="1"/>
  <c r="V16" i="3"/>
  <c r="AK17" i="3" s="1"/>
  <c r="AC21" i="3"/>
  <c r="AE21" i="3"/>
  <c r="AL22" i="3" s="1"/>
  <c r="V21" i="3"/>
  <c r="AK22" i="3" s="1"/>
  <c r="AB17" i="3"/>
  <c r="AB18" i="3"/>
  <c r="AC26" i="3"/>
  <c r="BE23" i="3"/>
  <c r="Z22" i="3"/>
  <c r="AP23" i="3" s="1"/>
  <c r="Z30" i="3"/>
  <c r="AP31" i="3" s="1"/>
  <c r="BE29" i="3"/>
  <c r="Z28" i="3"/>
  <c r="AP29" i="3" s="1"/>
  <c r="Z13" i="3"/>
  <c r="AP14" i="3" s="1"/>
  <c r="BE14" i="3"/>
  <c r="Z29" i="3"/>
  <c r="AP30" i="3" s="1"/>
  <c r="BE30" i="3"/>
  <c r="BE8" i="3"/>
  <c r="Z7" i="3"/>
  <c r="AP8" i="3" s="1"/>
  <c r="AC14" i="3"/>
  <c r="AC30" i="3"/>
  <c r="AC11" i="3"/>
  <c r="AB11" i="3"/>
  <c r="AC27" i="3"/>
  <c r="AI28" i="3" s="1"/>
  <c r="AB27" i="3"/>
  <c r="BE16" i="3"/>
  <c r="Z15" i="3"/>
  <c r="AP16" i="3" s="1"/>
  <c r="AB9" i="3"/>
  <c r="AB14" i="3"/>
  <c r="AB12" i="3"/>
  <c r="AB20" i="3"/>
  <c r="AB28" i="3"/>
  <c r="AB21" i="3"/>
  <c r="AB19" i="3"/>
  <c r="AC18" i="3"/>
  <c r="AC15" i="3"/>
  <c r="AI16" i="3" s="1"/>
  <c r="AB15" i="3"/>
  <c r="AB23" i="3"/>
  <c r="BE12" i="3"/>
  <c r="Z11" i="3"/>
  <c r="AP12" i="3" s="1"/>
  <c r="BE28" i="3"/>
  <c r="Z27" i="3"/>
  <c r="AP28" i="3" s="1"/>
  <c r="AB25" i="3"/>
  <c r="AB30" i="3"/>
  <c r="AB16" i="3"/>
  <c r="AB26" i="3"/>
  <c r="AC10" i="3"/>
  <c r="BE20" i="3"/>
  <c r="Z19" i="3"/>
  <c r="AP20" i="3" s="1"/>
  <c r="AC22" i="3"/>
  <c r="BE24" i="3"/>
  <c r="Z23" i="3"/>
  <c r="AP24" i="3" s="1"/>
  <c r="Z9" i="3"/>
  <c r="AP10" i="3" s="1"/>
  <c r="BE10" i="3"/>
  <c r="BE18" i="3"/>
  <c r="Z17" i="3"/>
  <c r="AP18" i="3" s="1"/>
  <c r="BE26" i="3"/>
  <c r="Z25" i="3"/>
  <c r="AP26" i="3" s="1"/>
  <c r="BE15" i="3"/>
  <c r="Z14" i="3"/>
  <c r="AP15" i="3" s="1"/>
  <c r="BE9" i="3"/>
  <c r="Z8" i="3"/>
  <c r="AP9" i="3" s="1"/>
  <c r="BE13" i="3"/>
  <c r="Z12" i="3"/>
  <c r="AP13" i="3" s="1"/>
  <c r="BE17" i="3"/>
  <c r="Z16" i="3"/>
  <c r="AP17" i="3" s="1"/>
  <c r="BE21" i="3"/>
  <c r="Z20" i="3"/>
  <c r="AP21" i="3" s="1"/>
  <c r="BE25" i="3"/>
  <c r="Z24" i="3"/>
  <c r="AP25" i="3" s="1"/>
  <c r="AB13" i="3"/>
  <c r="BE22" i="3"/>
  <c r="Z21" i="3"/>
  <c r="AP22" i="3" s="1"/>
  <c r="AB29" i="3"/>
  <c r="BE11" i="3"/>
  <c r="Z10" i="3"/>
  <c r="AP11" i="3" s="1"/>
  <c r="BE19" i="3"/>
  <c r="Z18" i="3"/>
  <c r="AP19" i="3" s="1"/>
  <c r="BE27" i="3"/>
  <c r="Z26" i="3"/>
  <c r="AP27" i="3" s="1"/>
  <c r="AI97" i="3" l="1"/>
  <c r="AI89" i="3"/>
  <c r="AI23" i="3"/>
  <c r="AI13" i="3"/>
  <c r="AI15" i="3"/>
  <c r="BB91" i="3"/>
  <c r="AB3" i="3"/>
  <c r="AI8" i="3"/>
  <c r="AI64" i="3"/>
  <c r="AI56" i="3"/>
  <c r="AI52" i="3"/>
  <c r="AI10" i="3"/>
  <c r="AI27" i="3"/>
  <c r="AI60" i="3"/>
  <c r="AI36" i="3"/>
  <c r="AI50" i="3"/>
  <c r="AI41" i="3"/>
  <c r="AI32" i="3"/>
  <c r="AI70" i="3"/>
  <c r="AI46" i="3"/>
  <c r="AI34" i="3"/>
  <c r="AM90" i="3"/>
  <c r="AI90" i="3"/>
  <c r="AI62" i="3"/>
  <c r="AI57" i="3"/>
  <c r="AI68" i="3"/>
  <c r="AI98" i="3"/>
  <c r="AI12" i="3"/>
  <c r="AI77" i="3"/>
  <c r="AI73" i="3"/>
  <c r="AI38" i="3"/>
  <c r="AI42" i="3"/>
  <c r="AI33" i="3"/>
  <c r="AI39" i="3"/>
  <c r="BB99" i="3"/>
  <c r="AI92" i="3"/>
  <c r="AR92" i="3" s="1"/>
  <c r="AS92" i="3" s="1"/>
  <c r="AI17" i="3"/>
  <c r="AI30" i="3"/>
  <c r="AI14" i="3"/>
  <c r="AI20" i="3"/>
  <c r="AI9" i="3"/>
  <c r="AI35" i="3"/>
  <c r="AI82" i="3"/>
  <c r="AI78" i="3"/>
  <c r="AI74" i="3"/>
  <c r="AI43" i="3"/>
  <c r="AI11" i="3"/>
  <c r="AI69" i="3"/>
  <c r="AI63" i="3"/>
  <c r="AI72" i="3"/>
  <c r="AI104" i="3"/>
  <c r="AR89" i="3"/>
  <c r="AS89" i="3" s="1"/>
  <c r="AI54" i="3"/>
  <c r="AI19" i="3"/>
  <c r="AI22" i="3"/>
  <c r="AI26" i="3"/>
  <c r="AI25" i="3"/>
  <c r="AI53" i="3"/>
  <c r="AI48" i="3"/>
  <c r="AI67" i="3"/>
  <c r="AI66" i="3"/>
  <c r="AI44" i="3"/>
  <c r="AI40" i="3"/>
  <c r="AI55" i="3"/>
  <c r="AI51" i="3"/>
  <c r="AI71" i="3"/>
  <c r="AI94" i="3"/>
  <c r="AR94" i="3" s="1"/>
  <c r="AS94" i="3" s="1"/>
  <c r="AI86" i="3"/>
  <c r="AI45" i="3"/>
  <c r="AI84" i="3"/>
  <c r="AI85" i="3"/>
  <c r="AI81" i="3"/>
  <c r="AI80" i="3"/>
  <c r="AI76" i="3"/>
  <c r="AI87" i="3"/>
  <c r="AI83" i="3"/>
  <c r="AI79" i="3"/>
  <c r="AI75" i="3"/>
  <c r="AI37" i="3"/>
  <c r="BB98" i="3"/>
  <c r="AI105" i="3"/>
  <c r="AI100" i="3"/>
  <c r="AR108" i="3"/>
  <c r="AS108" i="3" s="1"/>
  <c r="AI103" i="3"/>
  <c r="AR103" i="3" s="1"/>
  <c r="AS103" i="3" s="1"/>
  <c r="AI91" i="3"/>
  <c r="AR91" i="3" s="1"/>
  <c r="AS91" i="3" s="1"/>
  <c r="AI58" i="3"/>
  <c r="AI31" i="3"/>
  <c r="AI24" i="3"/>
  <c r="AI21" i="3"/>
  <c r="AI29" i="3"/>
  <c r="AI18" i="3"/>
  <c r="AI65" i="3"/>
  <c r="AI49" i="3"/>
  <c r="AI61" i="3"/>
  <c r="AI47" i="3"/>
  <c r="AI59" i="3"/>
  <c r="AI106" i="3"/>
  <c r="AI101" i="3"/>
  <c r="BB97" i="3"/>
  <c r="AI88" i="3"/>
  <c r="AI93" i="3"/>
  <c r="AI96" i="3"/>
  <c r="AS107" i="3"/>
  <c r="AD3" i="3"/>
  <c r="AM19" i="3"/>
  <c r="AM21" i="3"/>
  <c r="AM29" i="3"/>
  <c r="AM18" i="3"/>
  <c r="AM86" i="3"/>
  <c r="AM69" i="3"/>
  <c r="AM45" i="3"/>
  <c r="AM84" i="3"/>
  <c r="AM35" i="3"/>
  <c r="AM82" i="3"/>
  <c r="AR82" i="3" s="1"/>
  <c r="AS82" i="3" s="1"/>
  <c r="AM48" i="3"/>
  <c r="AM74" i="3"/>
  <c r="AM67" i="3"/>
  <c r="AM43" i="3"/>
  <c r="AM66" i="3"/>
  <c r="AM40" i="3"/>
  <c r="AR40" i="3" s="1"/>
  <c r="AS40" i="3" s="1"/>
  <c r="AM55" i="3"/>
  <c r="AM88" i="3"/>
  <c r="AM93" i="3"/>
  <c r="AM28" i="3"/>
  <c r="AR28" i="3" s="1"/>
  <c r="AS28" i="3" s="1"/>
  <c r="AM27" i="3"/>
  <c r="AR27" i="3" s="1"/>
  <c r="AS27" i="3" s="1"/>
  <c r="AM17" i="3"/>
  <c r="AM20" i="3"/>
  <c r="AM73" i="3"/>
  <c r="AM81" i="3"/>
  <c r="AM80" i="3"/>
  <c r="AM83" i="3"/>
  <c r="AM75" i="3"/>
  <c r="AM63" i="3"/>
  <c r="AM37" i="3"/>
  <c r="AM62" i="3"/>
  <c r="AM102" i="3"/>
  <c r="AM11" i="3"/>
  <c r="AM25" i="3"/>
  <c r="AM54" i="3"/>
  <c r="AM49" i="3"/>
  <c r="AM38" i="3"/>
  <c r="AM61" i="3"/>
  <c r="AM33" i="3"/>
  <c r="AM39" i="3"/>
  <c r="AM105" i="3"/>
  <c r="AM98" i="3"/>
  <c r="AR98" i="3" s="1"/>
  <c r="AM104" i="3"/>
  <c r="AR104" i="3" s="1"/>
  <c r="AS104" i="3" s="1"/>
  <c r="AM100" i="3"/>
  <c r="AM97" i="3"/>
  <c r="AM13" i="3"/>
  <c r="AM64" i="3"/>
  <c r="AM56" i="3"/>
  <c r="AM36" i="3"/>
  <c r="AR36" i="3" s="1"/>
  <c r="AS36" i="3" s="1"/>
  <c r="AM34" i="3"/>
  <c r="AR34" i="3" s="1"/>
  <c r="AS34" i="3" s="1"/>
  <c r="AM101" i="3"/>
  <c r="AM8" i="3"/>
  <c r="AM12" i="3"/>
  <c r="AM31" i="3"/>
  <c r="AM24" i="3"/>
  <c r="AM58" i="3"/>
  <c r="AM78" i="3"/>
  <c r="AM44" i="3"/>
  <c r="AR44" i="3" s="1"/>
  <c r="AS44" i="3" s="1"/>
  <c r="AM51" i="3"/>
  <c r="AM71" i="3"/>
  <c r="AM96" i="3"/>
  <c r="AM99" i="3"/>
  <c r="AM16" i="3"/>
  <c r="AR16" i="3" s="1"/>
  <c r="AS16" i="3" s="1"/>
  <c r="AM15" i="3"/>
  <c r="AM30" i="3"/>
  <c r="AM14" i="3"/>
  <c r="AR14" i="3" s="1"/>
  <c r="AS14" i="3" s="1"/>
  <c r="AM9" i="3"/>
  <c r="AM77" i="3"/>
  <c r="AM85" i="3"/>
  <c r="AM76" i="3"/>
  <c r="AR76" i="3" s="1"/>
  <c r="AS76" i="3" s="1"/>
  <c r="AM87" i="3"/>
  <c r="AM79" i="3"/>
  <c r="AM72" i="3"/>
  <c r="AM57" i="3"/>
  <c r="AR57" i="3" s="1"/>
  <c r="AS57" i="3" s="1"/>
  <c r="AM68" i="3"/>
  <c r="AM22" i="3"/>
  <c r="AM26" i="3"/>
  <c r="AM65" i="3"/>
  <c r="AM47" i="3"/>
  <c r="AM42" i="3"/>
  <c r="AM59" i="3"/>
  <c r="AM106" i="3"/>
  <c r="AM95" i="3"/>
  <c r="AM23" i="3"/>
  <c r="AM10" i="3"/>
  <c r="AM53" i="3"/>
  <c r="AR53" i="3" s="1"/>
  <c r="AS53" i="3" s="1"/>
  <c r="BB64" i="3"/>
  <c r="AM60" i="3"/>
  <c r="AM52" i="3"/>
  <c r="AR52" i="3" s="1"/>
  <c r="AS52" i="3" s="1"/>
  <c r="AM50" i="3"/>
  <c r="AM41" i="3"/>
  <c r="AM32" i="3"/>
  <c r="AM70" i="3"/>
  <c r="AR70" i="3" s="1"/>
  <c r="AS70" i="3" s="1"/>
  <c r="AM46" i="3"/>
  <c r="BB65" i="3"/>
  <c r="BB31" i="3"/>
  <c r="BB24" i="3"/>
  <c r="BB21" i="3"/>
  <c r="BB29" i="3"/>
  <c r="BB18" i="3"/>
  <c r="BB62" i="3"/>
  <c r="BB16" i="3"/>
  <c r="BB28" i="3"/>
  <c r="BB15" i="3"/>
  <c r="BB27" i="3"/>
  <c r="BB17" i="3"/>
  <c r="AG10" i="3"/>
  <c r="BB30" i="3"/>
  <c r="BB14" i="3"/>
  <c r="AG12" i="3"/>
  <c r="BB20" i="3"/>
  <c r="BB9" i="3"/>
  <c r="AG9" i="3"/>
  <c r="AG11" i="3"/>
  <c r="BB45" i="3"/>
  <c r="BB63" i="3"/>
  <c r="BB70" i="3"/>
  <c r="BB37" i="3"/>
  <c r="AG8" i="3"/>
  <c r="BB11" i="3"/>
  <c r="BB22" i="3"/>
  <c r="AG20" i="3"/>
  <c r="BB26" i="3"/>
  <c r="BB25" i="3"/>
  <c r="AG15" i="3"/>
  <c r="BB67" i="3"/>
  <c r="BB101" i="3"/>
  <c r="BB102" i="3"/>
  <c r="BB104" i="3"/>
  <c r="BB19" i="3"/>
  <c r="BB23" i="3"/>
  <c r="BB12" i="3"/>
  <c r="AG13" i="3"/>
  <c r="BB13" i="3"/>
  <c r="BB10" i="3"/>
  <c r="BB69" i="3"/>
  <c r="BB66" i="3"/>
  <c r="BB68" i="3"/>
  <c r="BB95" i="3"/>
  <c r="U3" i="3"/>
  <c r="U2" i="3" s="1"/>
  <c r="AH7" i="3"/>
  <c r="BB61" i="3"/>
  <c r="AG16" i="3"/>
  <c r="AG22" i="3"/>
  <c r="AG14" i="3"/>
  <c r="AG21" i="3"/>
  <c r="AG19" i="3"/>
  <c r="AG18" i="3"/>
  <c r="AG17" i="3"/>
  <c r="BB57" i="3"/>
  <c r="BB106" i="3"/>
  <c r="BB56" i="3"/>
  <c r="BB49" i="3"/>
  <c r="BB53" i="3"/>
  <c r="BB52" i="3"/>
  <c r="BB47" i="3"/>
  <c r="BB54" i="3"/>
  <c r="BB84" i="3"/>
  <c r="BB60" i="3"/>
  <c r="BB41" i="3"/>
  <c r="BB76" i="3"/>
  <c r="BB32" i="3"/>
  <c r="BB87" i="3"/>
  <c r="BB75" i="3"/>
  <c r="BB46" i="3"/>
  <c r="BB42" i="3"/>
  <c r="BB33" i="3"/>
  <c r="BB59" i="3"/>
  <c r="BB39" i="3"/>
  <c r="AH20" i="3"/>
  <c r="BB86" i="3"/>
  <c r="BB58" i="3"/>
  <c r="BB36" i="3"/>
  <c r="BB35" i="3"/>
  <c r="AH8" i="3"/>
  <c r="BB50" i="3"/>
  <c r="BB83" i="3"/>
  <c r="AH12" i="3"/>
  <c r="AH14" i="3"/>
  <c r="BB38" i="3"/>
  <c r="BB72" i="3"/>
  <c r="BB43" i="3"/>
  <c r="AH18" i="3"/>
  <c r="AH16" i="3"/>
  <c r="AH9" i="3"/>
  <c r="BB77" i="3"/>
  <c r="BB82" i="3"/>
  <c r="BB85" i="3"/>
  <c r="BB80" i="3"/>
  <c r="BB79" i="3"/>
  <c r="BB74" i="3"/>
  <c r="BB34" i="3"/>
  <c r="BB55" i="3"/>
  <c r="AH21" i="3"/>
  <c r="AH19" i="3"/>
  <c r="AG7" i="3"/>
  <c r="BB73" i="3"/>
  <c r="BB78" i="3"/>
  <c r="BB81" i="3"/>
  <c r="BB48" i="3"/>
  <c r="AH10" i="3"/>
  <c r="AH22" i="3"/>
  <c r="AH11" i="3"/>
  <c r="AH13" i="3"/>
  <c r="AH15" i="3"/>
  <c r="AH17" i="3"/>
  <c r="BB44" i="3"/>
  <c r="BB40" i="3"/>
  <c r="BB51" i="3"/>
  <c r="W1" i="3"/>
  <c r="U1" i="3"/>
  <c r="Y3" i="3"/>
  <c r="BB8" i="3"/>
  <c r="AR50" i="3" l="1"/>
  <c r="AR65" i="3"/>
  <c r="AS65" i="3" s="1"/>
  <c r="AR31" i="3"/>
  <c r="AS31" i="3" s="1"/>
  <c r="AR88" i="3"/>
  <c r="AS88" i="3" s="1"/>
  <c r="AR59" i="3"/>
  <c r="AS59" i="3" s="1"/>
  <c r="AR81" i="3"/>
  <c r="AS81" i="3" s="1"/>
  <c r="AR55" i="3"/>
  <c r="AS55" i="3" s="1"/>
  <c r="AR67" i="3"/>
  <c r="AS67" i="3" s="1"/>
  <c r="AR18" i="3"/>
  <c r="AS18" i="3" s="1"/>
  <c r="AR90" i="3"/>
  <c r="AS90" i="3" s="1"/>
  <c r="AR72" i="3"/>
  <c r="AS72" i="3" s="1"/>
  <c r="AR60" i="3"/>
  <c r="AS60" i="3" s="1"/>
  <c r="AR56" i="3"/>
  <c r="AR74" i="3"/>
  <c r="AS74" i="3" s="1"/>
  <c r="AR64" i="3"/>
  <c r="AR33" i="3"/>
  <c r="AS33" i="3" s="1"/>
  <c r="AR62" i="3"/>
  <c r="AS62" i="3" s="1"/>
  <c r="AR83" i="3"/>
  <c r="AS83" i="3" s="1"/>
  <c r="AR29" i="3"/>
  <c r="AS29" i="3" s="1"/>
  <c r="AR54" i="3"/>
  <c r="AS54" i="3" s="1"/>
  <c r="AR93" i="3"/>
  <c r="AS93" i="3" s="1"/>
  <c r="AR66" i="3"/>
  <c r="AS66" i="3" s="1"/>
  <c r="AR45" i="3"/>
  <c r="AS45" i="3" s="1"/>
  <c r="AR106" i="3"/>
  <c r="AS106" i="3" s="1"/>
  <c r="AR25" i="3"/>
  <c r="AS25" i="3" s="1"/>
  <c r="AR80" i="3"/>
  <c r="AS80" i="3" s="1"/>
  <c r="AR43" i="3"/>
  <c r="AS43" i="3" s="1"/>
  <c r="AR21" i="3"/>
  <c r="AS21" i="3" s="1"/>
  <c r="AR30" i="3"/>
  <c r="AS30" i="3" s="1"/>
  <c r="AR63" i="3"/>
  <c r="AS63" i="3" s="1"/>
  <c r="AR35" i="3"/>
  <c r="AS35" i="3" s="1"/>
  <c r="AR78" i="3"/>
  <c r="AS78" i="3" s="1"/>
  <c r="AR61" i="3"/>
  <c r="AS61" i="3" s="1"/>
  <c r="AR58" i="3"/>
  <c r="AS58" i="3" s="1"/>
  <c r="AR105" i="3"/>
  <c r="AR38" i="3"/>
  <c r="AS38" i="3" s="1"/>
  <c r="AR11" i="3"/>
  <c r="AS11" i="3" s="1"/>
  <c r="AR19" i="3"/>
  <c r="AS19" i="3" s="1"/>
  <c r="W2" i="3"/>
  <c r="AR12" i="3"/>
  <c r="AS12" i="3" s="1"/>
  <c r="AR42" i="3"/>
  <c r="AS42" i="3" s="1"/>
  <c r="AR71" i="3"/>
  <c r="AS71" i="3" s="1"/>
  <c r="AR100" i="3"/>
  <c r="AS100" i="3" s="1"/>
  <c r="AR68" i="3"/>
  <c r="AS68" i="3" s="1"/>
  <c r="AR51" i="3"/>
  <c r="AS51" i="3" s="1"/>
  <c r="AR24" i="3"/>
  <c r="AS24" i="3" s="1"/>
  <c r="AR101" i="3"/>
  <c r="AS101" i="3" s="1"/>
  <c r="AR39" i="3"/>
  <c r="AS39" i="3" s="1"/>
  <c r="AR49" i="3"/>
  <c r="AS49" i="3" s="1"/>
  <c r="AR75" i="3"/>
  <c r="AS75" i="3" s="1"/>
  <c r="AR73" i="3"/>
  <c r="AS73" i="3" s="1"/>
  <c r="AR84" i="3"/>
  <c r="AS84" i="3" s="1"/>
  <c r="AR85" i="3"/>
  <c r="AS85" i="3" s="1"/>
  <c r="AR96" i="3"/>
  <c r="AS96" i="3" s="1"/>
  <c r="AR48" i="3"/>
  <c r="AS48" i="3" s="1"/>
  <c r="AR77" i="3"/>
  <c r="AS77" i="3" s="1"/>
  <c r="AR8" i="3"/>
  <c r="AS8" i="3" s="1"/>
  <c r="AR37" i="3"/>
  <c r="AS37" i="3" s="1"/>
  <c r="AR17" i="3"/>
  <c r="AS17" i="3" s="1"/>
  <c r="AR69" i="3"/>
  <c r="AS69" i="3" s="1"/>
  <c r="AR47" i="3"/>
  <c r="AS47" i="3" s="1"/>
  <c r="AR87" i="3"/>
  <c r="AS87" i="3" s="1"/>
  <c r="AR9" i="3"/>
  <c r="AS9" i="3" s="1"/>
  <c r="AR79" i="3"/>
  <c r="AS79" i="3" s="1"/>
  <c r="AR86" i="3"/>
  <c r="AS86" i="3" s="1"/>
  <c r="AS50" i="3"/>
  <c r="AR95" i="3"/>
  <c r="AS95" i="3" s="1"/>
  <c r="AR46" i="3"/>
  <c r="AS46" i="3" s="1"/>
  <c r="AR20" i="3"/>
  <c r="AS20" i="3" s="1"/>
  <c r="AR23" i="3"/>
  <c r="AS23" i="3" s="1"/>
  <c r="AR99" i="3"/>
  <c r="AS99" i="3" s="1"/>
  <c r="AS56" i="3"/>
  <c r="AR97" i="3"/>
  <c r="AS97" i="3" s="1"/>
  <c r="AS98" i="3"/>
  <c r="AR102" i="3"/>
  <c r="AS102" i="3" s="1"/>
  <c r="AR15" i="3"/>
  <c r="AS15" i="3" s="1"/>
  <c r="AR26" i="3"/>
  <c r="AS26" i="3" s="1"/>
  <c r="AS64" i="3"/>
  <c r="AS105" i="3"/>
  <c r="AR32" i="3"/>
  <c r="AS32" i="3" s="1"/>
  <c r="AR41" i="3"/>
  <c r="AS41" i="3" s="1"/>
  <c r="AR10" i="3"/>
  <c r="AS10" i="3" s="1"/>
  <c r="AR13" i="3"/>
  <c r="AS13" i="3" s="1"/>
  <c r="AR22" i="3"/>
  <c r="AS22" i="3" s="1"/>
</calcChain>
</file>

<file path=xl/sharedStrings.xml><?xml version="1.0" encoding="utf-8"?>
<sst xmlns="http://schemas.openxmlformats.org/spreadsheetml/2006/main" count="620" uniqueCount="121">
  <si>
    <t>P-XYL-01</t>
  </si>
  <si>
    <t>M-XYL-01</t>
  </si>
  <si>
    <t>O-XYL-01</t>
  </si>
  <si>
    <t>WATER</t>
  </si>
  <si>
    <t>ETHYL-01</t>
  </si>
  <si>
    <t>METHA-01</t>
  </si>
  <si>
    <t>TOLUE-01</t>
  </si>
  <si>
    <t>BENZE-01</t>
  </si>
  <si>
    <t>kmol/hr</t>
  </si>
  <si>
    <t>Row/Case</t>
  </si>
  <si>
    <t>Status</t>
  </si>
  <si>
    <t>VARY   1</t>
  </si>
  <si>
    <t xml:space="preserve">PXY     </t>
  </si>
  <si>
    <t xml:space="preserve">MXY     </t>
  </si>
  <si>
    <t xml:space="preserve">OXY     </t>
  </si>
  <si>
    <t xml:space="preserve">BENZE   </t>
  </si>
  <si>
    <t xml:space="preserve">TOLUENE </t>
  </si>
  <si>
    <t>METHANOL</t>
  </si>
  <si>
    <t xml:space="preserve">WATER   </t>
  </si>
  <si>
    <t xml:space="preserve">ETHENE  </t>
  </si>
  <si>
    <t xml:space="preserve">B1      </t>
  </si>
  <si>
    <t xml:space="preserve">PARAM   </t>
  </si>
  <si>
    <t>LENGTH</t>
  </si>
  <si>
    <t>METER</t>
  </si>
  <si>
    <t>KMOL/HR</t>
  </si>
  <si>
    <t>OK</t>
  </si>
  <si>
    <t>toluene conversion</t>
  </si>
  <si>
    <t>o-xylene</t>
  </si>
  <si>
    <t>p-xylene</t>
  </si>
  <si>
    <t>m-xylene</t>
  </si>
  <si>
    <t>toluene</t>
  </si>
  <si>
    <t>benzene</t>
  </si>
  <si>
    <t>Target p-xylene</t>
  </si>
  <si>
    <t>toluene reacted kmol/hr</t>
  </si>
  <si>
    <t>Toluene feed</t>
  </si>
  <si>
    <t>h20 slectivity</t>
  </si>
  <si>
    <t>water input</t>
  </si>
  <si>
    <t>benzene selectivity</t>
  </si>
  <si>
    <t>xi2</t>
  </si>
  <si>
    <t>xi3</t>
  </si>
  <si>
    <t>xi4</t>
  </si>
  <si>
    <t>m xylene flow</t>
  </si>
  <si>
    <t>o xylene</t>
  </si>
  <si>
    <t>h20</t>
  </si>
  <si>
    <t>ethene</t>
  </si>
  <si>
    <t>p-xylene selectivity</t>
  </si>
  <si>
    <t>ethene selectivity</t>
  </si>
  <si>
    <t>o xylene selectivity</t>
  </si>
  <si>
    <t>xi</t>
  </si>
  <si>
    <t>methanol</t>
  </si>
  <si>
    <t>Selectivity</t>
  </si>
  <si>
    <t>Flowrates</t>
  </si>
  <si>
    <t>Methanol feed</t>
  </si>
  <si>
    <t>Input</t>
  </si>
  <si>
    <t>Output</t>
  </si>
  <si>
    <t>Reacted</t>
  </si>
  <si>
    <t>Extent of Reaction</t>
  </si>
  <si>
    <t>Price $/kg</t>
  </si>
  <si>
    <t>kg/kmol</t>
  </si>
  <si>
    <t>Price$/kmol</t>
  </si>
  <si>
    <t>water</t>
  </si>
  <si>
    <t>in</t>
  </si>
  <si>
    <t>out</t>
  </si>
  <si>
    <t>Mass balance check</t>
  </si>
  <si>
    <t>fuel</t>
  </si>
  <si>
    <t>Toluene</t>
  </si>
  <si>
    <t>Methanol</t>
  </si>
  <si>
    <t xml:space="preserve">p-xylene </t>
  </si>
  <si>
    <t>$/year</t>
  </si>
  <si>
    <t>Input Cost ($/hr)</t>
  </si>
  <si>
    <t>Output Revenue ($/hr)</t>
  </si>
  <si>
    <t>Profit</t>
  </si>
  <si>
    <t>$/hr</t>
  </si>
  <si>
    <t>Purge</t>
  </si>
  <si>
    <t>conversion</t>
  </si>
  <si>
    <t>Length</t>
    <phoneticPr fontId="0" type="noConversion"/>
  </si>
  <si>
    <t>P-Xy</t>
    <phoneticPr fontId="0" type="noConversion"/>
  </si>
  <si>
    <t>M-Xy</t>
    <phoneticPr fontId="0" type="noConversion"/>
  </si>
  <si>
    <t>O-Xy</t>
    <phoneticPr fontId="0" type="noConversion"/>
  </si>
  <si>
    <t>Benzene</t>
    <phoneticPr fontId="0" type="noConversion"/>
  </si>
  <si>
    <t>Toluene</t>
    <phoneticPr fontId="0" type="noConversion"/>
  </si>
  <si>
    <t>MeOH</t>
    <phoneticPr fontId="0" type="noConversion"/>
  </si>
  <si>
    <t>Water</t>
    <phoneticPr fontId="0" type="noConversion"/>
  </si>
  <si>
    <t>Ethene</t>
    <phoneticPr fontId="0" type="noConversion"/>
  </si>
  <si>
    <t>MeOH 3000 : Tol 3000</t>
    <phoneticPr fontId="0" type="noConversion"/>
  </si>
  <si>
    <t>Cov</t>
    <phoneticPr fontId="0" type="noConversion"/>
  </si>
  <si>
    <t>Selectiv</t>
    <phoneticPr fontId="0" type="noConversion"/>
  </si>
  <si>
    <t>MeOH 2000 : Tol 4000</t>
    <phoneticPr fontId="0" type="noConversion"/>
  </si>
  <si>
    <t>Toluene </t>
  </si>
  <si>
    <t>71.76 </t>
  </si>
  <si>
    <t>Methanol </t>
  </si>
  <si>
    <t>12.16 </t>
  </si>
  <si>
    <t>p-xylene </t>
  </si>
  <si>
    <t>107.06 </t>
  </si>
  <si>
    <t>o-xylene </t>
  </si>
  <si>
    <t>80.56 </t>
  </si>
  <si>
    <t>m-xylene </t>
  </si>
  <si>
    <t>82.68 </t>
  </si>
  <si>
    <t>benzene </t>
  </si>
  <si>
    <t>64.74 </t>
  </si>
  <si>
    <t>Length</t>
    <phoneticPr fontId="3" type="noConversion"/>
  </si>
  <si>
    <t>P-Xy</t>
    <phoneticPr fontId="3" type="noConversion"/>
  </si>
  <si>
    <t>M-Xy</t>
    <phoneticPr fontId="3" type="noConversion"/>
  </si>
  <si>
    <t>O-Xy</t>
    <phoneticPr fontId="3" type="noConversion"/>
  </si>
  <si>
    <t>Benzene</t>
    <phoneticPr fontId="3" type="noConversion"/>
  </si>
  <si>
    <t>Toluene</t>
    <phoneticPr fontId="3" type="noConversion"/>
  </si>
  <si>
    <t>MeOH</t>
    <phoneticPr fontId="3" type="noConversion"/>
  </si>
  <si>
    <t>Water</t>
    <phoneticPr fontId="3" type="noConversion"/>
  </si>
  <si>
    <t>Ethene</t>
    <phoneticPr fontId="3" type="noConversion"/>
  </si>
  <si>
    <t>Cov</t>
    <phoneticPr fontId="3" type="noConversion"/>
  </si>
  <si>
    <t>Selectiv</t>
    <phoneticPr fontId="3" type="noConversion"/>
  </si>
  <si>
    <t xml:space="preserve">conversion </t>
  </si>
  <si>
    <t>MeOH 1500 : Tol 4500</t>
    <phoneticPr fontId="3" type="noConversion"/>
  </si>
  <si>
    <t>MeOH 4000 : Tol 2000</t>
    <phoneticPr fontId="0" type="noConversion"/>
  </si>
  <si>
    <t>MeOH 4500 : Tol 1500</t>
    <phoneticPr fontId="0" type="noConversion"/>
  </si>
  <si>
    <t>MeOH 4800 : Tol 1200</t>
    <phoneticPr fontId="0" type="noConversion"/>
  </si>
  <si>
    <t>Recycle methanol toluene</t>
  </si>
  <si>
    <t>Conversion</t>
  </si>
  <si>
    <t>EP 2 $/yr</t>
  </si>
  <si>
    <t>Recycle with methanol purge</t>
  </si>
  <si>
    <t>In out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</si>
</sst>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0E+00"/>
  </numFmts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13" borderId="0" applyNumberFormat="0" applyBorder="0" applyAlignment="0" applyProtection="0"/>
  </cellStyleXfs>
  <cellXfs count="95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11" fontId="0" fillId="4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4" borderId="4" xfId="0" applyFill="1" applyBorder="1"/>
    <xf numFmtId="0" fontId="0" fillId="9" borderId="1" xfId="0" applyFill="1" applyBorder="1"/>
    <xf numFmtId="11" fontId="0" fillId="9" borderId="1" xfId="0" applyNumberFormat="1" applyFill="1" applyBorder="1"/>
    <xf numFmtId="0" fontId="1" fillId="11" borderId="1" xfId="0" applyFont="1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1" fillId="11" borderId="3" xfId="0" applyFont="1" applyFill="1" applyBorder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12" borderId="1" xfId="0" applyFont="1" applyFill="1" applyBorder="1"/>
    <xf numFmtId="11" fontId="1" fillId="12" borderId="1" xfId="0" applyNumberFormat="1" applyFont="1" applyFill="1" applyBorder="1"/>
    <xf numFmtId="0" fontId="1" fillId="2" borderId="1" xfId="0" applyFont="1" applyFill="1" applyBorder="1"/>
    <xf numFmtId="11" fontId="1" fillId="2" borderId="1" xfId="0" applyNumberFormat="1" applyFont="1" applyFill="1" applyBorder="1"/>
    <xf numFmtId="0" fontId="1" fillId="8" borderId="1" xfId="0" applyFont="1" applyFill="1" applyBorder="1"/>
    <xf numFmtId="165" fontId="1" fillId="8" borderId="1" xfId="0" applyNumberFormat="1" applyFont="1" applyFill="1" applyBorder="1"/>
    <xf numFmtId="0" fontId="0" fillId="10" borderId="1" xfId="0" applyFill="1" applyBorder="1" applyAlignment="1">
      <alignment horizontal="center"/>
    </xf>
    <xf numFmtId="0" fontId="0" fillId="0" borderId="0" xfId="0" applyFill="1"/>
    <xf numFmtId="0" fontId="1" fillId="2" borderId="6" xfId="0" applyFont="1" applyFill="1" applyBorder="1" applyAlignment="1"/>
    <xf numFmtId="0" fontId="1" fillId="2" borderId="8" xfId="0" applyFont="1" applyFill="1" applyBorder="1" applyAlignment="1"/>
    <xf numFmtId="9" fontId="0" fillId="0" borderId="0" xfId="0" applyNumberFormat="1"/>
    <xf numFmtId="0" fontId="0" fillId="0" borderId="0" xfId="0" applyAlignment="1">
      <alignment horizontal="center"/>
    </xf>
    <xf numFmtId="0" fontId="3" fillId="13" borderId="9" xfId="1" applyBorder="1"/>
    <xf numFmtId="0" fontId="3" fillId="13" borderId="11" xfId="1" applyBorder="1"/>
    <xf numFmtId="0" fontId="3" fillId="13" borderId="15" xfId="1" applyBorder="1"/>
    <xf numFmtId="0" fontId="3" fillId="13" borderId="16" xfId="1" applyBorder="1"/>
    <xf numFmtId="0" fontId="3" fillId="13" borderId="10" xfId="1" applyBorder="1" applyAlignment="1">
      <alignment horizontal="center"/>
    </xf>
    <xf numFmtId="0" fontId="3" fillId="13" borderId="11" xfId="1" applyBorder="1" applyAlignment="1">
      <alignment horizontal="center"/>
    </xf>
    <xf numFmtId="0" fontId="3" fillId="13" borderId="17" xfId="1" applyBorder="1" applyAlignment="1">
      <alignment horizontal="center"/>
    </xf>
    <xf numFmtId="0" fontId="3" fillId="13" borderId="0" xfId="1" applyBorder="1" applyAlignment="1">
      <alignment horizontal="center"/>
    </xf>
    <xf numFmtId="11" fontId="3" fillId="13" borderId="0" xfId="1" applyNumberFormat="1" applyBorder="1" applyAlignment="1">
      <alignment horizontal="center"/>
    </xf>
    <xf numFmtId="11" fontId="3" fillId="13" borderId="16" xfId="1" applyNumberFormat="1" applyBorder="1" applyAlignment="1">
      <alignment horizontal="center"/>
    </xf>
    <xf numFmtId="0" fontId="3" fillId="13" borderId="16" xfId="1" applyBorder="1" applyAlignment="1">
      <alignment horizontal="center"/>
    </xf>
    <xf numFmtId="0" fontId="3" fillId="13" borderId="18" xfId="1" applyBorder="1" applyAlignment="1">
      <alignment horizontal="center"/>
    </xf>
    <xf numFmtId="0" fontId="3" fillId="13" borderId="12" xfId="1" applyBorder="1" applyAlignment="1">
      <alignment horizontal="center"/>
    </xf>
    <xf numFmtId="0" fontId="3" fillId="13" borderId="14" xfId="1" applyBorder="1" applyAlignment="1">
      <alignment horizontal="center"/>
    </xf>
    <xf numFmtId="0" fontId="0" fillId="13" borderId="14" xfId="1" applyFont="1" applyBorder="1" applyAlignment="1">
      <alignment horizontal="center"/>
    </xf>
    <xf numFmtId="0" fontId="0" fillId="13" borderId="12" xfId="1" applyFont="1" applyBorder="1" applyAlignment="1">
      <alignment horizontal="center"/>
    </xf>
    <xf numFmtId="0" fontId="0" fillId="13" borderId="12" xfId="1" applyFont="1" applyBorder="1" applyAlignment="1">
      <alignment horizontal="center"/>
    </xf>
    <xf numFmtId="0" fontId="0" fillId="13" borderId="14" xfId="1" applyFont="1" applyBorder="1" applyAlignment="1">
      <alignment horizontal="center"/>
    </xf>
    <xf numFmtId="0" fontId="0" fillId="13" borderId="18" xfId="1" applyFont="1" applyBorder="1" applyAlignment="1">
      <alignment horizontal="center"/>
    </xf>
    <xf numFmtId="0" fontId="0" fillId="13" borderId="10" xfId="1" applyFont="1" applyBorder="1" applyAlignment="1">
      <alignment horizontal="center"/>
    </xf>
    <xf numFmtId="0" fontId="0" fillId="13" borderId="11" xfId="1" applyFont="1" applyBorder="1" applyAlignment="1">
      <alignment horizontal="center"/>
    </xf>
    <xf numFmtId="0" fontId="0" fillId="13" borderId="17" xfId="1" applyFont="1" applyBorder="1" applyAlignment="1">
      <alignment horizontal="center"/>
    </xf>
    <xf numFmtId="0" fontId="0" fillId="13" borderId="0" xfId="1" applyFont="1" applyAlignment="1">
      <alignment horizontal="center"/>
    </xf>
    <xf numFmtId="11" fontId="0" fillId="13" borderId="0" xfId="1" applyNumberFormat="1" applyFont="1" applyAlignment="1">
      <alignment horizontal="center"/>
    </xf>
    <xf numFmtId="11" fontId="0" fillId="13" borderId="16" xfId="1" applyNumberFormat="1" applyFont="1" applyBorder="1" applyAlignment="1">
      <alignment horizontal="center"/>
    </xf>
    <xf numFmtId="0" fontId="0" fillId="13" borderId="15" xfId="1" applyFont="1" applyBorder="1"/>
    <xf numFmtId="0" fontId="0" fillId="13" borderId="16" xfId="1" applyFont="1" applyBorder="1"/>
    <xf numFmtId="0" fontId="0" fillId="13" borderId="16" xfId="1" applyFont="1" applyBorder="1" applyAlignment="1">
      <alignment horizontal="center"/>
    </xf>
    <xf numFmtId="0" fontId="0" fillId="13" borderId="9" xfId="1" applyFont="1" applyBorder="1"/>
    <xf numFmtId="0" fontId="0" fillId="13" borderId="11" xfId="1" applyFont="1" applyBorder="1"/>
    <xf numFmtId="0" fontId="0" fillId="10" borderId="6" xfId="0" applyFill="1" applyBorder="1"/>
    <xf numFmtId="11" fontId="0" fillId="9" borderId="6" xfId="0" applyNumberFormat="1" applyFill="1" applyBorder="1"/>
    <xf numFmtId="0" fontId="0" fillId="14" borderId="1" xfId="0" applyFill="1" applyBorder="1"/>
    <xf numFmtId="11" fontId="0" fillId="14" borderId="1" xfId="0" applyNumberFormat="1" applyFill="1" applyBorder="1"/>
    <xf numFmtId="0" fontId="4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2" fontId="4" fillId="0" borderId="20" xfId="0" applyNumberFormat="1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10" fontId="0" fillId="0" borderId="0" xfId="0" applyNumberFormat="1"/>
    <xf numFmtId="9" fontId="0" fillId="9" borderId="1" xfId="0" applyNumberFormat="1" applyFill="1" applyBorder="1"/>
    <xf numFmtId="0" fontId="0" fillId="6" borderId="1" xfId="0" applyFill="1" applyBorder="1"/>
    <xf numFmtId="0" fontId="0" fillId="12" borderId="1" xfId="0" applyFill="1" applyBorder="1"/>
    <xf numFmtId="0" fontId="1" fillId="12" borderId="6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3" borderId="12" xfId="1" applyFont="1" applyBorder="1" applyAlignment="1">
      <alignment horizontal="center"/>
    </xf>
    <xf numFmtId="0" fontId="0" fillId="13" borderId="13" xfId="1" applyFont="1" applyBorder="1" applyAlignment="1">
      <alignment horizontal="center"/>
    </xf>
    <xf numFmtId="0" fontId="0" fillId="13" borderId="14" xfId="1" applyFont="1" applyBorder="1" applyAlignment="1">
      <alignment horizont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Selectivity conversion graph 1:1</a:t>
            </a:r>
            <a:r>
              <a:rPr lang="en-GB" baseline="0"/>
              <a:t> ratio at 3000kmol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'Level 2 Recycle + purge'!$M$7:$M$106</c:f>
              <c:numCache>
                <c:formatCode>General</c:formatCode>
                <c:ptCount val="100"/>
                <c:pt idx="0">
                  <c:v>1.1666666666663635E-4</c:v>
                </c:pt>
                <c:pt idx="1">
                  <c:v>3.2313333333333354E-2</c:v>
                </c:pt>
                <c:pt idx="2">
                  <c:v>5.9160000000000004E-2</c:v>
                </c:pt>
                <c:pt idx="3">
                  <c:v>8.1926666666666731E-2</c:v>
                </c:pt>
                <c:pt idx="4">
                  <c:v>0.10164666666666669</c:v>
                </c:pt>
                <c:pt idx="5">
                  <c:v>0.11896666666666669</c:v>
                </c:pt>
                <c:pt idx="6">
                  <c:v>0.13455333333333327</c:v>
                </c:pt>
                <c:pt idx="7">
                  <c:v>0.14876333333333333</c:v>
                </c:pt>
                <c:pt idx="8">
                  <c:v>0.16189999999999993</c:v>
                </c:pt>
                <c:pt idx="9">
                  <c:v>0.17413333333333336</c:v>
                </c:pt>
                <c:pt idx="10">
                  <c:v>0.18571333333333329</c:v>
                </c:pt>
                <c:pt idx="11">
                  <c:v>0.19675000000000001</c:v>
                </c:pt>
                <c:pt idx="12">
                  <c:v>0.20735666666666672</c:v>
                </c:pt>
                <c:pt idx="13">
                  <c:v>0.21755999999999995</c:v>
                </c:pt>
                <c:pt idx="14">
                  <c:v>0.22744000000000006</c:v>
                </c:pt>
                <c:pt idx="15">
                  <c:v>0.23704333333333336</c:v>
                </c:pt>
                <c:pt idx="16">
                  <c:v>0.24639999999999995</c:v>
                </c:pt>
                <c:pt idx="17">
                  <c:v>0.25553666666666669</c:v>
                </c:pt>
                <c:pt idx="18">
                  <c:v>0.26447666666666664</c:v>
                </c:pt>
                <c:pt idx="19">
                  <c:v>0.27323666666666668</c:v>
                </c:pt>
                <c:pt idx="20">
                  <c:v>0.28182333333333326</c:v>
                </c:pt>
                <c:pt idx="21">
                  <c:v>0.29025666666666666</c:v>
                </c:pt>
                <c:pt idx="22">
                  <c:v>0.29853666666666673</c:v>
                </c:pt>
                <c:pt idx="23">
                  <c:v>0.30667333333333335</c:v>
                </c:pt>
                <c:pt idx="24">
                  <c:v>0.3146733333333333</c:v>
                </c:pt>
                <c:pt idx="25">
                  <c:v>0.32253999999999994</c:v>
                </c:pt>
                <c:pt idx="26">
                  <c:v>0.33027666666666666</c:v>
                </c:pt>
                <c:pt idx="27">
                  <c:v>0.33789333333333338</c:v>
                </c:pt>
                <c:pt idx="28">
                  <c:v>0.34540333333333334</c:v>
                </c:pt>
                <c:pt idx="29">
                  <c:v>0.35278666666666664</c:v>
                </c:pt>
                <c:pt idx="30">
                  <c:v>0.36006333333333335</c:v>
                </c:pt>
                <c:pt idx="31">
                  <c:v>0.3672266666666667</c:v>
                </c:pt>
                <c:pt idx="32">
                  <c:v>0.37427666666666665</c:v>
                </c:pt>
                <c:pt idx="33">
                  <c:v>0.38123000000000001</c:v>
                </c:pt>
                <c:pt idx="34">
                  <c:v>0.38808666666666669</c:v>
                </c:pt>
                <c:pt idx="35">
                  <c:v>0.39483666666666667</c:v>
                </c:pt>
                <c:pt idx="36">
                  <c:v>0.40150999999999998</c:v>
                </c:pt>
                <c:pt idx="37">
                  <c:v>0.40807333333333334</c:v>
                </c:pt>
                <c:pt idx="38">
                  <c:v>0.41454333333333337</c:v>
                </c:pt>
                <c:pt idx="39">
                  <c:v>0.42092333333333332</c:v>
                </c:pt>
                <c:pt idx="40">
                  <c:v>0.42721666666666669</c:v>
                </c:pt>
                <c:pt idx="41">
                  <c:v>0.43341999999999997</c:v>
                </c:pt>
                <c:pt idx="42">
                  <c:v>0.4395433333333334</c:v>
                </c:pt>
                <c:pt idx="43">
                  <c:v>0.44557999999999998</c:v>
                </c:pt>
                <c:pt idx="44">
                  <c:v>0.45153666666666664</c:v>
                </c:pt>
                <c:pt idx="45">
                  <c:v>0.45740999999999998</c:v>
                </c:pt>
                <c:pt idx="46">
                  <c:v>0.46320666666666666</c:v>
                </c:pt>
                <c:pt idx="47">
                  <c:v>0.46892666666666666</c:v>
                </c:pt>
                <c:pt idx="48">
                  <c:v>0.47456999999999999</c:v>
                </c:pt>
                <c:pt idx="49">
                  <c:v>0.48014000000000001</c:v>
                </c:pt>
                <c:pt idx="50">
                  <c:v>0.48563333333333336</c:v>
                </c:pt>
                <c:pt idx="51">
                  <c:v>0.49106</c:v>
                </c:pt>
                <c:pt idx="52">
                  <c:v>0.49641666666666667</c:v>
                </c:pt>
                <c:pt idx="53">
                  <c:v>0.50170333333333328</c:v>
                </c:pt>
                <c:pt idx="54">
                  <c:v>0.50692000000000004</c:v>
                </c:pt>
                <c:pt idx="55">
                  <c:v>0.51207333333333338</c:v>
                </c:pt>
                <c:pt idx="56">
                  <c:v>0.51715999999999995</c:v>
                </c:pt>
                <c:pt idx="57">
                  <c:v>0.52218333333333333</c:v>
                </c:pt>
                <c:pt idx="58">
                  <c:v>0.52714333333333341</c:v>
                </c:pt>
                <c:pt idx="59">
                  <c:v>0.53204333333333342</c:v>
                </c:pt>
                <c:pt idx="60">
                  <c:v>0.53688000000000002</c:v>
                </c:pt>
                <c:pt idx="61">
                  <c:v>0.54165666666666668</c:v>
                </c:pt>
                <c:pt idx="62">
                  <c:v>0.54635999999999996</c:v>
                </c:pt>
                <c:pt idx="63">
                  <c:v>0.55101999999999995</c:v>
                </c:pt>
                <c:pt idx="64">
                  <c:v>0.55562333333333325</c:v>
                </c:pt>
                <c:pt idx="65">
                  <c:v>0.56018333333333337</c:v>
                </c:pt>
                <c:pt idx="66">
                  <c:v>0.5646766666666666</c:v>
                </c:pt>
                <c:pt idx="67">
                  <c:v>0.5690966666666667</c:v>
                </c:pt>
                <c:pt idx="68">
                  <c:v>0.57347999999999999</c:v>
                </c:pt>
                <c:pt idx="69">
                  <c:v>0.5778133333333334</c:v>
                </c:pt>
                <c:pt idx="70">
                  <c:v>0.58209333333333335</c:v>
                </c:pt>
                <c:pt idx="71">
                  <c:v>0.58633999999999997</c:v>
                </c:pt>
                <c:pt idx="72">
                  <c:v>0.59051999999999993</c:v>
                </c:pt>
                <c:pt idx="73">
                  <c:v>0.59465000000000001</c:v>
                </c:pt>
                <c:pt idx="74">
                  <c:v>0.59873333333333334</c:v>
                </c:pt>
                <c:pt idx="75">
                  <c:v>0.60276666666666667</c:v>
                </c:pt>
                <c:pt idx="76">
                  <c:v>0.60675333333333337</c:v>
                </c:pt>
                <c:pt idx="77">
                  <c:v>0.61069333333333331</c:v>
                </c:pt>
                <c:pt idx="78">
                  <c:v>0.61458999999999997</c:v>
                </c:pt>
                <c:pt idx="79">
                  <c:v>0.61843999999999999</c:v>
                </c:pt>
                <c:pt idx="80">
                  <c:v>0.62224333333333337</c:v>
                </c:pt>
                <c:pt idx="81">
                  <c:v>0.62600666666666671</c:v>
                </c:pt>
                <c:pt idx="82">
                  <c:v>0.62968666666666662</c:v>
                </c:pt>
                <c:pt idx="83">
                  <c:v>0.63336333333333328</c:v>
                </c:pt>
                <c:pt idx="84">
                  <c:v>0.63699666666666666</c:v>
                </c:pt>
                <c:pt idx="85">
                  <c:v>0.64058999999999999</c:v>
                </c:pt>
                <c:pt idx="86">
                  <c:v>0.64411999999999991</c:v>
                </c:pt>
                <c:pt idx="87">
                  <c:v>0.64763333333333339</c:v>
                </c:pt>
                <c:pt idx="88">
                  <c:v>0.65110666666666661</c:v>
                </c:pt>
                <c:pt idx="89">
                  <c:v>0.65454333333333337</c:v>
                </c:pt>
                <c:pt idx="90">
                  <c:v>0.65793999999999997</c:v>
                </c:pt>
                <c:pt idx="91">
                  <c:v>0.6613</c:v>
                </c:pt>
                <c:pt idx="92">
                  <c:v>0.66461999999999999</c:v>
                </c:pt>
                <c:pt idx="93">
                  <c:v>0.66790666666666665</c:v>
                </c:pt>
                <c:pt idx="94">
                  <c:v>0.67115599999999997</c:v>
                </c:pt>
                <c:pt idx="95">
                  <c:v>0.67436933333333327</c:v>
                </c:pt>
                <c:pt idx="96">
                  <c:v>0.67754766666666666</c:v>
                </c:pt>
                <c:pt idx="97">
                  <c:v>0.68069099999999993</c:v>
                </c:pt>
                <c:pt idx="98">
                  <c:v>0.68380066666666672</c:v>
                </c:pt>
                <c:pt idx="99">
                  <c:v>0.68687600000000004</c:v>
                </c:pt>
              </c:numCache>
            </c:numRef>
          </c:xVal>
          <c:yVal>
            <c:numRef>
              <c:f>'Level 2 Recycle + purge'!$N$7:$N$106</c:f>
              <c:numCache>
                <c:formatCode>General</c:formatCode>
                <c:ptCount val="100"/>
                <c:pt idx="0">
                  <c:v>0.7748057142859156</c:v>
                </c:pt>
                <c:pt idx="1">
                  <c:v>0.72702186919744138</c:v>
                </c:pt>
                <c:pt idx="2">
                  <c:v>0.68116407482533237</c:v>
                </c:pt>
                <c:pt idx="3">
                  <c:v>0.63684189112214118</c:v>
                </c:pt>
                <c:pt idx="4">
                  <c:v>0.59485472551977436</c:v>
                </c:pt>
                <c:pt idx="5">
                  <c:v>0.55480246567665992</c:v>
                </c:pt>
                <c:pt idx="6">
                  <c:v>0.51770797205569064</c:v>
                </c:pt>
                <c:pt idx="7">
                  <c:v>0.48323735687557418</c:v>
                </c:pt>
                <c:pt idx="8">
                  <c:v>0.45133827465513709</c:v>
                </c:pt>
                <c:pt idx="9">
                  <c:v>0.42159647779479315</c:v>
                </c:pt>
                <c:pt idx="10">
                  <c:v>0.39439817640090474</c:v>
                </c:pt>
                <c:pt idx="11">
                  <c:v>0.369431596781025</c:v>
                </c:pt>
                <c:pt idx="12">
                  <c:v>0.34664909093831875</c:v>
                </c:pt>
                <c:pt idx="13">
                  <c:v>0.32563890421033287</c:v>
                </c:pt>
                <c:pt idx="14">
                  <c:v>0.30637823894946647</c:v>
                </c:pt>
                <c:pt idx="15">
                  <c:v>0.28870811244076322</c:v>
                </c:pt>
                <c:pt idx="16">
                  <c:v>0.27249188311688316</c:v>
                </c:pt>
                <c:pt idx="17">
                  <c:v>0.25758860437510595</c:v>
                </c:pt>
                <c:pt idx="18">
                  <c:v>0.24387532611572543</c:v>
                </c:pt>
                <c:pt idx="19">
                  <c:v>0.2312464164155616</c:v>
                </c:pt>
                <c:pt idx="20">
                  <c:v>0.21959501815558216</c:v>
                </c:pt>
                <c:pt idx="21">
                  <c:v>0.20882322542117895</c:v>
                </c:pt>
                <c:pt idx="22">
                  <c:v>0.19885106240439474</c:v>
                </c:pt>
                <c:pt idx="23">
                  <c:v>0.18959696528336339</c:v>
                </c:pt>
                <c:pt idx="24">
                  <c:v>0.18100146183343574</c:v>
                </c:pt>
                <c:pt idx="25">
                  <c:v>0.1729976643723776</c:v>
                </c:pt>
                <c:pt idx="26">
                  <c:v>0.16551174268037908</c:v>
                </c:pt>
                <c:pt idx="27">
                  <c:v>0.15854510299108199</c:v>
                </c:pt>
                <c:pt idx="28">
                  <c:v>0.15205219019310756</c:v>
                </c:pt>
                <c:pt idx="29">
                  <c:v>0.14594844854302885</c:v>
                </c:pt>
                <c:pt idx="30">
                  <c:v>0.14022255343967266</c:v>
                </c:pt>
                <c:pt idx="31">
                  <c:v>0.13484496405489799</c:v>
                </c:pt>
                <c:pt idx="32">
                  <c:v>0.12975695341235985</c:v>
                </c:pt>
                <c:pt idx="33">
                  <c:v>0.12499278650683314</c:v>
                </c:pt>
                <c:pt idx="34">
                  <c:v>0.1204988576434817</c:v>
                </c:pt>
                <c:pt idx="35">
                  <c:v>0.11623878228128087</c:v>
                </c:pt>
                <c:pt idx="36">
                  <c:v>0.11226287431612329</c:v>
                </c:pt>
                <c:pt idx="37">
                  <c:v>0.10845926385780333</c:v>
                </c:pt>
                <c:pt idx="38">
                  <c:v>0.10485433770494439</c:v>
                </c:pt>
                <c:pt idx="39">
                  <c:v>0.10143335682665884</c:v>
                </c:pt>
                <c:pt idx="40">
                  <c:v>9.818281121991182E-2</c:v>
                </c:pt>
                <c:pt idx="41">
                  <c:v>9.5093289034500789E-2</c:v>
                </c:pt>
                <c:pt idx="42">
                  <c:v>9.2159286532234208E-2</c:v>
                </c:pt>
                <c:pt idx="43">
                  <c:v>8.9359187276508517E-2</c:v>
                </c:pt>
                <c:pt idx="44">
                  <c:v>8.6688419545108933E-2</c:v>
                </c:pt>
                <c:pt idx="45">
                  <c:v>8.4141142519839965E-2</c:v>
                </c:pt>
                <c:pt idx="46">
                  <c:v>8.1707229314488858E-2</c:v>
                </c:pt>
                <c:pt idx="47">
                  <c:v>7.9379860390395088E-2</c:v>
                </c:pt>
                <c:pt idx="48">
                  <c:v>7.7153352859781837E-2</c:v>
                </c:pt>
                <c:pt idx="49">
                  <c:v>7.5022562863609213E-2</c:v>
                </c:pt>
                <c:pt idx="50">
                  <c:v>7.2981673416157591E-2</c:v>
                </c:pt>
                <c:pt idx="51">
                  <c:v>7.1024586269159237E-2</c:v>
                </c:pt>
                <c:pt idx="52">
                  <c:v>6.9146886016451234E-2</c:v>
                </c:pt>
                <c:pt idx="53">
                  <c:v>6.7343915062686457E-2</c:v>
                </c:pt>
                <c:pt idx="54">
                  <c:v>6.561225965964386E-2</c:v>
                </c:pt>
                <c:pt idx="55">
                  <c:v>6.3947481480517113E-2</c:v>
                </c:pt>
                <c:pt idx="56">
                  <c:v>6.2346469177817304E-2</c:v>
                </c:pt>
                <c:pt idx="57">
                  <c:v>6.0805591905780214E-2</c:v>
                </c:pt>
                <c:pt idx="58">
                  <c:v>5.9322006032514869E-2</c:v>
                </c:pt>
                <c:pt idx="59">
                  <c:v>5.7892527551014011E-2</c:v>
                </c:pt>
                <c:pt idx="60">
                  <c:v>5.6514987830924353E-2</c:v>
                </c:pt>
                <c:pt idx="61">
                  <c:v>5.5187111146667328E-2</c:v>
                </c:pt>
                <c:pt idx="62">
                  <c:v>5.3917929570246728E-2</c:v>
                </c:pt>
                <c:pt idx="63">
                  <c:v>5.2680785936384651E-2</c:v>
                </c:pt>
                <c:pt idx="64">
                  <c:v>5.1485838727675225E-2</c:v>
                </c:pt>
                <c:pt idx="65">
                  <c:v>5.0317991133854989E-2</c:v>
                </c:pt>
                <c:pt idx="66">
                  <c:v>4.920101769154029E-2</c:v>
                </c:pt>
                <c:pt idx="67">
                  <c:v>4.81276174522196E-2</c:v>
                </c:pt>
                <c:pt idx="68">
                  <c:v>4.7084524888981891E-2</c:v>
                </c:pt>
                <c:pt idx="69">
                  <c:v>4.6074856931881111E-2</c:v>
                </c:pt>
                <c:pt idx="70">
                  <c:v>4.5097235265822204E-2</c:v>
                </c:pt>
                <c:pt idx="71">
                  <c:v>4.4137246876101467E-2</c:v>
                </c:pt>
                <c:pt idx="72">
                  <c:v>4.3218180586601637E-2</c:v>
                </c:pt>
                <c:pt idx="73">
                  <c:v>4.232725132430841E-2</c:v>
                </c:pt>
                <c:pt idx="74">
                  <c:v>4.1463144415989313E-2</c:v>
                </c:pt>
                <c:pt idx="75">
                  <c:v>4.0625006912569817E-2</c:v>
                </c:pt>
                <c:pt idx="76">
                  <c:v>3.9811565380769777E-2</c:v>
                </c:pt>
                <c:pt idx="77">
                  <c:v>3.9021931356709311E-2</c:v>
                </c:pt>
                <c:pt idx="78">
                  <c:v>3.8255042657164402E-2</c:v>
                </c:pt>
                <c:pt idx="79">
                  <c:v>3.7510186921932608E-2</c:v>
                </c:pt>
                <c:pt idx="80">
                  <c:v>3.6786573312691175E-2</c:v>
                </c:pt>
                <c:pt idx="81">
                  <c:v>3.6083055558513759E-2</c:v>
                </c:pt>
                <c:pt idx="82">
                  <c:v>3.5419573756259731E-2</c:v>
                </c:pt>
                <c:pt idx="83">
                  <c:v>3.4753722192106692E-2</c:v>
                </c:pt>
                <c:pt idx="84">
                  <c:v>3.4105411331299483E-2</c:v>
                </c:pt>
                <c:pt idx="85">
                  <c:v>3.3475129698142862E-2</c:v>
                </c:pt>
                <c:pt idx="86">
                  <c:v>3.2864062597031611E-2</c:v>
                </c:pt>
                <c:pt idx="87">
                  <c:v>3.2266302949199646E-2</c:v>
                </c:pt>
                <c:pt idx="88">
                  <c:v>3.168400466897385E-2</c:v>
                </c:pt>
                <c:pt idx="89">
                  <c:v>3.1116605470480691E-2</c:v>
                </c:pt>
                <c:pt idx="90">
                  <c:v>3.0563729215429981E-2</c:v>
                </c:pt>
                <c:pt idx="91">
                  <c:v>3.002474923131206E-2</c:v>
                </c:pt>
                <c:pt idx="92">
                  <c:v>2.9499413198519453E-2</c:v>
                </c:pt>
                <c:pt idx="93">
                  <c:v>2.8986934302197911E-2</c:v>
                </c:pt>
                <c:pt idx="94">
                  <c:v>2.8487117749077712E-2</c:v>
                </c:pt>
                <c:pt idx="95">
                  <c:v>2.7999592705876306E-2</c:v>
                </c:pt>
                <c:pt idx="96">
                  <c:v>2.7523869169352413E-2</c:v>
                </c:pt>
                <c:pt idx="97">
                  <c:v>2.7059659473486014E-2</c:v>
                </c:pt>
                <c:pt idx="98">
                  <c:v>2.6606535432840563E-2</c:v>
                </c:pt>
                <c:pt idx="99">
                  <c:v>2.6164402308422482E-2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C-4BE5-970A-1F283E7FE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75040"/>
        <c:axId val="570176352"/>
      </c:scatterChart>
      <c:valAx>
        <c:axId val="57017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76352"/>
        <c:crosses val="autoZero"/>
        <c:crossBetween val="midCat"/>
      </c:valAx>
      <c:valAx>
        <c:axId val="5701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P-xylene 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7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9080316875544"/>
          <c:y val="1.1818226176672103E-2"/>
          <c:w val="0.83154037846323869"/>
          <c:h val="0.90344244063863655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775444648"/>
        <c:axId val="836388296"/>
      </c:scatterChart>
      <c:valAx>
        <c:axId val="77544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88296"/>
        <c:crosses val="autoZero"/>
        <c:crossBetween val="midCat"/>
      </c:valAx>
      <c:valAx>
        <c:axId val="83638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44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'[1]EP2 1ATM'!$I$11:$I$17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2.5</c:v>
                </c:pt>
              </c:numCache>
            </c:numRef>
          </c:xVal>
          <c:yVal>
            <c:numRef>
              <c:f>'[1]EP2 1ATM'!$J$11:$J$17</c:f>
              <c:numCache>
                <c:formatCode>General</c:formatCode>
                <c:ptCount val="7"/>
                <c:pt idx="0">
                  <c:v>31367345.697099984</c:v>
                </c:pt>
                <c:pt idx="1">
                  <c:v>28007566.352413677</c:v>
                </c:pt>
                <c:pt idx="2">
                  <c:v>4818359.0615938306</c:v>
                </c:pt>
                <c:pt idx="3">
                  <c:v>-15691002.36323598</c:v>
                </c:pt>
                <c:pt idx="4">
                  <c:v>18667314.922648191</c:v>
                </c:pt>
                <c:pt idx="5">
                  <c:v>32123787.097545456</c:v>
                </c:pt>
                <c:pt idx="6">
                  <c:v>32674968.364760891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D-4EEB-9471-B6B51318F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378144"/>
        <c:axId val="1235378800"/>
      </c:scatterChart>
      <c:valAx>
        <c:axId val="123537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378800"/>
        <c:crosses val="autoZero"/>
        <c:crossBetween val="midCat"/>
      </c:valAx>
      <c:valAx>
        <c:axId val="12353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37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Selectivity conversion graph 1:1</a:t>
            </a:r>
            <a:r>
              <a:rPr lang="en-GB" baseline="0"/>
              <a:t> ratio at 3000kmol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'Level 2 Recycle + purge'!$M$7:$M$106</c:f>
              <c:numCache>
                <c:formatCode>General</c:formatCode>
                <c:ptCount val="100"/>
                <c:pt idx="0">
                  <c:v>1.1666666666663635E-4</c:v>
                </c:pt>
                <c:pt idx="1">
                  <c:v>3.2313333333333354E-2</c:v>
                </c:pt>
                <c:pt idx="2">
                  <c:v>5.9160000000000004E-2</c:v>
                </c:pt>
                <c:pt idx="3">
                  <c:v>8.1926666666666731E-2</c:v>
                </c:pt>
                <c:pt idx="4">
                  <c:v>0.10164666666666669</c:v>
                </c:pt>
                <c:pt idx="5">
                  <c:v>0.11896666666666669</c:v>
                </c:pt>
                <c:pt idx="6">
                  <c:v>0.13455333333333327</c:v>
                </c:pt>
                <c:pt idx="7">
                  <c:v>0.14876333333333333</c:v>
                </c:pt>
                <c:pt idx="8">
                  <c:v>0.16189999999999993</c:v>
                </c:pt>
                <c:pt idx="9">
                  <c:v>0.17413333333333336</c:v>
                </c:pt>
                <c:pt idx="10">
                  <c:v>0.18571333333333329</c:v>
                </c:pt>
                <c:pt idx="11">
                  <c:v>0.19675000000000001</c:v>
                </c:pt>
                <c:pt idx="12">
                  <c:v>0.20735666666666672</c:v>
                </c:pt>
                <c:pt idx="13">
                  <c:v>0.21755999999999995</c:v>
                </c:pt>
                <c:pt idx="14">
                  <c:v>0.22744000000000006</c:v>
                </c:pt>
                <c:pt idx="15">
                  <c:v>0.23704333333333336</c:v>
                </c:pt>
                <c:pt idx="16">
                  <c:v>0.24639999999999995</c:v>
                </c:pt>
                <c:pt idx="17">
                  <c:v>0.25553666666666669</c:v>
                </c:pt>
                <c:pt idx="18">
                  <c:v>0.26447666666666664</c:v>
                </c:pt>
                <c:pt idx="19">
                  <c:v>0.27323666666666668</c:v>
                </c:pt>
                <c:pt idx="20">
                  <c:v>0.28182333333333326</c:v>
                </c:pt>
                <c:pt idx="21">
                  <c:v>0.29025666666666666</c:v>
                </c:pt>
                <c:pt idx="22">
                  <c:v>0.29853666666666673</c:v>
                </c:pt>
                <c:pt idx="23">
                  <c:v>0.30667333333333335</c:v>
                </c:pt>
                <c:pt idx="24">
                  <c:v>0.3146733333333333</c:v>
                </c:pt>
                <c:pt idx="25">
                  <c:v>0.32253999999999994</c:v>
                </c:pt>
                <c:pt idx="26">
                  <c:v>0.33027666666666666</c:v>
                </c:pt>
                <c:pt idx="27">
                  <c:v>0.33789333333333338</c:v>
                </c:pt>
                <c:pt idx="28">
                  <c:v>0.34540333333333334</c:v>
                </c:pt>
                <c:pt idx="29">
                  <c:v>0.35278666666666664</c:v>
                </c:pt>
                <c:pt idx="30">
                  <c:v>0.36006333333333335</c:v>
                </c:pt>
                <c:pt idx="31">
                  <c:v>0.3672266666666667</c:v>
                </c:pt>
                <c:pt idx="32">
                  <c:v>0.37427666666666665</c:v>
                </c:pt>
                <c:pt idx="33">
                  <c:v>0.38123000000000001</c:v>
                </c:pt>
                <c:pt idx="34">
                  <c:v>0.38808666666666669</c:v>
                </c:pt>
                <c:pt idx="35">
                  <c:v>0.39483666666666667</c:v>
                </c:pt>
                <c:pt idx="36">
                  <c:v>0.40150999999999998</c:v>
                </c:pt>
                <c:pt idx="37">
                  <c:v>0.40807333333333334</c:v>
                </c:pt>
                <c:pt idx="38">
                  <c:v>0.41454333333333337</c:v>
                </c:pt>
                <c:pt idx="39">
                  <c:v>0.42092333333333332</c:v>
                </c:pt>
                <c:pt idx="40">
                  <c:v>0.42721666666666669</c:v>
                </c:pt>
                <c:pt idx="41">
                  <c:v>0.43341999999999997</c:v>
                </c:pt>
                <c:pt idx="42">
                  <c:v>0.4395433333333334</c:v>
                </c:pt>
                <c:pt idx="43">
                  <c:v>0.44557999999999998</c:v>
                </c:pt>
                <c:pt idx="44">
                  <c:v>0.45153666666666664</c:v>
                </c:pt>
                <c:pt idx="45">
                  <c:v>0.45740999999999998</c:v>
                </c:pt>
                <c:pt idx="46">
                  <c:v>0.46320666666666666</c:v>
                </c:pt>
                <c:pt idx="47">
                  <c:v>0.46892666666666666</c:v>
                </c:pt>
                <c:pt idx="48">
                  <c:v>0.47456999999999999</c:v>
                </c:pt>
                <c:pt idx="49">
                  <c:v>0.48014000000000001</c:v>
                </c:pt>
                <c:pt idx="50">
                  <c:v>0.48563333333333336</c:v>
                </c:pt>
                <c:pt idx="51">
                  <c:v>0.49106</c:v>
                </c:pt>
                <c:pt idx="52">
                  <c:v>0.49641666666666667</c:v>
                </c:pt>
                <c:pt idx="53">
                  <c:v>0.50170333333333328</c:v>
                </c:pt>
                <c:pt idx="54">
                  <c:v>0.50692000000000004</c:v>
                </c:pt>
                <c:pt idx="55">
                  <c:v>0.51207333333333338</c:v>
                </c:pt>
                <c:pt idx="56">
                  <c:v>0.51715999999999995</c:v>
                </c:pt>
                <c:pt idx="57">
                  <c:v>0.52218333333333333</c:v>
                </c:pt>
                <c:pt idx="58">
                  <c:v>0.52714333333333341</c:v>
                </c:pt>
                <c:pt idx="59">
                  <c:v>0.53204333333333342</c:v>
                </c:pt>
                <c:pt idx="60">
                  <c:v>0.53688000000000002</c:v>
                </c:pt>
                <c:pt idx="61">
                  <c:v>0.54165666666666668</c:v>
                </c:pt>
                <c:pt idx="62">
                  <c:v>0.54635999999999996</c:v>
                </c:pt>
                <c:pt idx="63">
                  <c:v>0.55101999999999995</c:v>
                </c:pt>
                <c:pt idx="64">
                  <c:v>0.55562333333333325</c:v>
                </c:pt>
                <c:pt idx="65">
                  <c:v>0.56018333333333337</c:v>
                </c:pt>
                <c:pt idx="66">
                  <c:v>0.5646766666666666</c:v>
                </c:pt>
                <c:pt idx="67">
                  <c:v>0.5690966666666667</c:v>
                </c:pt>
                <c:pt idx="68">
                  <c:v>0.57347999999999999</c:v>
                </c:pt>
                <c:pt idx="69">
                  <c:v>0.5778133333333334</c:v>
                </c:pt>
                <c:pt idx="70">
                  <c:v>0.58209333333333335</c:v>
                </c:pt>
                <c:pt idx="71">
                  <c:v>0.58633999999999997</c:v>
                </c:pt>
                <c:pt idx="72">
                  <c:v>0.59051999999999993</c:v>
                </c:pt>
                <c:pt idx="73">
                  <c:v>0.59465000000000001</c:v>
                </c:pt>
                <c:pt idx="74">
                  <c:v>0.59873333333333334</c:v>
                </c:pt>
                <c:pt idx="75">
                  <c:v>0.60276666666666667</c:v>
                </c:pt>
                <c:pt idx="76">
                  <c:v>0.60675333333333337</c:v>
                </c:pt>
                <c:pt idx="77">
                  <c:v>0.61069333333333331</c:v>
                </c:pt>
                <c:pt idx="78">
                  <c:v>0.61458999999999997</c:v>
                </c:pt>
                <c:pt idx="79">
                  <c:v>0.61843999999999999</c:v>
                </c:pt>
                <c:pt idx="80">
                  <c:v>0.62224333333333337</c:v>
                </c:pt>
                <c:pt idx="81">
                  <c:v>0.62600666666666671</c:v>
                </c:pt>
                <c:pt idx="82">
                  <c:v>0.62968666666666662</c:v>
                </c:pt>
                <c:pt idx="83">
                  <c:v>0.63336333333333328</c:v>
                </c:pt>
                <c:pt idx="84">
                  <c:v>0.63699666666666666</c:v>
                </c:pt>
                <c:pt idx="85">
                  <c:v>0.64058999999999999</c:v>
                </c:pt>
                <c:pt idx="86">
                  <c:v>0.64411999999999991</c:v>
                </c:pt>
                <c:pt idx="87">
                  <c:v>0.64763333333333339</c:v>
                </c:pt>
                <c:pt idx="88">
                  <c:v>0.65110666666666661</c:v>
                </c:pt>
                <c:pt idx="89">
                  <c:v>0.65454333333333337</c:v>
                </c:pt>
                <c:pt idx="90">
                  <c:v>0.65793999999999997</c:v>
                </c:pt>
                <c:pt idx="91">
                  <c:v>0.6613</c:v>
                </c:pt>
                <c:pt idx="92">
                  <c:v>0.66461999999999999</c:v>
                </c:pt>
                <c:pt idx="93">
                  <c:v>0.66790666666666665</c:v>
                </c:pt>
                <c:pt idx="94">
                  <c:v>0.67115599999999997</c:v>
                </c:pt>
                <c:pt idx="95">
                  <c:v>0.67436933333333327</c:v>
                </c:pt>
                <c:pt idx="96">
                  <c:v>0.67754766666666666</c:v>
                </c:pt>
                <c:pt idx="97">
                  <c:v>0.68069099999999993</c:v>
                </c:pt>
                <c:pt idx="98">
                  <c:v>0.68380066666666672</c:v>
                </c:pt>
                <c:pt idx="99">
                  <c:v>0.68687600000000004</c:v>
                </c:pt>
              </c:numCache>
            </c:numRef>
          </c:xVal>
          <c:yVal>
            <c:numRef>
              <c:f>'Level 2 Recycle + purge'!$N$7:$N$106</c:f>
              <c:numCache>
                <c:formatCode>General</c:formatCode>
                <c:ptCount val="100"/>
                <c:pt idx="0">
                  <c:v>0.7748057142859156</c:v>
                </c:pt>
                <c:pt idx="1">
                  <c:v>0.72702186919744138</c:v>
                </c:pt>
                <c:pt idx="2">
                  <c:v>0.68116407482533237</c:v>
                </c:pt>
                <c:pt idx="3">
                  <c:v>0.63684189112214118</c:v>
                </c:pt>
                <c:pt idx="4">
                  <c:v>0.59485472551977436</c:v>
                </c:pt>
                <c:pt idx="5">
                  <c:v>0.55480246567665992</c:v>
                </c:pt>
                <c:pt idx="6">
                  <c:v>0.51770797205569064</c:v>
                </c:pt>
                <c:pt idx="7">
                  <c:v>0.48323735687557418</c:v>
                </c:pt>
                <c:pt idx="8">
                  <c:v>0.45133827465513709</c:v>
                </c:pt>
                <c:pt idx="9">
                  <c:v>0.42159647779479315</c:v>
                </c:pt>
                <c:pt idx="10">
                  <c:v>0.39439817640090474</c:v>
                </c:pt>
                <c:pt idx="11">
                  <c:v>0.369431596781025</c:v>
                </c:pt>
                <c:pt idx="12">
                  <c:v>0.34664909093831875</c:v>
                </c:pt>
                <c:pt idx="13">
                  <c:v>0.32563890421033287</c:v>
                </c:pt>
                <c:pt idx="14">
                  <c:v>0.30637823894946647</c:v>
                </c:pt>
                <c:pt idx="15">
                  <c:v>0.28870811244076322</c:v>
                </c:pt>
                <c:pt idx="16">
                  <c:v>0.27249188311688316</c:v>
                </c:pt>
                <c:pt idx="17">
                  <c:v>0.25758860437510595</c:v>
                </c:pt>
                <c:pt idx="18">
                  <c:v>0.24387532611572543</c:v>
                </c:pt>
                <c:pt idx="19">
                  <c:v>0.2312464164155616</c:v>
                </c:pt>
                <c:pt idx="20">
                  <c:v>0.21959501815558216</c:v>
                </c:pt>
                <c:pt idx="21">
                  <c:v>0.20882322542117895</c:v>
                </c:pt>
                <c:pt idx="22">
                  <c:v>0.19885106240439474</c:v>
                </c:pt>
                <c:pt idx="23">
                  <c:v>0.18959696528336339</c:v>
                </c:pt>
                <c:pt idx="24">
                  <c:v>0.18100146183343574</c:v>
                </c:pt>
                <c:pt idx="25">
                  <c:v>0.1729976643723776</c:v>
                </c:pt>
                <c:pt idx="26">
                  <c:v>0.16551174268037908</c:v>
                </c:pt>
                <c:pt idx="27">
                  <c:v>0.15854510299108199</c:v>
                </c:pt>
                <c:pt idx="28">
                  <c:v>0.15205219019310756</c:v>
                </c:pt>
                <c:pt idx="29">
                  <c:v>0.14594844854302885</c:v>
                </c:pt>
                <c:pt idx="30">
                  <c:v>0.14022255343967266</c:v>
                </c:pt>
                <c:pt idx="31">
                  <c:v>0.13484496405489799</c:v>
                </c:pt>
                <c:pt idx="32">
                  <c:v>0.12975695341235985</c:v>
                </c:pt>
                <c:pt idx="33">
                  <c:v>0.12499278650683314</c:v>
                </c:pt>
                <c:pt idx="34">
                  <c:v>0.1204988576434817</c:v>
                </c:pt>
                <c:pt idx="35">
                  <c:v>0.11623878228128087</c:v>
                </c:pt>
                <c:pt idx="36">
                  <c:v>0.11226287431612329</c:v>
                </c:pt>
                <c:pt idx="37">
                  <c:v>0.10845926385780333</c:v>
                </c:pt>
                <c:pt idx="38">
                  <c:v>0.10485433770494439</c:v>
                </c:pt>
                <c:pt idx="39">
                  <c:v>0.10143335682665884</c:v>
                </c:pt>
                <c:pt idx="40">
                  <c:v>9.818281121991182E-2</c:v>
                </c:pt>
                <c:pt idx="41">
                  <c:v>9.5093289034500789E-2</c:v>
                </c:pt>
                <c:pt idx="42">
                  <c:v>9.2159286532234208E-2</c:v>
                </c:pt>
                <c:pt idx="43">
                  <c:v>8.9359187276508517E-2</c:v>
                </c:pt>
                <c:pt idx="44">
                  <c:v>8.6688419545108933E-2</c:v>
                </c:pt>
                <c:pt idx="45">
                  <c:v>8.4141142519839965E-2</c:v>
                </c:pt>
                <c:pt idx="46">
                  <c:v>8.1707229314488858E-2</c:v>
                </c:pt>
                <c:pt idx="47">
                  <c:v>7.9379860390395088E-2</c:v>
                </c:pt>
                <c:pt idx="48">
                  <c:v>7.7153352859781837E-2</c:v>
                </c:pt>
                <c:pt idx="49">
                  <c:v>7.5022562863609213E-2</c:v>
                </c:pt>
                <c:pt idx="50">
                  <c:v>7.2981673416157591E-2</c:v>
                </c:pt>
                <c:pt idx="51">
                  <c:v>7.1024586269159237E-2</c:v>
                </c:pt>
                <c:pt idx="52">
                  <c:v>6.9146886016451234E-2</c:v>
                </c:pt>
                <c:pt idx="53">
                  <c:v>6.7343915062686457E-2</c:v>
                </c:pt>
                <c:pt idx="54">
                  <c:v>6.561225965964386E-2</c:v>
                </c:pt>
                <c:pt idx="55">
                  <c:v>6.3947481480517113E-2</c:v>
                </c:pt>
                <c:pt idx="56">
                  <c:v>6.2346469177817304E-2</c:v>
                </c:pt>
                <c:pt idx="57">
                  <c:v>6.0805591905780214E-2</c:v>
                </c:pt>
                <c:pt idx="58">
                  <c:v>5.9322006032514869E-2</c:v>
                </c:pt>
                <c:pt idx="59">
                  <c:v>5.7892527551014011E-2</c:v>
                </c:pt>
                <c:pt idx="60">
                  <c:v>5.6514987830924353E-2</c:v>
                </c:pt>
                <c:pt idx="61">
                  <c:v>5.5187111146667328E-2</c:v>
                </c:pt>
                <c:pt idx="62">
                  <c:v>5.3917929570246728E-2</c:v>
                </c:pt>
                <c:pt idx="63">
                  <c:v>5.2680785936384651E-2</c:v>
                </c:pt>
                <c:pt idx="64">
                  <c:v>5.1485838727675225E-2</c:v>
                </c:pt>
                <c:pt idx="65">
                  <c:v>5.0317991133854989E-2</c:v>
                </c:pt>
                <c:pt idx="66">
                  <c:v>4.920101769154029E-2</c:v>
                </c:pt>
                <c:pt idx="67">
                  <c:v>4.81276174522196E-2</c:v>
                </c:pt>
                <c:pt idx="68">
                  <c:v>4.7084524888981891E-2</c:v>
                </c:pt>
                <c:pt idx="69">
                  <c:v>4.6074856931881111E-2</c:v>
                </c:pt>
                <c:pt idx="70">
                  <c:v>4.5097235265822204E-2</c:v>
                </c:pt>
                <c:pt idx="71">
                  <c:v>4.4137246876101467E-2</c:v>
                </c:pt>
                <c:pt idx="72">
                  <c:v>4.3218180586601637E-2</c:v>
                </c:pt>
                <c:pt idx="73">
                  <c:v>4.232725132430841E-2</c:v>
                </c:pt>
                <c:pt idx="74">
                  <c:v>4.1463144415989313E-2</c:v>
                </c:pt>
                <c:pt idx="75">
                  <c:v>4.0625006912569817E-2</c:v>
                </c:pt>
                <c:pt idx="76">
                  <c:v>3.9811565380769777E-2</c:v>
                </c:pt>
                <c:pt idx="77">
                  <c:v>3.9021931356709311E-2</c:v>
                </c:pt>
                <c:pt idx="78">
                  <c:v>3.8255042657164402E-2</c:v>
                </c:pt>
                <c:pt idx="79">
                  <c:v>3.7510186921932608E-2</c:v>
                </c:pt>
                <c:pt idx="80">
                  <c:v>3.6786573312691175E-2</c:v>
                </c:pt>
                <c:pt idx="81">
                  <c:v>3.6083055558513759E-2</c:v>
                </c:pt>
                <c:pt idx="82">
                  <c:v>3.5419573756259731E-2</c:v>
                </c:pt>
                <c:pt idx="83">
                  <c:v>3.4753722192106692E-2</c:v>
                </c:pt>
                <c:pt idx="84">
                  <c:v>3.4105411331299483E-2</c:v>
                </c:pt>
                <c:pt idx="85">
                  <c:v>3.3475129698142862E-2</c:v>
                </c:pt>
                <c:pt idx="86">
                  <c:v>3.2864062597031611E-2</c:v>
                </c:pt>
                <c:pt idx="87">
                  <c:v>3.2266302949199646E-2</c:v>
                </c:pt>
                <c:pt idx="88">
                  <c:v>3.168400466897385E-2</c:v>
                </c:pt>
                <c:pt idx="89">
                  <c:v>3.1116605470480691E-2</c:v>
                </c:pt>
                <c:pt idx="90">
                  <c:v>3.0563729215429981E-2</c:v>
                </c:pt>
                <c:pt idx="91">
                  <c:v>3.002474923131206E-2</c:v>
                </c:pt>
                <c:pt idx="92">
                  <c:v>2.9499413198519453E-2</c:v>
                </c:pt>
                <c:pt idx="93">
                  <c:v>2.8986934302197911E-2</c:v>
                </c:pt>
                <c:pt idx="94">
                  <c:v>2.8487117749077712E-2</c:v>
                </c:pt>
                <c:pt idx="95">
                  <c:v>2.7999592705876306E-2</c:v>
                </c:pt>
                <c:pt idx="96">
                  <c:v>2.7523869169352413E-2</c:v>
                </c:pt>
                <c:pt idx="97">
                  <c:v>2.7059659473486014E-2</c:v>
                </c:pt>
                <c:pt idx="98">
                  <c:v>2.6606535432840563E-2</c:v>
                </c:pt>
                <c:pt idx="99">
                  <c:v>2.6164402308422482E-2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1-4759-B441-7ACE79B47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75040"/>
        <c:axId val="570176352"/>
      </c:scatterChart>
      <c:valAx>
        <c:axId val="57017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76352"/>
        <c:crosses val="autoZero"/>
        <c:crossBetween val="midCat"/>
      </c:valAx>
      <c:valAx>
        <c:axId val="5701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P-xylene 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7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14945013708119"/>
          <c:y val="1.181829517550052E-2"/>
          <c:w val="0.83154037846323869"/>
          <c:h val="0.9034424406386365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'Level 2 Recycle + purge'!$M$7:$M$107</c:f>
              <c:numCache>
                <c:formatCode>General</c:formatCode>
                <c:ptCount val="101"/>
                <c:pt idx="0">
                  <c:v>1.1666666666663635E-4</c:v>
                </c:pt>
                <c:pt idx="1">
                  <c:v>3.2313333333333354E-2</c:v>
                </c:pt>
                <c:pt idx="2">
                  <c:v>5.9160000000000004E-2</c:v>
                </c:pt>
                <c:pt idx="3">
                  <c:v>8.1926666666666731E-2</c:v>
                </c:pt>
                <c:pt idx="4">
                  <c:v>0.10164666666666669</c:v>
                </c:pt>
                <c:pt idx="5">
                  <c:v>0.11896666666666669</c:v>
                </c:pt>
                <c:pt idx="6">
                  <c:v>0.13455333333333327</c:v>
                </c:pt>
                <c:pt idx="7">
                  <c:v>0.14876333333333333</c:v>
                </c:pt>
                <c:pt idx="8">
                  <c:v>0.16189999999999993</c:v>
                </c:pt>
                <c:pt idx="9">
                  <c:v>0.17413333333333336</c:v>
                </c:pt>
                <c:pt idx="10">
                  <c:v>0.18571333333333329</c:v>
                </c:pt>
                <c:pt idx="11">
                  <c:v>0.19675000000000001</c:v>
                </c:pt>
                <c:pt idx="12">
                  <c:v>0.20735666666666672</c:v>
                </c:pt>
                <c:pt idx="13">
                  <c:v>0.21755999999999995</c:v>
                </c:pt>
                <c:pt idx="14">
                  <c:v>0.22744000000000006</c:v>
                </c:pt>
                <c:pt idx="15">
                  <c:v>0.23704333333333336</c:v>
                </c:pt>
                <c:pt idx="16">
                  <c:v>0.24639999999999995</c:v>
                </c:pt>
                <c:pt idx="17">
                  <c:v>0.25553666666666669</c:v>
                </c:pt>
                <c:pt idx="18">
                  <c:v>0.26447666666666664</c:v>
                </c:pt>
                <c:pt idx="19">
                  <c:v>0.27323666666666668</c:v>
                </c:pt>
                <c:pt idx="20">
                  <c:v>0.28182333333333326</c:v>
                </c:pt>
                <c:pt idx="21">
                  <c:v>0.29025666666666666</c:v>
                </c:pt>
                <c:pt idx="22">
                  <c:v>0.29853666666666673</c:v>
                </c:pt>
                <c:pt idx="23">
                  <c:v>0.30667333333333335</c:v>
                </c:pt>
                <c:pt idx="24">
                  <c:v>0.3146733333333333</c:v>
                </c:pt>
                <c:pt idx="25">
                  <c:v>0.32253999999999994</c:v>
                </c:pt>
                <c:pt idx="26">
                  <c:v>0.33027666666666666</c:v>
                </c:pt>
                <c:pt idx="27">
                  <c:v>0.33789333333333338</c:v>
                </c:pt>
                <c:pt idx="28">
                  <c:v>0.34540333333333334</c:v>
                </c:pt>
                <c:pt idx="29">
                  <c:v>0.35278666666666664</c:v>
                </c:pt>
                <c:pt idx="30">
                  <c:v>0.36006333333333335</c:v>
                </c:pt>
                <c:pt idx="31">
                  <c:v>0.3672266666666667</c:v>
                </c:pt>
                <c:pt idx="32">
                  <c:v>0.37427666666666665</c:v>
                </c:pt>
                <c:pt idx="33">
                  <c:v>0.38123000000000001</c:v>
                </c:pt>
                <c:pt idx="34">
                  <c:v>0.38808666666666669</c:v>
                </c:pt>
                <c:pt idx="35">
                  <c:v>0.39483666666666667</c:v>
                </c:pt>
                <c:pt idx="36">
                  <c:v>0.40150999999999998</c:v>
                </c:pt>
                <c:pt idx="37">
                  <c:v>0.40807333333333334</c:v>
                </c:pt>
                <c:pt idx="38">
                  <c:v>0.41454333333333337</c:v>
                </c:pt>
                <c:pt idx="39">
                  <c:v>0.42092333333333332</c:v>
                </c:pt>
                <c:pt idx="40">
                  <c:v>0.42721666666666669</c:v>
                </c:pt>
                <c:pt idx="41">
                  <c:v>0.43341999999999997</c:v>
                </c:pt>
                <c:pt idx="42">
                  <c:v>0.4395433333333334</c:v>
                </c:pt>
                <c:pt idx="43">
                  <c:v>0.44557999999999998</c:v>
                </c:pt>
                <c:pt idx="44">
                  <c:v>0.45153666666666664</c:v>
                </c:pt>
                <c:pt idx="45">
                  <c:v>0.45740999999999998</c:v>
                </c:pt>
                <c:pt idx="46">
                  <c:v>0.46320666666666666</c:v>
                </c:pt>
                <c:pt idx="47">
                  <c:v>0.46892666666666666</c:v>
                </c:pt>
                <c:pt idx="48">
                  <c:v>0.47456999999999999</c:v>
                </c:pt>
                <c:pt idx="49">
                  <c:v>0.48014000000000001</c:v>
                </c:pt>
                <c:pt idx="50">
                  <c:v>0.48563333333333336</c:v>
                </c:pt>
                <c:pt idx="51">
                  <c:v>0.49106</c:v>
                </c:pt>
                <c:pt idx="52">
                  <c:v>0.49641666666666667</c:v>
                </c:pt>
                <c:pt idx="53">
                  <c:v>0.50170333333333328</c:v>
                </c:pt>
                <c:pt idx="54">
                  <c:v>0.50692000000000004</c:v>
                </c:pt>
                <c:pt idx="55">
                  <c:v>0.51207333333333338</c:v>
                </c:pt>
                <c:pt idx="56">
                  <c:v>0.51715999999999995</c:v>
                </c:pt>
                <c:pt idx="57">
                  <c:v>0.52218333333333333</c:v>
                </c:pt>
                <c:pt idx="58">
                  <c:v>0.52714333333333341</c:v>
                </c:pt>
                <c:pt idx="59">
                  <c:v>0.53204333333333342</c:v>
                </c:pt>
                <c:pt idx="60">
                  <c:v>0.53688000000000002</c:v>
                </c:pt>
                <c:pt idx="61">
                  <c:v>0.54165666666666668</c:v>
                </c:pt>
                <c:pt idx="62">
                  <c:v>0.54635999999999996</c:v>
                </c:pt>
                <c:pt idx="63">
                  <c:v>0.55101999999999995</c:v>
                </c:pt>
                <c:pt idx="64">
                  <c:v>0.55562333333333325</c:v>
                </c:pt>
                <c:pt idx="65">
                  <c:v>0.56018333333333337</c:v>
                </c:pt>
                <c:pt idx="66">
                  <c:v>0.5646766666666666</c:v>
                </c:pt>
                <c:pt idx="67">
                  <c:v>0.5690966666666667</c:v>
                </c:pt>
                <c:pt idx="68">
                  <c:v>0.57347999999999999</c:v>
                </c:pt>
                <c:pt idx="69">
                  <c:v>0.5778133333333334</c:v>
                </c:pt>
                <c:pt idx="70">
                  <c:v>0.58209333333333335</c:v>
                </c:pt>
                <c:pt idx="71">
                  <c:v>0.58633999999999997</c:v>
                </c:pt>
                <c:pt idx="72">
                  <c:v>0.59051999999999993</c:v>
                </c:pt>
                <c:pt idx="73">
                  <c:v>0.59465000000000001</c:v>
                </c:pt>
                <c:pt idx="74">
                  <c:v>0.59873333333333334</c:v>
                </c:pt>
                <c:pt idx="75">
                  <c:v>0.60276666666666667</c:v>
                </c:pt>
                <c:pt idx="76">
                  <c:v>0.60675333333333337</c:v>
                </c:pt>
                <c:pt idx="77">
                  <c:v>0.61069333333333331</c:v>
                </c:pt>
                <c:pt idx="78">
                  <c:v>0.61458999999999997</c:v>
                </c:pt>
                <c:pt idx="79">
                  <c:v>0.61843999999999999</c:v>
                </c:pt>
                <c:pt idx="80">
                  <c:v>0.62224333333333337</c:v>
                </c:pt>
                <c:pt idx="81">
                  <c:v>0.62600666666666671</c:v>
                </c:pt>
                <c:pt idx="82">
                  <c:v>0.62968666666666662</c:v>
                </c:pt>
                <c:pt idx="83">
                  <c:v>0.63336333333333328</c:v>
                </c:pt>
                <c:pt idx="84">
                  <c:v>0.63699666666666666</c:v>
                </c:pt>
                <c:pt idx="85">
                  <c:v>0.64058999999999999</c:v>
                </c:pt>
                <c:pt idx="86">
                  <c:v>0.64411999999999991</c:v>
                </c:pt>
                <c:pt idx="87">
                  <c:v>0.64763333333333339</c:v>
                </c:pt>
                <c:pt idx="88">
                  <c:v>0.65110666666666661</c:v>
                </c:pt>
                <c:pt idx="89">
                  <c:v>0.65454333333333337</c:v>
                </c:pt>
                <c:pt idx="90">
                  <c:v>0.65793999999999997</c:v>
                </c:pt>
                <c:pt idx="91">
                  <c:v>0.6613</c:v>
                </c:pt>
                <c:pt idx="92">
                  <c:v>0.66461999999999999</c:v>
                </c:pt>
                <c:pt idx="93">
                  <c:v>0.66790666666666665</c:v>
                </c:pt>
                <c:pt idx="94">
                  <c:v>0.67115599999999997</c:v>
                </c:pt>
                <c:pt idx="95">
                  <c:v>0.67436933333333327</c:v>
                </c:pt>
                <c:pt idx="96">
                  <c:v>0.67754766666666666</c:v>
                </c:pt>
                <c:pt idx="97">
                  <c:v>0.68069099999999993</c:v>
                </c:pt>
                <c:pt idx="98">
                  <c:v>0.68380066666666672</c:v>
                </c:pt>
                <c:pt idx="99">
                  <c:v>0.68687600000000004</c:v>
                </c:pt>
                <c:pt idx="100">
                  <c:v>0.68687600000000004</c:v>
                </c:pt>
              </c:numCache>
            </c:numRef>
          </c:xVal>
          <c:yVal>
            <c:numRef>
              <c:f>'Level 2 Recycle + purge'!$AR$8:$AR$108</c:f>
              <c:numCache>
                <c:formatCode>0.00000E+00</c:formatCode>
                <c:ptCount val="101"/>
                <c:pt idx="0">
                  <c:v>3101.7898626875772</c:v>
                </c:pt>
                <c:pt idx="1">
                  <c:v>2908.9794577904795</c:v>
                </c:pt>
                <c:pt idx="2">
                  <c:v>2722.6512365761355</c:v>
                </c:pt>
                <c:pt idx="3">
                  <c:v>2517.580246676016</c:v>
                </c:pt>
                <c:pt idx="4">
                  <c:v>2294.0683908631104</c:v>
                </c:pt>
                <c:pt idx="5">
                  <c:v>2047.8485160873208</c:v>
                </c:pt>
                <c:pt idx="6">
                  <c:v>1785.6141667582358</c:v>
                </c:pt>
                <c:pt idx="7">
                  <c:v>1505.1230408301467</c:v>
                </c:pt>
                <c:pt idx="8">
                  <c:v>1206.6050794344033</c:v>
                </c:pt>
                <c:pt idx="9">
                  <c:v>886.1969693007577</c:v>
                </c:pt>
                <c:pt idx="10">
                  <c:v>550.4953735009359</c:v>
                </c:pt>
                <c:pt idx="11">
                  <c:v>197.35232575286807</c:v>
                </c:pt>
                <c:pt idx="12">
                  <c:v>-169.93880630782826</c:v>
                </c:pt>
                <c:pt idx="13">
                  <c:v>-555.49842221887582</c:v>
                </c:pt>
                <c:pt idx="14">
                  <c:v>-956.12101525229855</c:v>
                </c:pt>
                <c:pt idx="15">
                  <c:v>-1372.0822952830504</c:v>
                </c:pt>
                <c:pt idx="16">
                  <c:v>-1802.1446735424834</c:v>
                </c:pt>
                <c:pt idx="17">
                  <c:v>-2245.9793256749726</c:v>
                </c:pt>
                <c:pt idx="18">
                  <c:v>-2703.7614604628893</c:v>
                </c:pt>
                <c:pt idx="19">
                  <c:v>-3174.4279688015486</c:v>
                </c:pt>
                <c:pt idx="20">
                  <c:v>-3657.0033900991507</c:v>
                </c:pt>
                <c:pt idx="21">
                  <c:v>-4153.2147939993311</c:v>
                </c:pt>
                <c:pt idx="22">
                  <c:v>-4660.8665836518339</c:v>
                </c:pt>
                <c:pt idx="23">
                  <c:v>-5180.9104014189124</c:v>
                </c:pt>
                <c:pt idx="24">
                  <c:v>-5712.542164597683</c:v>
                </c:pt>
                <c:pt idx="25">
                  <c:v>-6255.9545709343993</c:v>
                </c:pt>
                <c:pt idx="26">
                  <c:v>-6813.3499976255625</c:v>
                </c:pt>
                <c:pt idx="27">
                  <c:v>-7379.6620827640545</c:v>
                </c:pt>
                <c:pt idx="28">
                  <c:v>-7955.845960072591</c:v>
                </c:pt>
                <c:pt idx="29">
                  <c:v>-8544.4479390912729</c:v>
                </c:pt>
                <c:pt idx="30">
                  <c:v>-9145.426178553982</c:v>
                </c:pt>
                <c:pt idx="31">
                  <c:v>-9756.2021946682071</c:v>
                </c:pt>
                <c:pt idx="32">
                  <c:v>-10382.15932935628</c:v>
                </c:pt>
                <c:pt idx="33">
                  <c:v>-11014.617974246183</c:v>
                </c:pt>
                <c:pt idx="34">
                  <c:v>-11659.155790597613</c:v>
                </c:pt>
                <c:pt idx="35">
                  <c:v>-12316.363092171465</c:v>
                </c:pt>
                <c:pt idx="36">
                  <c:v>-12975.9562313674</c:v>
                </c:pt>
                <c:pt idx="37">
                  <c:v>-13652.820424455844</c:v>
                </c:pt>
                <c:pt idx="38">
                  <c:v>-14340.552562733299</c:v>
                </c:pt>
                <c:pt idx="39">
                  <c:v>-15039.359359466136</c:v>
                </c:pt>
                <c:pt idx="40">
                  <c:v>-15749.815336351261</c:v>
                </c:pt>
                <c:pt idx="41">
                  <c:v>-16470.245588898164</c:v>
                </c:pt>
                <c:pt idx="42">
                  <c:v>-17200.176715035042</c:v>
                </c:pt>
                <c:pt idx="43">
                  <c:v>-17942.070002843269</c:v>
                </c:pt>
                <c:pt idx="44">
                  <c:v>-18695.942914200845</c:v>
                </c:pt>
                <c:pt idx="45">
                  <c:v>-19459.249047307516</c:v>
                </c:pt>
                <c:pt idx="46">
                  <c:v>-20234.2419976727</c:v>
                </c:pt>
                <c:pt idx="47">
                  <c:v>-21021.272918563947</c:v>
                </c:pt>
                <c:pt idx="48">
                  <c:v>-21818.794899116772</c:v>
                </c:pt>
                <c:pt idx="49">
                  <c:v>-22627.217746041653</c:v>
                </c:pt>
                <c:pt idx="50">
                  <c:v>-23445.134199027099</c:v>
                </c:pt>
                <c:pt idx="51">
                  <c:v>-24276.408724868768</c:v>
                </c:pt>
                <c:pt idx="52">
                  <c:v>-25118.639961403274</c:v>
                </c:pt>
                <c:pt idx="53">
                  <c:v>-25971.914210661846</c:v>
                </c:pt>
                <c:pt idx="54">
                  <c:v>-26835.214216313329</c:v>
                </c:pt>
                <c:pt idx="55">
                  <c:v>-27711.290350054427</c:v>
                </c:pt>
                <c:pt idx="56">
                  <c:v>-28597.844699572346</c:v>
                </c:pt>
                <c:pt idx="57">
                  <c:v>-29496.145212998275</c:v>
                </c:pt>
                <c:pt idx="58">
                  <c:v>-30406.003625065281</c:v>
                </c:pt>
                <c:pt idx="59">
                  <c:v>-31328.134820556734</c:v>
                </c:pt>
                <c:pt idx="60">
                  <c:v>-32260.637355599723</c:v>
                </c:pt>
                <c:pt idx="61">
                  <c:v>-33204.097799116753</c:v>
                </c:pt>
                <c:pt idx="62">
                  <c:v>-34151.584745201624</c:v>
                </c:pt>
                <c:pt idx="63">
                  <c:v>-35118.2811474747</c:v>
                </c:pt>
                <c:pt idx="64">
                  <c:v>-36097.347553002161</c:v>
                </c:pt>
                <c:pt idx="65">
                  <c:v>-37097.27527770093</c:v>
                </c:pt>
                <c:pt idx="66">
                  <c:v>-38100.989904738955</c:v>
                </c:pt>
                <c:pt idx="67">
                  <c:v>-39110.620554741836</c:v>
                </c:pt>
                <c:pt idx="68">
                  <c:v>-40135.223307664732</c:v>
                </c:pt>
                <c:pt idx="69">
                  <c:v>-41172.551790274076</c:v>
                </c:pt>
                <c:pt idx="70">
                  <c:v>-42221.266845353603</c:v>
                </c:pt>
                <c:pt idx="71">
                  <c:v>-43294.630748284435</c:v>
                </c:pt>
                <c:pt idx="72">
                  <c:v>-44369.787200038409</c:v>
                </c:pt>
                <c:pt idx="73">
                  <c:v>-45457.230908744103</c:v>
                </c:pt>
                <c:pt idx="74">
                  <c:v>-46557.856393837857</c:v>
                </c:pt>
                <c:pt idx="75">
                  <c:v>-47669.041592491543</c:v>
                </c:pt>
                <c:pt idx="76">
                  <c:v>-48792.936014273415</c:v>
                </c:pt>
                <c:pt idx="77">
                  <c:v>-49929.150829647013</c:v>
                </c:pt>
                <c:pt idx="78">
                  <c:v>-51079.389501422433</c:v>
                </c:pt>
                <c:pt idx="79">
                  <c:v>-52241.800888181868</c:v>
                </c:pt>
                <c:pt idx="80">
                  <c:v>-53415.987049866955</c:v>
                </c:pt>
                <c:pt idx="81">
                  <c:v>-54604.659762989242</c:v>
                </c:pt>
                <c:pt idx="82">
                  <c:v>-55771.671892815117</c:v>
                </c:pt>
                <c:pt idx="83">
                  <c:v>-56984.186382042659</c:v>
                </c:pt>
                <c:pt idx="84">
                  <c:v>-58211.22391616564</c:v>
                </c:pt>
                <c:pt idx="85">
                  <c:v>-59450.961549177897</c:v>
                </c:pt>
                <c:pt idx="86">
                  <c:v>-60699.161517184897</c:v>
                </c:pt>
                <c:pt idx="87">
                  <c:v>-61964.355713259392</c:v>
                </c:pt>
                <c:pt idx="88">
                  <c:v>-63243.142030070587</c:v>
                </c:pt>
                <c:pt idx="89">
                  <c:v>-64537.758702886618</c:v>
                </c:pt>
                <c:pt idx="90">
                  <c:v>-65845.562579947</c:v>
                </c:pt>
                <c:pt idx="91">
                  <c:v>-67167.196382483875</c:v>
                </c:pt>
                <c:pt idx="92">
                  <c:v>-68499.599252443761</c:v>
                </c:pt>
                <c:pt idx="93">
                  <c:v>-69848.534958328353</c:v>
                </c:pt>
                <c:pt idx="94">
                  <c:v>-71211.961264395446</c:v>
                </c:pt>
                <c:pt idx="95">
                  <c:v>-72588.739732445785</c:v>
                </c:pt>
                <c:pt idx="96">
                  <c:v>-73977.898444322273</c:v>
                </c:pt>
                <c:pt idx="97">
                  <c:v>-75382.824283852387</c:v>
                </c:pt>
                <c:pt idx="98">
                  <c:v>-76802.732884690529</c:v>
                </c:pt>
                <c:pt idx="99">
                  <c:v>-78234.256911101504</c:v>
                </c:pt>
                <c:pt idx="100">
                  <c:v>-78234.256911101504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8C-4BD4-9B39-6B13C0EA2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444648"/>
        <c:axId val="836388296"/>
      </c:scatterChart>
      <c:valAx>
        <c:axId val="77544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88296"/>
        <c:crosses val="autoZero"/>
        <c:crossBetween val="midCat"/>
      </c:valAx>
      <c:valAx>
        <c:axId val="83638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44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Recycle MeOH and Toluene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Comparison!$C$5:$C$11</c:f>
              <c:numCache>
                <c:formatCode>General</c:formatCode>
                <c:ptCount val="7"/>
                <c:pt idx="0">
                  <c:v>2.5000000000000001E-2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</c:numCache>
            </c:numRef>
          </c:xVal>
          <c:yVal>
            <c:numRef>
              <c:f>Comparison!$D$5:$D$11</c:f>
              <c:numCache>
                <c:formatCode>General</c:formatCode>
                <c:ptCount val="7"/>
                <c:pt idx="0">
                  <c:v>32634968.364760902</c:v>
                </c:pt>
                <c:pt idx="1">
                  <c:v>32123787.097545456</c:v>
                </c:pt>
                <c:pt idx="2">
                  <c:v>31367345.697099984</c:v>
                </c:pt>
                <c:pt idx="3">
                  <c:v>28007566.352413677</c:v>
                </c:pt>
                <c:pt idx="4">
                  <c:v>18667314.922648191</c:v>
                </c:pt>
                <c:pt idx="5">
                  <c:v>4818359.0615938306</c:v>
                </c:pt>
                <c:pt idx="6">
                  <c:v>-15691002.36323598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5-4C41-86F8-147389D2AA8E}"/>
            </c:ext>
          </c:extLst>
        </c:ser>
        <c:ser>
          <c:idx val="1"/>
          <c:order val="1"/>
          <c:tx>
            <c:v>Recycle with MeOH purge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Comparison!$F$5:$F$23</c:f>
              <c:numCache>
                <c:formatCode>General</c:formatCode>
                <c:ptCount val="19"/>
                <c:pt idx="0">
                  <c:v>1.1666666666663635E-4</c:v>
                </c:pt>
                <c:pt idx="1">
                  <c:v>3.2313333333333354E-2</c:v>
                </c:pt>
                <c:pt idx="2">
                  <c:v>5.9160000000000004E-2</c:v>
                </c:pt>
                <c:pt idx="3">
                  <c:v>8.1926666666666731E-2</c:v>
                </c:pt>
                <c:pt idx="4">
                  <c:v>0.10164666666666669</c:v>
                </c:pt>
                <c:pt idx="5">
                  <c:v>0.11896666666666669</c:v>
                </c:pt>
                <c:pt idx="6">
                  <c:v>0.13455333333333327</c:v>
                </c:pt>
                <c:pt idx="7">
                  <c:v>0.14876333333333333</c:v>
                </c:pt>
                <c:pt idx="8">
                  <c:v>0.16189999999999993</c:v>
                </c:pt>
                <c:pt idx="9">
                  <c:v>0.17413333333333336</c:v>
                </c:pt>
                <c:pt idx="10">
                  <c:v>0.18571333333333329</c:v>
                </c:pt>
                <c:pt idx="11">
                  <c:v>0.19675000000000001</c:v>
                </c:pt>
                <c:pt idx="12">
                  <c:v>0.20735666666666672</c:v>
                </c:pt>
                <c:pt idx="13">
                  <c:v>0.21755999999999995</c:v>
                </c:pt>
                <c:pt idx="14">
                  <c:v>0.22744000000000006</c:v>
                </c:pt>
                <c:pt idx="15">
                  <c:v>0.23704333333333336</c:v>
                </c:pt>
                <c:pt idx="16">
                  <c:v>0.24639999999999995</c:v>
                </c:pt>
                <c:pt idx="17">
                  <c:v>0.25553666666666669</c:v>
                </c:pt>
                <c:pt idx="18">
                  <c:v>0.26447666666666664</c:v>
                </c:pt>
              </c:numCache>
            </c:numRef>
          </c:xVal>
          <c:yVal>
            <c:numRef>
              <c:f>Comparison!$G$5:$G$23</c:f>
              <c:numCache>
                <c:formatCode>General</c:formatCode>
                <c:ptCount val="19"/>
                <c:pt idx="0">
                  <c:v>24814318.901500616</c:v>
                </c:pt>
                <c:pt idx="1">
                  <c:v>23271835.662323836</c:v>
                </c:pt>
                <c:pt idx="2">
                  <c:v>21781209.892609082</c:v>
                </c:pt>
                <c:pt idx="3">
                  <c:v>20140641.973408129</c:v>
                </c:pt>
                <c:pt idx="4">
                  <c:v>18352547.126904882</c:v>
                </c:pt>
                <c:pt idx="5">
                  <c:v>16382788.128698567</c:v>
                </c:pt>
                <c:pt idx="6">
                  <c:v>14284913.334065886</c:v>
                </c:pt>
                <c:pt idx="7">
                  <c:v>12040984.326641174</c:v>
                </c:pt>
                <c:pt idx="8">
                  <c:v>9652840.6354752257</c:v>
                </c:pt>
                <c:pt idx="9">
                  <c:v>7089575.754406062</c:v>
                </c:pt>
                <c:pt idx="10">
                  <c:v>4403962.9880074868</c:v>
                </c:pt>
                <c:pt idx="11">
                  <c:v>1578818.6060229444</c:v>
                </c:pt>
                <c:pt idx="12">
                  <c:v>-1359510.4504626261</c:v>
                </c:pt>
                <c:pt idx="13">
                  <c:v>-4443987.3777510067</c:v>
                </c:pt>
                <c:pt idx="14">
                  <c:v>-7648968.1220183885</c:v>
                </c:pt>
                <c:pt idx="15">
                  <c:v>-10976658.362264402</c:v>
                </c:pt>
                <c:pt idx="16">
                  <c:v>-14417157.388339866</c:v>
                </c:pt>
                <c:pt idx="17">
                  <c:v>-17967834.60539978</c:v>
                </c:pt>
                <c:pt idx="18">
                  <c:v>-21630091.683703113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25-4C41-86F8-147389D2A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716400"/>
        <c:axId val="1371715088"/>
      </c:scatterChart>
      <c:valAx>
        <c:axId val="137171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15088"/>
        <c:crosses val="autoZero"/>
        <c:crossBetween val="midCat"/>
      </c:valAx>
      <c:valAx>
        <c:axId val="13717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1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1:1 tol:meth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'Variation of Feed Ratio'!$J$3:$J$102</c:f>
              <c:numCache>
                <c:formatCode>General</c:formatCode>
                <c:ptCount val="100"/>
                <c:pt idx="0">
                  <c:v>1.1666666666663635E-4</c:v>
                </c:pt>
                <c:pt idx="1">
                  <c:v>3.2313333333333354E-2</c:v>
                </c:pt>
                <c:pt idx="2">
                  <c:v>5.9160000000000004E-2</c:v>
                </c:pt>
                <c:pt idx="3">
                  <c:v>8.1926666666666731E-2</c:v>
                </c:pt>
                <c:pt idx="4">
                  <c:v>0.10164666666666669</c:v>
                </c:pt>
                <c:pt idx="5">
                  <c:v>0.11896666666666669</c:v>
                </c:pt>
                <c:pt idx="6">
                  <c:v>0.13455333333333327</c:v>
                </c:pt>
                <c:pt idx="7">
                  <c:v>0.14876333333333333</c:v>
                </c:pt>
                <c:pt idx="8">
                  <c:v>0.16189999999999993</c:v>
                </c:pt>
                <c:pt idx="9">
                  <c:v>0.17413333333333336</c:v>
                </c:pt>
                <c:pt idx="10">
                  <c:v>0.18571333333333329</c:v>
                </c:pt>
                <c:pt idx="11">
                  <c:v>0.19675000000000001</c:v>
                </c:pt>
                <c:pt idx="12">
                  <c:v>0.20735666666666672</c:v>
                </c:pt>
                <c:pt idx="13">
                  <c:v>0.21755999999999995</c:v>
                </c:pt>
                <c:pt idx="14">
                  <c:v>0.22744000000000006</c:v>
                </c:pt>
                <c:pt idx="15">
                  <c:v>0.23704333333333336</c:v>
                </c:pt>
                <c:pt idx="16">
                  <c:v>0.24639999999999995</c:v>
                </c:pt>
                <c:pt idx="17">
                  <c:v>0.25553666666666669</c:v>
                </c:pt>
                <c:pt idx="18">
                  <c:v>0.26447666666666664</c:v>
                </c:pt>
                <c:pt idx="19">
                  <c:v>0.27323666666666668</c:v>
                </c:pt>
                <c:pt idx="20">
                  <c:v>0.28182333333333326</c:v>
                </c:pt>
                <c:pt idx="21">
                  <c:v>0.29025666666666666</c:v>
                </c:pt>
                <c:pt idx="22">
                  <c:v>0.29853666666666673</c:v>
                </c:pt>
                <c:pt idx="23">
                  <c:v>0.30667333333333335</c:v>
                </c:pt>
                <c:pt idx="24">
                  <c:v>0.3146733333333333</c:v>
                </c:pt>
                <c:pt idx="25">
                  <c:v>0.32253999999999994</c:v>
                </c:pt>
                <c:pt idx="26">
                  <c:v>0.33027666666666666</c:v>
                </c:pt>
                <c:pt idx="27">
                  <c:v>0.33789333333333338</c:v>
                </c:pt>
                <c:pt idx="28">
                  <c:v>0.34540333333333334</c:v>
                </c:pt>
                <c:pt idx="29">
                  <c:v>0.35278666666666664</c:v>
                </c:pt>
                <c:pt idx="30">
                  <c:v>0.36006333333333335</c:v>
                </c:pt>
                <c:pt idx="31">
                  <c:v>0.3672266666666667</c:v>
                </c:pt>
                <c:pt idx="32">
                  <c:v>0.37427666666666665</c:v>
                </c:pt>
                <c:pt idx="33">
                  <c:v>0.38123000000000001</c:v>
                </c:pt>
                <c:pt idx="34">
                  <c:v>0.38808666666666669</c:v>
                </c:pt>
                <c:pt idx="35">
                  <c:v>0.39483666666666667</c:v>
                </c:pt>
                <c:pt idx="36">
                  <c:v>0.40150999999999998</c:v>
                </c:pt>
                <c:pt idx="37">
                  <c:v>0.40807333333333334</c:v>
                </c:pt>
                <c:pt idx="38">
                  <c:v>0.41454333333333337</c:v>
                </c:pt>
                <c:pt idx="39">
                  <c:v>0.42092333333333332</c:v>
                </c:pt>
                <c:pt idx="40">
                  <c:v>0.42721666666666669</c:v>
                </c:pt>
                <c:pt idx="41">
                  <c:v>0.43341999999999997</c:v>
                </c:pt>
                <c:pt idx="42">
                  <c:v>0.4395433333333334</c:v>
                </c:pt>
                <c:pt idx="43">
                  <c:v>0.44557999999999998</c:v>
                </c:pt>
                <c:pt idx="44">
                  <c:v>0.45153666666666664</c:v>
                </c:pt>
                <c:pt idx="45">
                  <c:v>0.45740999999999998</c:v>
                </c:pt>
                <c:pt idx="46">
                  <c:v>0.46320666666666666</c:v>
                </c:pt>
                <c:pt idx="47">
                  <c:v>0.46892666666666666</c:v>
                </c:pt>
                <c:pt idx="48">
                  <c:v>0.47456999999999999</c:v>
                </c:pt>
                <c:pt idx="49">
                  <c:v>0.48014000000000001</c:v>
                </c:pt>
                <c:pt idx="50">
                  <c:v>0.48563333333333336</c:v>
                </c:pt>
                <c:pt idx="51">
                  <c:v>0.49106</c:v>
                </c:pt>
                <c:pt idx="52">
                  <c:v>0.49641666666666667</c:v>
                </c:pt>
                <c:pt idx="53">
                  <c:v>0.50170333333333328</c:v>
                </c:pt>
                <c:pt idx="54">
                  <c:v>0.50692000000000004</c:v>
                </c:pt>
                <c:pt idx="55">
                  <c:v>0.51207333333333338</c:v>
                </c:pt>
                <c:pt idx="56">
                  <c:v>0.51715999999999995</c:v>
                </c:pt>
                <c:pt idx="57">
                  <c:v>0.52218333333333333</c:v>
                </c:pt>
                <c:pt idx="58">
                  <c:v>0.52714333333333341</c:v>
                </c:pt>
                <c:pt idx="59">
                  <c:v>0.53204333333333342</c:v>
                </c:pt>
                <c:pt idx="60">
                  <c:v>0.53688000000000002</c:v>
                </c:pt>
                <c:pt idx="61">
                  <c:v>0.54165666666666668</c:v>
                </c:pt>
                <c:pt idx="62">
                  <c:v>0.54635999999999996</c:v>
                </c:pt>
                <c:pt idx="63">
                  <c:v>0.55101999999999995</c:v>
                </c:pt>
                <c:pt idx="64">
                  <c:v>0.55562333333333325</c:v>
                </c:pt>
                <c:pt idx="65">
                  <c:v>0.56018333333333337</c:v>
                </c:pt>
                <c:pt idx="66">
                  <c:v>0.5646766666666666</c:v>
                </c:pt>
                <c:pt idx="67">
                  <c:v>0.5690966666666667</c:v>
                </c:pt>
                <c:pt idx="68">
                  <c:v>0.57347999999999999</c:v>
                </c:pt>
                <c:pt idx="69">
                  <c:v>0.5778133333333334</c:v>
                </c:pt>
                <c:pt idx="70">
                  <c:v>0.58209333333333335</c:v>
                </c:pt>
                <c:pt idx="71">
                  <c:v>0.58633999999999997</c:v>
                </c:pt>
                <c:pt idx="72">
                  <c:v>0.59051999999999993</c:v>
                </c:pt>
                <c:pt idx="73">
                  <c:v>0.59465000000000001</c:v>
                </c:pt>
                <c:pt idx="74">
                  <c:v>0.59873333333333334</c:v>
                </c:pt>
                <c:pt idx="75">
                  <c:v>0.60276666666666667</c:v>
                </c:pt>
                <c:pt idx="76">
                  <c:v>0.60675333333333337</c:v>
                </c:pt>
                <c:pt idx="77">
                  <c:v>0.61069333333333331</c:v>
                </c:pt>
                <c:pt idx="78">
                  <c:v>0.61458999999999997</c:v>
                </c:pt>
                <c:pt idx="79">
                  <c:v>0.61843999999999999</c:v>
                </c:pt>
                <c:pt idx="80">
                  <c:v>0.62224333333333337</c:v>
                </c:pt>
                <c:pt idx="81">
                  <c:v>0.62600666666666671</c:v>
                </c:pt>
                <c:pt idx="82">
                  <c:v>0.62968666666666662</c:v>
                </c:pt>
                <c:pt idx="83">
                  <c:v>0.63336333333333328</c:v>
                </c:pt>
                <c:pt idx="84">
                  <c:v>0.63699666666666666</c:v>
                </c:pt>
                <c:pt idx="85">
                  <c:v>0.64058999999999999</c:v>
                </c:pt>
                <c:pt idx="86">
                  <c:v>0.64411999999999991</c:v>
                </c:pt>
                <c:pt idx="87">
                  <c:v>0.64763333333333339</c:v>
                </c:pt>
                <c:pt idx="88">
                  <c:v>0.65110666666666661</c:v>
                </c:pt>
                <c:pt idx="89">
                  <c:v>0.65454333333333337</c:v>
                </c:pt>
                <c:pt idx="90">
                  <c:v>0.65793999999999997</c:v>
                </c:pt>
                <c:pt idx="91">
                  <c:v>0.6613</c:v>
                </c:pt>
                <c:pt idx="92">
                  <c:v>0.66461999999999999</c:v>
                </c:pt>
                <c:pt idx="93">
                  <c:v>0.66790666666666665</c:v>
                </c:pt>
                <c:pt idx="94">
                  <c:v>0.67115599999999997</c:v>
                </c:pt>
                <c:pt idx="95">
                  <c:v>0.67436933333333327</c:v>
                </c:pt>
                <c:pt idx="96">
                  <c:v>0.67754766666666666</c:v>
                </c:pt>
                <c:pt idx="97">
                  <c:v>0.68069099999999993</c:v>
                </c:pt>
                <c:pt idx="98">
                  <c:v>0.68380066666666672</c:v>
                </c:pt>
                <c:pt idx="99">
                  <c:v>0.68687600000000004</c:v>
                </c:pt>
              </c:numCache>
            </c:numRef>
          </c:xVal>
          <c:yVal>
            <c:numRef>
              <c:f>'Variation of Feed Ratio'!$K$3:$K$102</c:f>
              <c:numCache>
                <c:formatCode>General</c:formatCode>
                <c:ptCount val="100"/>
                <c:pt idx="0">
                  <c:v>0.7748057142859156</c:v>
                </c:pt>
                <c:pt idx="1">
                  <c:v>0.72702186919744138</c:v>
                </c:pt>
                <c:pt idx="2">
                  <c:v>0.68116407482533237</c:v>
                </c:pt>
                <c:pt idx="3">
                  <c:v>0.63684189112214118</c:v>
                </c:pt>
                <c:pt idx="4">
                  <c:v>0.59485472551977436</c:v>
                </c:pt>
                <c:pt idx="5">
                  <c:v>0.55480246567665992</c:v>
                </c:pt>
                <c:pt idx="6">
                  <c:v>0.51770797205569064</c:v>
                </c:pt>
                <c:pt idx="7">
                  <c:v>0.48323735687557418</c:v>
                </c:pt>
                <c:pt idx="8">
                  <c:v>0.45133827465513709</c:v>
                </c:pt>
                <c:pt idx="9">
                  <c:v>0.42159647779479315</c:v>
                </c:pt>
                <c:pt idx="10">
                  <c:v>0.39439817640090474</c:v>
                </c:pt>
                <c:pt idx="11">
                  <c:v>0.369431596781025</c:v>
                </c:pt>
                <c:pt idx="12">
                  <c:v>0.34664909093831875</c:v>
                </c:pt>
                <c:pt idx="13">
                  <c:v>0.32563890421033287</c:v>
                </c:pt>
                <c:pt idx="14">
                  <c:v>0.30637823894946647</c:v>
                </c:pt>
                <c:pt idx="15">
                  <c:v>0.28870811244076322</c:v>
                </c:pt>
                <c:pt idx="16">
                  <c:v>0.27249188311688316</c:v>
                </c:pt>
                <c:pt idx="17">
                  <c:v>0.25758860437510595</c:v>
                </c:pt>
                <c:pt idx="18">
                  <c:v>0.24387532611572543</c:v>
                </c:pt>
                <c:pt idx="19">
                  <c:v>0.2312464164155616</c:v>
                </c:pt>
                <c:pt idx="20">
                  <c:v>0.21959501815558216</c:v>
                </c:pt>
                <c:pt idx="21">
                  <c:v>0.20882322542117895</c:v>
                </c:pt>
                <c:pt idx="22">
                  <c:v>0.19885106240439474</c:v>
                </c:pt>
                <c:pt idx="23">
                  <c:v>0.18959696528336339</c:v>
                </c:pt>
                <c:pt idx="24">
                  <c:v>0.18100146183343574</c:v>
                </c:pt>
                <c:pt idx="25">
                  <c:v>0.1729976643723776</c:v>
                </c:pt>
                <c:pt idx="26">
                  <c:v>0.16551174268037908</c:v>
                </c:pt>
                <c:pt idx="27">
                  <c:v>0.15854510299108199</c:v>
                </c:pt>
                <c:pt idx="28">
                  <c:v>0.15205219019310756</c:v>
                </c:pt>
                <c:pt idx="29">
                  <c:v>0.14594844854302885</c:v>
                </c:pt>
                <c:pt idx="30">
                  <c:v>0.14022255343967266</c:v>
                </c:pt>
                <c:pt idx="31">
                  <c:v>0.13484496405489799</c:v>
                </c:pt>
                <c:pt idx="32">
                  <c:v>0.12975695341235985</c:v>
                </c:pt>
                <c:pt idx="33">
                  <c:v>0.12499278650683314</c:v>
                </c:pt>
                <c:pt idx="34">
                  <c:v>0.1204988576434817</c:v>
                </c:pt>
                <c:pt idx="35">
                  <c:v>0.11623878228128087</c:v>
                </c:pt>
                <c:pt idx="36">
                  <c:v>0.11226287431612329</c:v>
                </c:pt>
                <c:pt idx="37">
                  <c:v>0.10845926385780333</c:v>
                </c:pt>
                <c:pt idx="38">
                  <c:v>0.10485433770494439</c:v>
                </c:pt>
                <c:pt idx="39">
                  <c:v>0.10143335682665884</c:v>
                </c:pt>
                <c:pt idx="40">
                  <c:v>9.818281121991182E-2</c:v>
                </c:pt>
                <c:pt idx="41">
                  <c:v>9.5093289034500789E-2</c:v>
                </c:pt>
                <c:pt idx="42">
                  <c:v>9.2159286532234208E-2</c:v>
                </c:pt>
                <c:pt idx="43">
                  <c:v>8.9359187276508517E-2</c:v>
                </c:pt>
                <c:pt idx="44">
                  <c:v>8.6688419545108933E-2</c:v>
                </c:pt>
                <c:pt idx="45">
                  <c:v>8.4141142519839965E-2</c:v>
                </c:pt>
                <c:pt idx="46">
                  <c:v>8.1707229314488858E-2</c:v>
                </c:pt>
                <c:pt idx="47">
                  <c:v>7.9379860390395088E-2</c:v>
                </c:pt>
                <c:pt idx="48">
                  <c:v>7.7153352859781837E-2</c:v>
                </c:pt>
                <c:pt idx="49">
                  <c:v>7.5022562863609213E-2</c:v>
                </c:pt>
                <c:pt idx="50">
                  <c:v>7.2981673416157591E-2</c:v>
                </c:pt>
                <c:pt idx="51">
                  <c:v>7.1024586269159237E-2</c:v>
                </c:pt>
                <c:pt idx="52">
                  <c:v>6.9146886016451234E-2</c:v>
                </c:pt>
                <c:pt idx="53">
                  <c:v>6.7343915062686457E-2</c:v>
                </c:pt>
                <c:pt idx="54">
                  <c:v>6.561225965964386E-2</c:v>
                </c:pt>
                <c:pt idx="55">
                  <c:v>6.3947481480517113E-2</c:v>
                </c:pt>
                <c:pt idx="56">
                  <c:v>6.2346469177817304E-2</c:v>
                </c:pt>
                <c:pt idx="57">
                  <c:v>6.0805591905780214E-2</c:v>
                </c:pt>
                <c:pt idx="58">
                  <c:v>5.9322006032514869E-2</c:v>
                </c:pt>
                <c:pt idx="59">
                  <c:v>5.7892527551014011E-2</c:v>
                </c:pt>
                <c:pt idx="60">
                  <c:v>5.6514987830924353E-2</c:v>
                </c:pt>
                <c:pt idx="61">
                  <c:v>5.5187111146667328E-2</c:v>
                </c:pt>
                <c:pt idx="62">
                  <c:v>5.3917929570246728E-2</c:v>
                </c:pt>
                <c:pt idx="63">
                  <c:v>5.2680785936384651E-2</c:v>
                </c:pt>
                <c:pt idx="64">
                  <c:v>5.1485838727675225E-2</c:v>
                </c:pt>
                <c:pt idx="65">
                  <c:v>5.0317991133854989E-2</c:v>
                </c:pt>
                <c:pt idx="66">
                  <c:v>4.920101769154029E-2</c:v>
                </c:pt>
                <c:pt idx="67">
                  <c:v>4.81276174522196E-2</c:v>
                </c:pt>
                <c:pt idx="68">
                  <c:v>4.7084524888981891E-2</c:v>
                </c:pt>
                <c:pt idx="69">
                  <c:v>4.6074856931881111E-2</c:v>
                </c:pt>
                <c:pt idx="70">
                  <c:v>4.5097235265822204E-2</c:v>
                </c:pt>
                <c:pt idx="71">
                  <c:v>4.4137246876101467E-2</c:v>
                </c:pt>
                <c:pt idx="72">
                  <c:v>4.3218180586601637E-2</c:v>
                </c:pt>
                <c:pt idx="73">
                  <c:v>4.232725132430841E-2</c:v>
                </c:pt>
                <c:pt idx="74">
                  <c:v>4.1463144415989313E-2</c:v>
                </c:pt>
                <c:pt idx="75">
                  <c:v>4.0625006912569817E-2</c:v>
                </c:pt>
                <c:pt idx="76">
                  <c:v>3.9811565380769777E-2</c:v>
                </c:pt>
                <c:pt idx="77">
                  <c:v>3.9021931356709311E-2</c:v>
                </c:pt>
                <c:pt idx="78">
                  <c:v>3.8255042657164402E-2</c:v>
                </c:pt>
                <c:pt idx="79">
                  <c:v>3.7510186921932608E-2</c:v>
                </c:pt>
                <c:pt idx="80">
                  <c:v>3.6786573312691175E-2</c:v>
                </c:pt>
                <c:pt idx="81">
                  <c:v>3.6083055558513759E-2</c:v>
                </c:pt>
                <c:pt idx="82">
                  <c:v>3.5419573756259731E-2</c:v>
                </c:pt>
                <c:pt idx="83">
                  <c:v>3.4753722192106692E-2</c:v>
                </c:pt>
                <c:pt idx="84">
                  <c:v>3.4105411331299483E-2</c:v>
                </c:pt>
                <c:pt idx="85">
                  <c:v>3.3475129698142862E-2</c:v>
                </c:pt>
                <c:pt idx="86">
                  <c:v>3.2864062597031611E-2</c:v>
                </c:pt>
                <c:pt idx="87">
                  <c:v>3.2266302949199646E-2</c:v>
                </c:pt>
                <c:pt idx="88">
                  <c:v>3.168400466897385E-2</c:v>
                </c:pt>
                <c:pt idx="89">
                  <c:v>3.1116605470480691E-2</c:v>
                </c:pt>
                <c:pt idx="90">
                  <c:v>3.0563729215429981E-2</c:v>
                </c:pt>
                <c:pt idx="91">
                  <c:v>3.002474923131206E-2</c:v>
                </c:pt>
                <c:pt idx="92">
                  <c:v>2.9499413198519453E-2</c:v>
                </c:pt>
                <c:pt idx="93">
                  <c:v>2.8986934302197911E-2</c:v>
                </c:pt>
                <c:pt idx="94">
                  <c:v>2.8487117749077712E-2</c:v>
                </c:pt>
                <c:pt idx="95">
                  <c:v>2.7999592705876306E-2</c:v>
                </c:pt>
                <c:pt idx="96">
                  <c:v>2.7523869169352413E-2</c:v>
                </c:pt>
                <c:pt idx="97">
                  <c:v>2.7059659473486014E-2</c:v>
                </c:pt>
                <c:pt idx="98">
                  <c:v>2.6606535432840563E-2</c:v>
                </c:pt>
                <c:pt idx="99">
                  <c:v>2.6164402308422482E-2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75F-48F3-AD52-B7C078997878}"/>
            </c:ext>
          </c:extLst>
        </c:ser>
        <c:ser>
          <c:idx val="1"/>
          <c:order val="1"/>
          <c:tx>
            <c:v>2:1 Tol:meth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'Variation of Feed Ratio'!$V$3:$V$102</c:f>
              <c:numCache>
                <c:formatCode>General</c:formatCode>
                <c:ptCount val="100"/>
                <c:pt idx="0">
                  <c:v>9.5000000000027286E-5</c:v>
                </c:pt>
                <c:pt idx="1">
                  <c:v>2.6612499999999956E-2</c:v>
                </c:pt>
                <c:pt idx="2">
                  <c:v>4.908000000000004E-2</c:v>
                </c:pt>
                <c:pt idx="3">
                  <c:v>6.8432500000000007E-2</c:v>
                </c:pt>
                <c:pt idx="4">
                  <c:v>8.5434999999999942E-2</c:v>
                </c:pt>
                <c:pt idx="5">
                  <c:v>0.10059749999999996</c:v>
                </c:pt>
                <c:pt idx="6">
                  <c:v>0.11436249999999995</c:v>
                </c:pt>
                <c:pt idx="7">
                  <c:v>0.12708749999999996</c:v>
                </c:pt>
                <c:pt idx="8">
                  <c:v>0.13896249999999999</c:v>
                </c:pt>
                <c:pt idx="9">
                  <c:v>0.15014250000000004</c:v>
                </c:pt>
                <c:pt idx="10">
                  <c:v>0.16073749999999995</c:v>
                </c:pt>
                <c:pt idx="11">
                  <c:v>0.17091750000000003</c:v>
                </c:pt>
                <c:pt idx="12">
                  <c:v>0.18072749999999996</c:v>
                </c:pt>
                <c:pt idx="13">
                  <c:v>0.190245</c:v>
                </c:pt>
                <c:pt idx="14">
                  <c:v>0.19947500000000001</c:v>
                </c:pt>
                <c:pt idx="15">
                  <c:v>0.20847000000000002</c:v>
                </c:pt>
                <c:pt idx="16">
                  <c:v>0.21725999999999998</c:v>
                </c:pt>
                <c:pt idx="17">
                  <c:v>0.22586249999999997</c:v>
                </c:pt>
                <c:pt idx="18">
                  <c:v>0.23429750000000002</c:v>
                </c:pt>
                <c:pt idx="19">
                  <c:v>0.24257500000000004</c:v>
                </c:pt>
                <c:pt idx="20">
                  <c:v>0.25070749999999997</c:v>
                </c:pt>
                <c:pt idx="21">
                  <c:v>0.25870500000000002</c:v>
                </c:pt>
                <c:pt idx="22">
                  <c:v>0.26657000000000003</c:v>
                </c:pt>
                <c:pt idx="23">
                  <c:v>0.27431250000000001</c:v>
                </c:pt>
                <c:pt idx="24">
                  <c:v>0.28193750000000001</c:v>
                </c:pt>
                <c:pt idx="25">
                  <c:v>0.28944500000000006</c:v>
                </c:pt>
                <c:pt idx="26">
                  <c:v>0.29684249999999995</c:v>
                </c:pt>
                <c:pt idx="27">
                  <c:v>0.30413250000000003</c:v>
                </c:pt>
                <c:pt idx="28">
                  <c:v>0.31132000000000004</c:v>
                </c:pt>
                <c:pt idx="29">
                  <c:v>0.31840499999999999</c:v>
                </c:pt>
                <c:pt idx="30">
                  <c:v>0.32539250000000003</c:v>
                </c:pt>
                <c:pt idx="31">
                  <c:v>0.33227250000000003</c:v>
                </c:pt>
                <c:pt idx="32">
                  <c:v>0.33908000000000005</c:v>
                </c:pt>
                <c:pt idx="33">
                  <c:v>0.34578499999999995</c:v>
                </c:pt>
                <c:pt idx="34">
                  <c:v>0.35240250000000001</c:v>
                </c:pt>
                <c:pt idx="35">
                  <c:v>0.35892999999999997</c:v>
                </c:pt>
                <c:pt idx="36">
                  <c:v>0.36537500000000001</c:v>
                </c:pt>
                <c:pt idx="37">
                  <c:v>0.37173500000000004</c:v>
                </c:pt>
                <c:pt idx="38">
                  <c:v>0.37801250000000003</c:v>
                </c:pt>
                <c:pt idx="39">
                  <c:v>0.38421000000000005</c:v>
                </c:pt>
                <c:pt idx="40">
                  <c:v>0.39032500000000003</c:v>
                </c:pt>
                <c:pt idx="41">
                  <c:v>0.39636500000000002</c:v>
                </c:pt>
                <c:pt idx="42">
                  <c:v>0.40233000000000002</c:v>
                </c:pt>
                <c:pt idx="43">
                  <c:v>0.40821749999999996</c:v>
                </c:pt>
                <c:pt idx="44">
                  <c:v>0.41403499999999999</c:v>
                </c:pt>
                <c:pt idx="45">
                  <c:v>0.41977999999999999</c:v>
                </c:pt>
                <c:pt idx="46">
                  <c:v>0.42545250000000001</c:v>
                </c:pt>
                <c:pt idx="47">
                  <c:v>0.43105749999999998</c:v>
                </c:pt>
                <c:pt idx="48">
                  <c:v>0.43660000000000004</c:v>
                </c:pt>
                <c:pt idx="49">
                  <c:v>0.44207000000000007</c:v>
                </c:pt>
                <c:pt idx="50">
                  <c:v>0.44747500000000001</c:v>
                </c:pt>
                <c:pt idx="51">
                  <c:v>0.45281500000000008</c:v>
                </c:pt>
                <c:pt idx="52">
                  <c:v>0.45809249999999996</c:v>
                </c:pt>
                <c:pt idx="53">
                  <c:v>0.46330749999999998</c:v>
                </c:pt>
                <c:pt idx="54">
                  <c:v>0.4684625</c:v>
                </c:pt>
                <c:pt idx="55">
                  <c:v>0.47355499999999995</c:v>
                </c:pt>
                <c:pt idx="56">
                  <c:v>0.47859000000000002</c:v>
                </c:pt>
                <c:pt idx="57">
                  <c:v>0.48356500000000008</c:v>
                </c:pt>
                <c:pt idx="58">
                  <c:v>0.488485</c:v>
                </c:pt>
                <c:pt idx="59">
                  <c:v>0.49334750000000005</c:v>
                </c:pt>
                <c:pt idx="60">
                  <c:v>0.49815499999999996</c:v>
                </c:pt>
                <c:pt idx="61">
                  <c:v>0.50290750000000006</c:v>
                </c:pt>
                <c:pt idx="62">
                  <c:v>0.50760499999999997</c:v>
                </c:pt>
                <c:pt idx="63">
                  <c:v>0.5122525</c:v>
                </c:pt>
                <c:pt idx="64">
                  <c:v>0.516845</c:v>
                </c:pt>
                <c:pt idx="65">
                  <c:v>0.5213875</c:v>
                </c:pt>
                <c:pt idx="66">
                  <c:v>0.52588000000000001</c:v>
                </c:pt>
                <c:pt idx="67">
                  <c:v>0.5303199999999999</c:v>
                </c:pt>
                <c:pt idx="68">
                  <c:v>0.53471499999999994</c:v>
                </c:pt>
                <c:pt idx="69">
                  <c:v>0.5390625</c:v>
                </c:pt>
                <c:pt idx="70">
                  <c:v>0.54336000000000007</c:v>
                </c:pt>
                <c:pt idx="71">
                  <c:v>0.54757999999999996</c:v>
                </c:pt>
                <c:pt idx="72">
                  <c:v>0.5518050000000001</c:v>
                </c:pt>
                <c:pt idx="73">
                  <c:v>0.55596250000000003</c:v>
                </c:pt>
                <c:pt idx="74">
                  <c:v>0.56008749999999996</c:v>
                </c:pt>
                <c:pt idx="75">
                  <c:v>0.56415749999999998</c:v>
                </c:pt>
                <c:pt idx="76">
                  <c:v>0.56818250000000003</c:v>
                </c:pt>
                <c:pt idx="77">
                  <c:v>0.57216499999999992</c:v>
                </c:pt>
                <c:pt idx="78">
                  <c:v>0.57606999999999997</c:v>
                </c:pt>
                <c:pt idx="79">
                  <c:v>0.57996499999999995</c:v>
                </c:pt>
                <c:pt idx="80">
                  <c:v>0.58381999999999989</c:v>
                </c:pt>
                <c:pt idx="81">
                  <c:v>0.58763500000000002</c:v>
                </c:pt>
                <c:pt idx="82">
                  <c:v>0.5914100000000001</c:v>
                </c:pt>
                <c:pt idx="83">
                  <c:v>0.59514500000000004</c:v>
                </c:pt>
                <c:pt idx="84">
                  <c:v>0.59884249999999994</c:v>
                </c:pt>
                <c:pt idx="85">
                  <c:v>0.60250000000000004</c:v>
                </c:pt>
                <c:pt idx="86">
                  <c:v>0.60611999999999999</c:v>
                </c:pt>
                <c:pt idx="87">
                  <c:v>0.60970250000000004</c:v>
                </c:pt>
                <c:pt idx="88">
                  <c:v>0.61328250000000006</c:v>
                </c:pt>
                <c:pt idx="89">
                  <c:v>0.61678999999999995</c:v>
                </c:pt>
                <c:pt idx="90">
                  <c:v>0.62026499999999996</c:v>
                </c:pt>
                <c:pt idx="91">
                  <c:v>0.62370249999999994</c:v>
                </c:pt>
                <c:pt idx="92">
                  <c:v>0.62710500000000002</c:v>
                </c:pt>
                <c:pt idx="93">
                  <c:v>0.6304725000000001</c:v>
                </c:pt>
                <c:pt idx="94">
                  <c:v>0.63380500000000006</c:v>
                </c:pt>
                <c:pt idx="95">
                  <c:v>0.63710500000000003</c:v>
                </c:pt>
                <c:pt idx="96">
                  <c:v>0.64036999999999999</c:v>
                </c:pt>
                <c:pt idx="97">
                  <c:v>0.64356999999999998</c:v>
                </c:pt>
                <c:pt idx="98">
                  <c:v>0.64676999999999996</c:v>
                </c:pt>
                <c:pt idx="99">
                  <c:v>0.64993749999999995</c:v>
                </c:pt>
              </c:numCache>
            </c:numRef>
          </c:xVal>
          <c:yVal>
            <c:numRef>
              <c:f>'Variation of Feed Ratio'!$W$3:$W$102</c:f>
              <c:numCache>
                <c:formatCode>General</c:formatCode>
                <c:ptCount val="100"/>
                <c:pt idx="0">
                  <c:v>0.72701842105242276</c:v>
                </c:pt>
                <c:pt idx="1">
                  <c:v>0.67579051197745532</c:v>
                </c:pt>
                <c:pt idx="2">
                  <c:v>0.62986450692746487</c:v>
                </c:pt>
                <c:pt idx="3">
                  <c:v>0.58580718225989115</c:v>
                </c:pt>
                <c:pt idx="4">
                  <c:v>0.54444607011178126</c:v>
                </c:pt>
                <c:pt idx="5">
                  <c:v>0.50550460995551594</c:v>
                </c:pt>
                <c:pt idx="6">
                  <c:v>0.46937370204393941</c:v>
                </c:pt>
                <c:pt idx="7">
                  <c:v>0.43634897216484714</c:v>
                </c:pt>
                <c:pt idx="8">
                  <c:v>0.40602680579292982</c:v>
                </c:pt>
                <c:pt idx="9">
                  <c:v>0.37807416287859857</c:v>
                </c:pt>
                <c:pt idx="10">
                  <c:v>0.3523228866941443</c:v>
                </c:pt>
                <c:pt idx="11">
                  <c:v>0.32897450524375793</c:v>
                </c:pt>
                <c:pt idx="12">
                  <c:v>0.30768975391127529</c:v>
                </c:pt>
                <c:pt idx="13">
                  <c:v>0.28835974664248731</c:v>
                </c:pt>
                <c:pt idx="14">
                  <c:v>0.27062037849354553</c:v>
                </c:pt>
                <c:pt idx="15">
                  <c:v>0.25442030028301432</c:v>
                </c:pt>
                <c:pt idx="16">
                  <c:v>0.23960807327625888</c:v>
                </c:pt>
                <c:pt idx="17">
                  <c:v>0.22605235486191824</c:v>
                </c:pt>
                <c:pt idx="18">
                  <c:v>0.21362370490508859</c:v>
                </c:pt>
                <c:pt idx="19">
                  <c:v>0.20221168710708023</c:v>
                </c:pt>
                <c:pt idx="20">
                  <c:v>0.19171943400177499</c:v>
                </c:pt>
                <c:pt idx="21">
                  <c:v>0.18204905200904503</c:v>
                </c:pt>
                <c:pt idx="22">
                  <c:v>0.17312432006602388</c:v>
                </c:pt>
                <c:pt idx="23">
                  <c:v>0.16487218045112784</c:v>
                </c:pt>
                <c:pt idx="24">
                  <c:v>0.15722988250942141</c:v>
                </c:pt>
                <c:pt idx="25">
                  <c:v>0.15013042201454507</c:v>
                </c:pt>
                <c:pt idx="26">
                  <c:v>0.1435264492112821</c:v>
                </c:pt>
                <c:pt idx="27">
                  <c:v>0.13737186916886551</c:v>
                </c:pt>
                <c:pt idx="28">
                  <c:v>0.13162822818964406</c:v>
                </c:pt>
                <c:pt idx="29">
                  <c:v>0.12625979491528086</c:v>
                </c:pt>
                <c:pt idx="30">
                  <c:v>0.12123358712938988</c:v>
                </c:pt>
                <c:pt idx="31">
                  <c:v>0.11648421100151231</c:v>
                </c:pt>
                <c:pt idx="32">
                  <c:v>0.1120959655538516</c:v>
                </c:pt>
                <c:pt idx="33">
                  <c:v>0.10793556689850631</c:v>
                </c:pt>
                <c:pt idx="34">
                  <c:v>0.10401742325891557</c:v>
                </c:pt>
                <c:pt idx="35">
                  <c:v>0.10032318279330232</c:v>
                </c:pt>
                <c:pt idx="36">
                  <c:v>9.6835443037974686E-2</c:v>
                </c:pt>
                <c:pt idx="37">
                  <c:v>9.3538407736694154E-2</c:v>
                </c:pt>
                <c:pt idx="38">
                  <c:v>9.0417644919149498E-2</c:v>
                </c:pt>
                <c:pt idx="39">
                  <c:v>8.7460633507717128E-2</c:v>
                </c:pt>
                <c:pt idx="40">
                  <c:v>8.465125216166014E-2</c:v>
                </c:pt>
                <c:pt idx="41">
                  <c:v>8.1983777578746864E-2</c:v>
                </c:pt>
                <c:pt idx="42">
                  <c:v>7.9448462704744857E-2</c:v>
                </c:pt>
                <c:pt idx="43">
                  <c:v>7.7037976078928525E-2</c:v>
                </c:pt>
                <c:pt idx="44">
                  <c:v>7.4740662021326704E-2</c:v>
                </c:pt>
                <c:pt idx="45">
                  <c:v>7.2549311544142181E-2</c:v>
                </c:pt>
                <c:pt idx="46">
                  <c:v>7.0458511819768366E-2</c:v>
                </c:pt>
                <c:pt idx="47">
                  <c:v>6.8462444105484771E-2</c:v>
                </c:pt>
                <c:pt idx="48">
                  <c:v>6.6566651397159865E-2</c:v>
                </c:pt>
                <c:pt idx="49">
                  <c:v>6.4742574705363404E-2</c:v>
                </c:pt>
                <c:pt idx="50">
                  <c:v>6.299569808369182E-2</c:v>
                </c:pt>
                <c:pt idx="51">
                  <c:v>6.1323056877532763E-2</c:v>
                </c:pt>
                <c:pt idx="52">
                  <c:v>5.9718834078270229E-2</c:v>
                </c:pt>
                <c:pt idx="53">
                  <c:v>5.8180042412436662E-2</c:v>
                </c:pt>
                <c:pt idx="54">
                  <c:v>5.6702510873335644E-2</c:v>
                </c:pt>
                <c:pt idx="55">
                  <c:v>5.5283441205351017E-2</c:v>
                </c:pt>
                <c:pt idx="56">
                  <c:v>5.3918803150922498E-2</c:v>
                </c:pt>
                <c:pt idx="57">
                  <c:v>5.2606681625014209E-2</c:v>
                </c:pt>
                <c:pt idx="58">
                  <c:v>5.1342927623161408E-2</c:v>
                </c:pt>
                <c:pt idx="59">
                  <c:v>5.01265842028185E-2</c:v>
                </c:pt>
                <c:pt idx="60">
                  <c:v>4.8954341520209575E-2</c:v>
                </c:pt>
                <c:pt idx="61">
                  <c:v>4.7824251974766731E-2</c:v>
                </c:pt>
                <c:pt idx="62">
                  <c:v>4.6734370228819648E-2</c:v>
                </c:pt>
                <c:pt idx="63">
                  <c:v>4.5682353917257598E-2</c:v>
                </c:pt>
                <c:pt idx="64">
                  <c:v>4.4666921417446236E-2</c:v>
                </c:pt>
                <c:pt idx="65">
                  <c:v>4.3686078012994171E-2</c:v>
                </c:pt>
                <c:pt idx="66">
                  <c:v>4.2738267285312243E-2</c:v>
                </c:pt>
                <c:pt idx="67">
                  <c:v>4.1822248830894561E-2</c:v>
                </c:pt>
                <c:pt idx="68">
                  <c:v>4.0934189240997544E-2</c:v>
                </c:pt>
                <c:pt idx="69">
                  <c:v>4.0074481159420292E-2</c:v>
                </c:pt>
                <c:pt idx="70">
                  <c:v>3.9242675206124851E-2</c:v>
                </c:pt>
                <c:pt idx="71">
                  <c:v>3.8447989334891707E-2</c:v>
                </c:pt>
                <c:pt idx="72">
                  <c:v>3.7662761301546735E-2</c:v>
                </c:pt>
                <c:pt idx="73">
                  <c:v>3.6906940665962187E-2</c:v>
                </c:pt>
                <c:pt idx="74">
                  <c:v>3.6164884951012125E-2</c:v>
                </c:pt>
                <c:pt idx="75">
                  <c:v>3.5453175753224937E-2</c:v>
                </c:pt>
                <c:pt idx="76">
                  <c:v>3.4762906284512458E-2</c:v>
                </c:pt>
                <c:pt idx="77">
                  <c:v>3.409322485646623E-2</c:v>
                </c:pt>
                <c:pt idx="78">
                  <c:v>3.346516048396897E-2</c:v>
                </c:pt>
                <c:pt idx="79">
                  <c:v>3.2831636391851236E-2</c:v>
                </c:pt>
                <c:pt idx="80">
                  <c:v>3.221609400157583E-2</c:v>
                </c:pt>
                <c:pt idx="81">
                  <c:v>3.1618011180409612E-2</c:v>
                </c:pt>
                <c:pt idx="82">
                  <c:v>3.1036801880252273E-2</c:v>
                </c:pt>
                <c:pt idx="83">
                  <c:v>3.0471901805442375E-2</c:v>
                </c:pt>
                <c:pt idx="84">
                  <c:v>2.9922684178227164E-2</c:v>
                </c:pt>
                <c:pt idx="85">
                  <c:v>2.9388132780082989E-2</c:v>
                </c:pt>
                <c:pt idx="86">
                  <c:v>2.8867303504256585E-2</c:v>
                </c:pt>
                <c:pt idx="87">
                  <c:v>2.8360224863765524E-2</c:v>
                </c:pt>
                <c:pt idx="88">
                  <c:v>2.7859713916506667E-2</c:v>
                </c:pt>
                <c:pt idx="89">
                  <c:v>2.7379537605992318E-2</c:v>
                </c:pt>
                <c:pt idx="90">
                  <c:v>2.6910796191950217E-2</c:v>
                </c:pt>
                <c:pt idx="91">
                  <c:v>2.6453918334462347E-2</c:v>
                </c:pt>
                <c:pt idx="92">
                  <c:v>2.6008403696350688E-2</c:v>
                </c:pt>
                <c:pt idx="93">
                  <c:v>2.5573914801993742E-2</c:v>
                </c:pt>
                <c:pt idx="94">
                  <c:v>2.5150125038458197E-2</c:v>
                </c:pt>
                <c:pt idx="95">
                  <c:v>2.4736542642107659E-2</c:v>
                </c:pt>
                <c:pt idx="96">
                  <c:v>2.4333041835189032E-2</c:v>
                </c:pt>
                <c:pt idx="97">
                  <c:v>2.3949376136240038E-2</c:v>
                </c:pt>
                <c:pt idx="98">
                  <c:v>2.3563979467198543E-2</c:v>
                </c:pt>
                <c:pt idx="99">
                  <c:v>2.318784498509472E-2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75F-48F3-AD52-B7C078997878}"/>
            </c:ext>
          </c:extLst>
        </c:ser>
        <c:ser>
          <c:idx val="2"/>
          <c:order val="2"/>
          <c:tx>
            <c:v>3:1 Tol:meth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'Variation of Feed Ratio'!$AH$3:$AH$102</c:f>
              <c:numCache>
                <c:formatCode>General</c:formatCode>
                <c:ptCount val="100"/>
                <c:pt idx="0">
                  <c:v>8.4444444444468702E-5</c:v>
                </c:pt>
                <c:pt idx="1">
                  <c:v>2.3762222222222285E-2</c:v>
                </c:pt>
                <c:pt idx="2">
                  <c:v>4.4048888888888943E-2</c:v>
                </c:pt>
                <c:pt idx="3">
                  <c:v>6.1697777777777851E-2</c:v>
                </c:pt>
                <c:pt idx="4">
                  <c:v>7.7351111111111093E-2</c:v>
                </c:pt>
                <c:pt idx="5">
                  <c:v>9.148444444444441E-2</c:v>
                </c:pt>
                <c:pt idx="6">
                  <c:v>0.10439777777777777</c:v>
                </c:pt>
                <c:pt idx="7">
                  <c:v>0.11640444444444448</c:v>
                </c:pt>
                <c:pt idx="8">
                  <c:v>0.12770222222222219</c:v>
                </c:pt>
                <c:pt idx="9">
                  <c:v>0.1384022222222222</c:v>
                </c:pt>
                <c:pt idx="10">
                  <c:v>0.14861555555555556</c:v>
                </c:pt>
                <c:pt idx="11">
                  <c:v>0.15843333333333329</c:v>
                </c:pt>
                <c:pt idx="12">
                  <c:v>0.1678955555555556</c:v>
                </c:pt>
                <c:pt idx="13">
                  <c:v>0.17711111111111111</c:v>
                </c:pt>
                <c:pt idx="14">
                  <c:v>0.18608888888888891</c:v>
                </c:pt>
                <c:pt idx="15">
                  <c:v>0.19486444444444442</c:v>
                </c:pt>
                <c:pt idx="16">
                  <c:v>0.20344222222222216</c:v>
                </c:pt>
                <c:pt idx="17">
                  <c:v>0.2118511111111111</c:v>
                </c:pt>
                <c:pt idx="18">
                  <c:v>0.22010444444444441</c:v>
                </c:pt>
                <c:pt idx="19">
                  <c:v>0.22821333333333335</c:v>
                </c:pt>
                <c:pt idx="20">
                  <c:v>0.23618888888888886</c:v>
                </c:pt>
                <c:pt idx="21">
                  <c:v>0.2440377777777778</c:v>
                </c:pt>
                <c:pt idx="22">
                  <c:v>0.25176666666666664</c:v>
                </c:pt>
                <c:pt idx="23">
                  <c:v>0.25938222222222218</c:v>
                </c:pt>
                <c:pt idx="24">
                  <c:v>0.26688444444444442</c:v>
                </c:pt>
                <c:pt idx="25">
                  <c:v>0.27428222222222221</c:v>
                </c:pt>
                <c:pt idx="26">
                  <c:v>0.28157333333333334</c:v>
                </c:pt>
                <c:pt idx="27">
                  <c:v>0.28876444444444443</c:v>
                </c:pt>
                <c:pt idx="28">
                  <c:v>0.29585999999999996</c:v>
                </c:pt>
                <c:pt idx="29">
                  <c:v>0.30285777777777778</c:v>
                </c:pt>
                <c:pt idx="30">
                  <c:v>0.30976444444444445</c:v>
                </c:pt>
                <c:pt idx="31">
                  <c:v>0.31657777777777774</c:v>
                </c:pt>
                <c:pt idx="32">
                  <c:v>0.32330444444444439</c:v>
                </c:pt>
                <c:pt idx="33">
                  <c:v>0.32994444444444443</c:v>
                </c:pt>
                <c:pt idx="34">
                  <c:v>0.33650000000000002</c:v>
                </c:pt>
                <c:pt idx="35">
                  <c:v>0.34297333333333335</c:v>
                </c:pt>
                <c:pt idx="36">
                  <c:v>0.34936666666666671</c:v>
                </c:pt>
                <c:pt idx="37">
                  <c:v>0.35568222222222223</c:v>
                </c:pt>
                <c:pt idx="38">
                  <c:v>0.36191999999999996</c:v>
                </c:pt>
                <c:pt idx="39">
                  <c:v>0.36808444444444449</c:v>
                </c:pt>
                <c:pt idx="40">
                  <c:v>0.37415999999999994</c:v>
                </c:pt>
                <c:pt idx="41">
                  <c:v>0.38016666666666665</c:v>
                </c:pt>
                <c:pt idx="42">
                  <c:v>0.38610222222222224</c:v>
                </c:pt>
                <c:pt idx="43">
                  <c:v>0.39197777777777781</c:v>
                </c:pt>
                <c:pt idx="44">
                  <c:v>0.3977822222222222</c:v>
                </c:pt>
                <c:pt idx="45">
                  <c:v>0.40350888888888886</c:v>
                </c:pt>
                <c:pt idx="46">
                  <c:v>0.40916666666666668</c:v>
                </c:pt>
                <c:pt idx="47">
                  <c:v>0.41476000000000002</c:v>
                </c:pt>
                <c:pt idx="48">
                  <c:v>0.42028888888888893</c:v>
                </c:pt>
                <c:pt idx="49">
                  <c:v>0.42575333333333332</c:v>
                </c:pt>
                <c:pt idx="50">
                  <c:v>0.43115555555555551</c:v>
                </c:pt>
                <c:pt idx="51">
                  <c:v>0.43649555555555558</c:v>
                </c:pt>
                <c:pt idx="52">
                  <c:v>0.44177555555555553</c:v>
                </c:pt>
                <c:pt idx="53">
                  <c:v>0.4469933333333333</c:v>
                </c:pt>
                <c:pt idx="54">
                  <c:v>0.45215333333333335</c:v>
                </c:pt>
                <c:pt idx="55">
                  <c:v>0.45725555555555558</c:v>
                </c:pt>
                <c:pt idx="56">
                  <c:v>0.46229999999999999</c:v>
                </c:pt>
                <c:pt idx="57">
                  <c:v>0.46728888888888892</c:v>
                </c:pt>
                <c:pt idx="58">
                  <c:v>0.47222222222222221</c:v>
                </c:pt>
                <c:pt idx="59">
                  <c:v>0.47709999999999997</c:v>
                </c:pt>
                <c:pt idx="60">
                  <c:v>0.48192666666666667</c:v>
                </c:pt>
                <c:pt idx="61">
                  <c:v>0.48669777777777773</c:v>
                </c:pt>
                <c:pt idx="62">
                  <c:v>0.49141999999999997</c:v>
                </c:pt>
                <c:pt idx="63">
                  <c:v>0.49608888888888891</c:v>
                </c:pt>
                <c:pt idx="64">
                  <c:v>0.50070666666666663</c:v>
                </c:pt>
                <c:pt idx="65">
                  <c:v>0.50527555555555548</c:v>
                </c:pt>
                <c:pt idx="66">
                  <c:v>0.50979555555555556</c:v>
                </c:pt>
                <c:pt idx="67">
                  <c:v>0.51426666666666665</c:v>
                </c:pt>
                <c:pt idx="68">
                  <c:v>0.5186911111111111</c:v>
                </c:pt>
                <c:pt idx="69">
                  <c:v>0.52306666666666668</c:v>
                </c:pt>
                <c:pt idx="70">
                  <c:v>0.52739555555555562</c:v>
                </c:pt>
                <c:pt idx="71">
                  <c:v>0.5316777777777778</c:v>
                </c:pt>
                <c:pt idx="72">
                  <c:v>0.53591555555555548</c:v>
                </c:pt>
                <c:pt idx="73">
                  <c:v>0.5401111111111111</c:v>
                </c:pt>
                <c:pt idx="74">
                  <c:v>0.54425333333333326</c:v>
                </c:pt>
                <c:pt idx="75">
                  <c:v>0.54835777777777772</c:v>
                </c:pt>
                <c:pt idx="76">
                  <c:v>0.55242888888888897</c:v>
                </c:pt>
                <c:pt idx="77">
                  <c:v>0.55647111111111114</c:v>
                </c:pt>
                <c:pt idx="78">
                  <c:v>0.56045111111111101</c:v>
                </c:pt>
                <c:pt idx="79">
                  <c:v>0.56439111111111118</c:v>
                </c:pt>
                <c:pt idx="80">
                  <c:v>0.56829333333333332</c:v>
                </c:pt>
                <c:pt idx="81">
                  <c:v>0.5721155555555556</c:v>
                </c:pt>
                <c:pt idx="82">
                  <c:v>0.57593555555555553</c:v>
                </c:pt>
                <c:pt idx="83">
                  <c:v>0.57971555555555565</c:v>
                </c:pt>
                <c:pt idx="84">
                  <c:v>0.58345999999999998</c:v>
                </c:pt>
                <c:pt idx="85">
                  <c:v>0.58716444444444438</c:v>
                </c:pt>
                <c:pt idx="86">
                  <c:v>0.59083111111111108</c:v>
                </c:pt>
                <c:pt idx="87">
                  <c:v>0.59446222222222223</c:v>
                </c:pt>
                <c:pt idx="88">
                  <c:v>0.5980577777777778</c:v>
                </c:pt>
                <c:pt idx="89">
                  <c:v>0.60161555555555557</c:v>
                </c:pt>
                <c:pt idx="90">
                  <c:v>0.60513777777777777</c:v>
                </c:pt>
                <c:pt idx="91">
                  <c:v>0.60862666666666665</c:v>
                </c:pt>
                <c:pt idx="92">
                  <c:v>0.61208222222222219</c:v>
                </c:pt>
                <c:pt idx="93">
                  <c:v>0.61550000000000005</c:v>
                </c:pt>
                <c:pt idx="94">
                  <c:v>0.61888444444444446</c:v>
                </c:pt>
                <c:pt idx="95">
                  <c:v>0.62223777777777767</c:v>
                </c:pt>
                <c:pt idx="96">
                  <c:v>0.62555555555555553</c:v>
                </c:pt>
                <c:pt idx="97">
                  <c:v>0.62887555555555552</c:v>
                </c:pt>
                <c:pt idx="98">
                  <c:v>0.63213111111111109</c:v>
                </c:pt>
                <c:pt idx="99">
                  <c:v>0.63530888888888892</c:v>
                </c:pt>
              </c:numCache>
            </c:numRef>
          </c:xVal>
          <c:yVal>
            <c:numRef>
              <c:f>'Variation of Feed Ratio'!$AI$3:$AI$102</c:f>
              <c:numCache>
                <c:formatCode>General</c:formatCode>
                <c:ptCount val="100"/>
                <c:pt idx="0">
                  <c:v>0.69161578947348556</c:v>
                </c:pt>
                <c:pt idx="1">
                  <c:v>0.64094828392406078</c:v>
                </c:pt>
                <c:pt idx="2">
                  <c:v>0.59549994955100316</c:v>
                </c:pt>
                <c:pt idx="3">
                  <c:v>0.55193055755654741</c:v>
                </c:pt>
                <c:pt idx="4">
                  <c:v>0.51124741438749732</c:v>
                </c:pt>
                <c:pt idx="5">
                  <c:v>0.47361785853089799</c:v>
                </c:pt>
                <c:pt idx="6">
                  <c:v>0.43864066923519018</c:v>
                </c:pt>
                <c:pt idx="7">
                  <c:v>0.40672368370814393</c:v>
                </c:pt>
                <c:pt idx="8">
                  <c:v>0.37773814081369861</c:v>
                </c:pt>
                <c:pt idx="9">
                  <c:v>0.35118093800677574</c:v>
                </c:pt>
                <c:pt idx="10">
                  <c:v>0.32690760650148781</c:v>
                </c:pt>
                <c:pt idx="11">
                  <c:v>0.30481660705519326</c:v>
                </c:pt>
                <c:pt idx="12">
                  <c:v>0.28456580149034444</c:v>
                </c:pt>
                <c:pt idx="13">
                  <c:v>0.26631618569636134</c:v>
                </c:pt>
                <c:pt idx="14">
                  <c:v>0.24970384523525194</c:v>
                </c:pt>
                <c:pt idx="15">
                  <c:v>0.23462920092599987</c:v>
                </c:pt>
                <c:pt idx="16">
                  <c:v>0.22081399032212262</c:v>
                </c:pt>
                <c:pt idx="17">
                  <c:v>0.20819338529155698</c:v>
                </c:pt>
                <c:pt idx="18">
                  <c:v>0.19665007521681632</c:v>
                </c:pt>
                <c:pt idx="19">
                  <c:v>0.18607053828776193</c:v>
                </c:pt>
                <c:pt idx="20">
                  <c:v>0.17635414216493392</c:v>
                </c:pt>
                <c:pt idx="21">
                  <c:v>0.16741305990875729</c:v>
                </c:pt>
                <c:pt idx="22">
                  <c:v>0.15917560351295293</c:v>
                </c:pt>
                <c:pt idx="23">
                  <c:v>0.1515644008841521</c:v>
                </c:pt>
                <c:pt idx="24">
                  <c:v>0.14452613698812636</c:v>
                </c:pt>
                <c:pt idx="25">
                  <c:v>0.13799573837166909</c:v>
                </c:pt>
                <c:pt idx="26">
                  <c:v>0.13192773936925847</c:v>
                </c:pt>
                <c:pt idx="27">
                  <c:v>0.12627978205996429</c:v>
                </c:pt>
                <c:pt idx="28">
                  <c:v>0.12101143934443469</c:v>
                </c:pt>
                <c:pt idx="29">
                  <c:v>0.1160918949855451</c:v>
                </c:pt>
                <c:pt idx="30">
                  <c:v>0.11148686457092845</c:v>
                </c:pt>
                <c:pt idx="31">
                  <c:v>0.10716973185455568</c:v>
                </c:pt>
                <c:pt idx="32">
                  <c:v>0.10311849168654245</c:v>
                </c:pt>
                <c:pt idx="33">
                  <c:v>9.9308974574844264E-2</c:v>
                </c:pt>
                <c:pt idx="34">
                  <c:v>9.5727918111276206E-2</c:v>
                </c:pt>
                <c:pt idx="35">
                  <c:v>9.235444284622063E-2</c:v>
                </c:pt>
                <c:pt idx="36">
                  <c:v>8.917469707089018E-2</c:v>
                </c:pt>
                <c:pt idx="37">
                  <c:v>8.6171801295788372E-2</c:v>
                </c:pt>
                <c:pt idx="38">
                  <c:v>8.3335175361037447E-2</c:v>
                </c:pt>
                <c:pt idx="39">
                  <c:v>8.065661261304774E-2</c:v>
                </c:pt>
                <c:pt idx="40">
                  <c:v>7.8098496187014477E-2</c:v>
                </c:pt>
                <c:pt idx="41">
                  <c:v>7.5672658190851963E-2</c:v>
                </c:pt>
                <c:pt idx="42">
                  <c:v>7.336686887755689E-2</c:v>
                </c:pt>
                <c:pt idx="43">
                  <c:v>7.1158795850104872E-2</c:v>
                </c:pt>
                <c:pt idx="44">
                  <c:v>6.9081909699332963E-2</c:v>
                </c:pt>
                <c:pt idx="45">
                  <c:v>6.7088705191679657E-2</c:v>
                </c:pt>
                <c:pt idx="46">
                  <c:v>6.5181262729124237E-2</c:v>
                </c:pt>
                <c:pt idx="47">
                  <c:v>6.3364623182349089E-2</c:v>
                </c:pt>
                <c:pt idx="48">
                  <c:v>6.1627980753978739E-2</c:v>
                </c:pt>
                <c:pt idx="49">
                  <c:v>5.9966386379176256E-2</c:v>
                </c:pt>
                <c:pt idx="50">
                  <c:v>5.8375940624677873E-2</c:v>
                </c:pt>
                <c:pt idx="51">
                  <c:v>5.6852303447152322E-2</c:v>
                </c:pt>
                <c:pt idx="52">
                  <c:v>5.5391626718444262E-2</c:v>
                </c:pt>
                <c:pt idx="53">
                  <c:v>5.3990365255261082E-2</c:v>
                </c:pt>
                <c:pt idx="54">
                  <c:v>5.2644874649209458E-2</c:v>
                </c:pt>
                <c:pt idx="55">
                  <c:v>5.1352756785653535E-2</c:v>
                </c:pt>
                <c:pt idx="56">
                  <c:v>5.0109837286994974E-2</c:v>
                </c:pt>
                <c:pt idx="57">
                  <c:v>4.891430473654175E-2</c:v>
                </c:pt>
                <c:pt idx="58">
                  <c:v>4.7763764705882353E-2</c:v>
                </c:pt>
                <c:pt idx="59">
                  <c:v>4.6655953794918381E-2</c:v>
                </c:pt>
                <c:pt idx="60">
                  <c:v>4.5587479883984192E-2</c:v>
                </c:pt>
                <c:pt idx="61">
                  <c:v>4.4557516871067605E-2</c:v>
                </c:pt>
                <c:pt idx="62">
                  <c:v>4.3563550527044081E-2</c:v>
                </c:pt>
                <c:pt idx="63">
                  <c:v>4.2604282386669058E-2</c:v>
                </c:pt>
                <c:pt idx="64">
                  <c:v>4.167789524139217E-2</c:v>
                </c:pt>
                <c:pt idx="65">
                  <c:v>4.0782763200717762E-2</c:v>
                </c:pt>
                <c:pt idx="66">
                  <c:v>3.9917439670804855E-2</c:v>
                </c:pt>
                <c:pt idx="67">
                  <c:v>3.908063261602282E-2</c:v>
                </c:pt>
                <c:pt idx="68">
                  <c:v>3.8270989799109721E-2</c:v>
                </c:pt>
                <c:pt idx="69">
                  <c:v>3.7487509559010958E-2</c:v>
                </c:pt>
                <c:pt idx="70">
                  <c:v>3.6728957392300948E-2</c:v>
                </c:pt>
                <c:pt idx="71">
                  <c:v>3.5996238323128038E-2</c:v>
                </c:pt>
                <c:pt idx="72">
                  <c:v>3.5283834103216928E-2</c:v>
                </c:pt>
                <c:pt idx="73">
                  <c:v>3.4592964410615101E-2</c:v>
                </c:pt>
                <c:pt idx="74">
                  <c:v>3.3930400058796155E-2</c:v>
                </c:pt>
                <c:pt idx="75">
                  <c:v>3.3276328106953697E-2</c:v>
                </c:pt>
                <c:pt idx="76">
                  <c:v>3.264098345488408E-2</c:v>
                </c:pt>
                <c:pt idx="77">
                  <c:v>3.2018034279507376E-2</c:v>
                </c:pt>
                <c:pt idx="78">
                  <c:v>3.1423377200112609E-2</c:v>
                </c:pt>
                <c:pt idx="79">
                  <c:v>3.0842520553123125E-2</c:v>
                </c:pt>
                <c:pt idx="80">
                  <c:v>3.0279628673767857E-2</c:v>
                </c:pt>
                <c:pt idx="81">
                  <c:v>2.9751332287183629E-2</c:v>
                </c:pt>
                <c:pt idx="82">
                  <c:v>2.9219627195943992E-2</c:v>
                </c:pt>
                <c:pt idx="83">
                  <c:v>2.8702352111380291E-2</c:v>
                </c:pt>
                <c:pt idx="84">
                  <c:v>2.8198753032674814E-2</c:v>
                </c:pt>
                <c:pt idx="85">
                  <c:v>2.7698505813249365E-2</c:v>
                </c:pt>
                <c:pt idx="86">
                  <c:v>2.7220638347487912E-2</c:v>
                </c:pt>
                <c:pt idx="87">
                  <c:v>2.6755199844490631E-2</c:v>
                </c:pt>
                <c:pt idx="88">
                  <c:v>2.6301769431418737E-2</c:v>
                </c:pt>
                <c:pt idx="89">
                  <c:v>2.5859999187373261E-2</c:v>
                </c:pt>
                <c:pt idx="90">
                  <c:v>2.5429397162078791E-2</c:v>
                </c:pt>
                <c:pt idx="91">
                  <c:v>2.5010771061990202E-2</c:v>
                </c:pt>
                <c:pt idx="92">
                  <c:v>2.4601088452168733E-2</c:v>
                </c:pt>
                <c:pt idx="93">
                  <c:v>2.420153443451575E-2</c:v>
                </c:pt>
                <c:pt idx="94">
                  <c:v>2.3814354142579122E-2</c:v>
                </c:pt>
                <c:pt idx="95">
                  <c:v>2.3433592731610286E-2</c:v>
                </c:pt>
                <c:pt idx="96">
                  <c:v>2.3061882770870339E-2</c:v>
                </c:pt>
                <c:pt idx="97">
                  <c:v>2.2687760164526456E-2</c:v>
                </c:pt>
                <c:pt idx="98">
                  <c:v>2.2332427520310484E-2</c:v>
                </c:pt>
                <c:pt idx="99">
                  <c:v>2.2003959578717612E-2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75F-48F3-AD52-B7C078997878}"/>
            </c:ext>
          </c:extLst>
        </c:ser>
        <c:ser>
          <c:idx val="3"/>
          <c:order val="3"/>
          <c:tx>
            <c:v>1:2 Tol:MeOH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'Variation of Feed Ratio'!$V$106:$V$205</c:f>
              <c:numCache>
                <c:formatCode>General</c:formatCode>
                <c:ptCount val="100"/>
                <c:pt idx="0">
                  <c:v>1.3999999999998635E-4</c:v>
                </c:pt>
                <c:pt idx="1">
                  <c:v>3.8019999999999984E-2</c:v>
                </c:pt>
                <c:pt idx="2">
                  <c:v>6.9269999999999984E-2</c:v>
                </c:pt>
                <c:pt idx="3">
                  <c:v>9.5500000000000002E-2</c:v>
                </c:pt>
                <c:pt idx="4">
                  <c:v>0.118005</c:v>
                </c:pt>
                <c:pt idx="5">
                  <c:v>0.13758500000000004</c:v>
                </c:pt>
                <c:pt idx="6">
                  <c:v>0.15507500000000005</c:v>
                </c:pt>
                <c:pt idx="7">
                  <c:v>0.17094500000000004</c:v>
                </c:pt>
                <c:pt idx="8">
                  <c:v>0.18547500000000003</c:v>
                </c:pt>
                <c:pt idx="9">
                  <c:v>0.19895500000000005</c:v>
                </c:pt>
                <c:pt idx="10">
                  <c:v>0.21166999999999997</c:v>
                </c:pt>
                <c:pt idx="11">
                  <c:v>0.223745</c:v>
                </c:pt>
                <c:pt idx="12">
                  <c:v>0.23532000000000006</c:v>
                </c:pt>
                <c:pt idx="13">
                  <c:v>0.24642499999999995</c:v>
                </c:pt>
                <c:pt idx="14">
                  <c:v>0.25715499999999997</c:v>
                </c:pt>
                <c:pt idx="15">
                  <c:v>0.26756500000000005</c:v>
                </c:pt>
                <c:pt idx="16">
                  <c:v>0.27769500000000003</c:v>
                </c:pt>
                <c:pt idx="17">
                  <c:v>0.28757500000000003</c:v>
                </c:pt>
                <c:pt idx="18">
                  <c:v>0.29722999999999999</c:v>
                </c:pt>
                <c:pt idx="19">
                  <c:v>0.30666999999999994</c:v>
                </c:pt>
                <c:pt idx="20">
                  <c:v>0.31592499999999996</c:v>
                </c:pt>
                <c:pt idx="21">
                  <c:v>0.32499499999999998</c:v>
                </c:pt>
                <c:pt idx="22">
                  <c:v>0.33388999999999996</c:v>
                </c:pt>
                <c:pt idx="23">
                  <c:v>0.34262500000000001</c:v>
                </c:pt>
                <c:pt idx="24">
                  <c:v>0.35120000000000007</c:v>
                </c:pt>
                <c:pt idx="25">
                  <c:v>0.35962499999999997</c:v>
                </c:pt>
                <c:pt idx="26">
                  <c:v>0.36790999999999996</c:v>
                </c:pt>
                <c:pt idx="27">
                  <c:v>0.37604499999999996</c:v>
                </c:pt>
                <c:pt idx="28">
                  <c:v>0.38404999999999995</c:v>
                </c:pt>
                <c:pt idx="29">
                  <c:v>0.39192499999999997</c:v>
                </c:pt>
                <c:pt idx="30">
                  <c:v>0.39966499999999994</c:v>
                </c:pt>
                <c:pt idx="31">
                  <c:v>0.40728499999999995</c:v>
                </c:pt>
                <c:pt idx="32">
                  <c:v>0.41478499999999996</c:v>
                </c:pt>
                <c:pt idx="33">
                  <c:v>0.42215999999999998</c:v>
                </c:pt>
                <c:pt idx="34">
                  <c:v>0.42940999999999996</c:v>
                </c:pt>
                <c:pt idx="35">
                  <c:v>0.43655999999999995</c:v>
                </c:pt>
                <c:pt idx="36">
                  <c:v>0.44360000000000005</c:v>
                </c:pt>
                <c:pt idx="37">
                  <c:v>0.45053999999999994</c:v>
                </c:pt>
                <c:pt idx="38">
                  <c:v>0.45736500000000002</c:v>
                </c:pt>
                <c:pt idx="39">
                  <c:v>0.46408000000000005</c:v>
                </c:pt>
                <c:pt idx="40">
                  <c:v>0.47070000000000006</c:v>
                </c:pt>
                <c:pt idx="41">
                  <c:v>0.47721500000000006</c:v>
                </c:pt>
                <c:pt idx="42">
                  <c:v>0.48363499999999998</c:v>
                </c:pt>
                <c:pt idx="43">
                  <c:v>0.48996000000000001</c:v>
                </c:pt>
                <c:pt idx="44">
                  <c:v>0.496195</c:v>
                </c:pt>
                <c:pt idx="45">
                  <c:v>0.50232350000000003</c:v>
                </c:pt>
                <c:pt idx="46">
                  <c:v>0.5083725</c:v>
                </c:pt>
                <c:pt idx="47">
                  <c:v>0.51434400000000002</c:v>
                </c:pt>
                <c:pt idx="48">
                  <c:v>0.5202190000000001</c:v>
                </c:pt>
                <c:pt idx="49">
                  <c:v>0.52600950000000002</c:v>
                </c:pt>
                <c:pt idx="50">
                  <c:v>0.531717</c:v>
                </c:pt>
                <c:pt idx="51">
                  <c:v>0.53734300000000013</c:v>
                </c:pt>
                <c:pt idx="52">
                  <c:v>0.54288899999999995</c:v>
                </c:pt>
                <c:pt idx="53">
                  <c:v>0.54835750000000005</c:v>
                </c:pt>
                <c:pt idx="54">
                  <c:v>0.55374849999999998</c:v>
                </c:pt>
                <c:pt idx="55">
                  <c:v>0.55906400000000012</c:v>
                </c:pt>
                <c:pt idx="56">
                  <c:v>0.5643054999999999</c:v>
                </c:pt>
                <c:pt idx="57">
                  <c:v>0.56947449999999999</c:v>
                </c:pt>
                <c:pt idx="58">
                  <c:v>0.57457150000000001</c:v>
                </c:pt>
                <c:pt idx="59">
                  <c:v>0.57959850000000002</c:v>
                </c:pt>
                <c:pt idx="60">
                  <c:v>0.58455600000000008</c:v>
                </c:pt>
                <c:pt idx="61">
                  <c:v>0.58944550000000007</c:v>
                </c:pt>
                <c:pt idx="62">
                  <c:v>0.59426800000000002</c:v>
                </c:pt>
                <c:pt idx="63">
                  <c:v>0.59902749999999994</c:v>
                </c:pt>
                <c:pt idx="64">
                  <c:v>0.60370100000000004</c:v>
                </c:pt>
                <c:pt idx="65">
                  <c:v>0.60832799999999998</c:v>
                </c:pt>
                <c:pt idx="66">
                  <c:v>0.61291300000000004</c:v>
                </c:pt>
                <c:pt idx="67">
                  <c:v>0.61742000000000008</c:v>
                </c:pt>
                <c:pt idx="68">
                  <c:v>0.6218769999999999</c:v>
                </c:pt>
                <c:pt idx="69">
                  <c:v>0.6262660000000001</c:v>
                </c:pt>
                <c:pt idx="70">
                  <c:v>0.63059699999999996</c:v>
                </c:pt>
                <c:pt idx="71">
                  <c:v>0.6348705</c:v>
                </c:pt>
                <c:pt idx="72">
                  <c:v>0.63906999999999992</c:v>
                </c:pt>
                <c:pt idx="73">
                  <c:v>0.64323050000000004</c:v>
                </c:pt>
                <c:pt idx="74">
                  <c:v>0.64733600000000002</c:v>
                </c:pt>
                <c:pt idx="75">
                  <c:v>0.65138850000000004</c:v>
                </c:pt>
                <c:pt idx="76">
                  <c:v>0.65539000000000003</c:v>
                </c:pt>
                <c:pt idx="77">
                  <c:v>0.65933850000000005</c:v>
                </c:pt>
                <c:pt idx="78">
                  <c:v>0.66323650000000001</c:v>
                </c:pt>
                <c:pt idx="79">
                  <c:v>0.66705099999999995</c:v>
                </c:pt>
                <c:pt idx="80">
                  <c:v>0.670848</c:v>
                </c:pt>
                <c:pt idx="81">
                  <c:v>0.67459650000000004</c:v>
                </c:pt>
                <c:pt idx="82">
                  <c:v>0.67830600000000008</c:v>
                </c:pt>
                <c:pt idx="83">
                  <c:v>0.68195900000000009</c:v>
                </c:pt>
                <c:pt idx="84">
                  <c:v>0.68554850000000001</c:v>
                </c:pt>
                <c:pt idx="85">
                  <c:v>0.68911</c:v>
                </c:pt>
                <c:pt idx="86">
                  <c:v>0.69262650000000003</c:v>
                </c:pt>
                <c:pt idx="87">
                  <c:v>0.69609850000000006</c:v>
                </c:pt>
                <c:pt idx="88">
                  <c:v>0.69949649999999997</c:v>
                </c:pt>
                <c:pt idx="89">
                  <c:v>0.70288400000000006</c:v>
                </c:pt>
                <c:pt idx="90">
                  <c:v>0.70622849999999993</c:v>
                </c:pt>
                <c:pt idx="91">
                  <c:v>0.70953199999999994</c:v>
                </c:pt>
                <c:pt idx="92">
                  <c:v>0.71279399999999993</c:v>
                </c:pt>
                <c:pt idx="93">
                  <c:v>0.7160160000000001</c:v>
                </c:pt>
                <c:pt idx="94">
                  <c:v>0.719198</c:v>
                </c:pt>
                <c:pt idx="95">
                  <c:v>0.72234149999999997</c:v>
                </c:pt>
                <c:pt idx="96">
                  <c:v>0.72544600000000004</c:v>
                </c:pt>
                <c:pt idx="97">
                  <c:v>0.72851199999999994</c:v>
                </c:pt>
                <c:pt idx="98">
                  <c:v>0.73154099999999989</c:v>
                </c:pt>
                <c:pt idx="99">
                  <c:v>0.73453250000000003</c:v>
                </c:pt>
              </c:numCache>
            </c:numRef>
          </c:xVal>
          <c:yVal>
            <c:numRef>
              <c:f>'Variation of Feed Ratio'!$W$106:$W$205</c:f>
              <c:numCache>
                <c:formatCode>General</c:formatCode>
                <c:ptCount val="100"/>
                <c:pt idx="0">
                  <c:v>0.79801071428579207</c:v>
                </c:pt>
                <c:pt idx="1">
                  <c:v>0.76286165176223075</c:v>
                </c:pt>
                <c:pt idx="2">
                  <c:v>0.7176591598094415</c:v>
                </c:pt>
                <c:pt idx="3">
                  <c:v>0.67361256544502612</c:v>
                </c:pt>
                <c:pt idx="4">
                  <c:v>0.63160459302571925</c:v>
                </c:pt>
                <c:pt idx="5">
                  <c:v>0.59130355780063215</c:v>
                </c:pt>
                <c:pt idx="6">
                  <c:v>0.55373851362244053</c:v>
                </c:pt>
                <c:pt idx="7">
                  <c:v>0.5188276931176693</c:v>
                </c:pt>
                <c:pt idx="8">
                  <c:v>0.48607898638630537</c:v>
                </c:pt>
                <c:pt idx="9">
                  <c:v>0.45551255308989458</c:v>
                </c:pt>
                <c:pt idx="10">
                  <c:v>0.42743657580195593</c:v>
                </c:pt>
                <c:pt idx="11">
                  <c:v>0.40156651545285926</c:v>
                </c:pt>
                <c:pt idx="12">
                  <c:v>0.37786206017338081</c:v>
                </c:pt>
                <c:pt idx="13">
                  <c:v>0.35592370903926152</c:v>
                </c:pt>
                <c:pt idx="14">
                  <c:v>0.3357410900040832</c:v>
                </c:pt>
                <c:pt idx="15">
                  <c:v>0.3171640535944536</c:v>
                </c:pt>
                <c:pt idx="16">
                  <c:v>0.30005401609679677</c:v>
                </c:pt>
                <c:pt idx="17">
                  <c:v>0.2842806224463183</c:v>
                </c:pt>
                <c:pt idx="18">
                  <c:v>0.26971873633213334</c:v>
                </c:pt>
                <c:pt idx="19">
                  <c:v>0.25627384484951254</c:v>
                </c:pt>
                <c:pt idx="20">
                  <c:v>0.24382685764026277</c:v>
                </c:pt>
                <c:pt idx="21">
                  <c:v>0.23229126601947722</c:v>
                </c:pt>
                <c:pt idx="22">
                  <c:v>0.22158495312827578</c:v>
                </c:pt>
                <c:pt idx="23">
                  <c:v>0.21161619846771251</c:v>
                </c:pt>
                <c:pt idx="24">
                  <c:v>0.20233627562642367</c:v>
                </c:pt>
                <c:pt idx="25">
                  <c:v>0.19367118526242613</c:v>
                </c:pt>
                <c:pt idx="26">
                  <c:v>0.18557255850615642</c:v>
                </c:pt>
                <c:pt idx="27">
                  <c:v>0.1779959845231289</c:v>
                </c:pt>
                <c:pt idx="28">
                  <c:v>0.17088920713448771</c:v>
                </c:pt>
                <c:pt idx="29">
                  <c:v>0.16421636792753719</c:v>
                </c:pt>
                <c:pt idx="30">
                  <c:v>0.15794602979995748</c:v>
                </c:pt>
                <c:pt idx="31">
                  <c:v>0.15204218176461201</c:v>
                </c:pt>
                <c:pt idx="32">
                  <c:v>0.14647467965331437</c:v>
                </c:pt>
                <c:pt idx="33">
                  <c:v>0.14122133788137201</c:v>
                </c:pt>
                <c:pt idx="34">
                  <c:v>0.13622994341072636</c:v>
                </c:pt>
                <c:pt idx="35">
                  <c:v>0.13153289353124428</c:v>
                </c:pt>
                <c:pt idx="36">
                  <c:v>0.12707957619477006</c:v>
                </c:pt>
                <c:pt idx="37">
                  <c:v>0.1228847605096107</c:v>
                </c:pt>
                <c:pt idx="38">
                  <c:v>0.11887332874181451</c:v>
                </c:pt>
                <c:pt idx="39">
                  <c:v>0.11506205826581624</c:v>
                </c:pt>
                <c:pt idx="40">
                  <c:v>0.11143403441682599</c:v>
                </c:pt>
                <c:pt idx="41">
                  <c:v>0.10798067956790963</c:v>
                </c:pt>
                <c:pt idx="42">
                  <c:v>0.10468948690644805</c:v>
                </c:pt>
                <c:pt idx="43">
                  <c:v>0.10154828965629849</c:v>
                </c:pt>
                <c:pt idx="44">
                  <c:v>9.8548554499743035E-2</c:v>
                </c:pt>
                <c:pt idx="45">
                  <c:v>9.566514407548124E-2</c:v>
                </c:pt>
                <c:pt idx="46">
                  <c:v>9.2923496058500407E-2</c:v>
                </c:pt>
                <c:pt idx="47">
                  <c:v>9.0317083508313495E-2</c:v>
                </c:pt>
                <c:pt idx="48">
                  <c:v>8.7803309759928019E-2</c:v>
                </c:pt>
                <c:pt idx="49">
                  <c:v>8.5393894977181972E-2</c:v>
                </c:pt>
                <c:pt idx="50">
                  <c:v>8.3082918168875558E-2</c:v>
                </c:pt>
                <c:pt idx="51">
                  <c:v>8.0865108506112476E-2</c:v>
                </c:pt>
                <c:pt idx="52">
                  <c:v>7.8734695306038618E-2</c:v>
                </c:pt>
                <c:pt idx="53">
                  <c:v>7.6687106495306426E-2</c:v>
                </c:pt>
                <c:pt idx="54">
                  <c:v>7.4718035353594642E-2</c:v>
                </c:pt>
                <c:pt idx="55">
                  <c:v>7.2823505001216315E-2</c:v>
                </c:pt>
                <c:pt idx="56">
                  <c:v>7.0999396603435558E-2</c:v>
                </c:pt>
                <c:pt idx="57">
                  <c:v>6.9242345355235393E-2</c:v>
                </c:pt>
                <c:pt idx="58">
                  <c:v>6.7548947345978702E-2</c:v>
                </c:pt>
                <c:pt idx="59">
                  <c:v>6.5915974592756874E-2</c:v>
                </c:pt>
                <c:pt idx="60">
                  <c:v>6.4340713293508239E-2</c:v>
                </c:pt>
                <c:pt idx="61">
                  <c:v>6.2820311631864176E-2</c:v>
                </c:pt>
                <c:pt idx="62">
                  <c:v>6.1352706186434396E-2</c:v>
                </c:pt>
                <c:pt idx="63">
                  <c:v>5.9933392039597522E-2</c:v>
                </c:pt>
                <c:pt idx="64">
                  <c:v>5.8576513870276833E-2</c:v>
                </c:pt>
                <c:pt idx="65">
                  <c:v>5.7240666219539466E-2</c:v>
                </c:pt>
                <c:pt idx="66">
                  <c:v>5.5954678722755107E-2</c:v>
                </c:pt>
                <c:pt idx="67">
                  <c:v>5.4712999254964201E-2</c:v>
                </c:pt>
                <c:pt idx="68">
                  <c:v>5.3504551543150813E-2</c:v>
                </c:pt>
                <c:pt idx="69">
                  <c:v>5.2339341429999395E-2</c:v>
                </c:pt>
                <c:pt idx="70">
                  <c:v>5.1210519555278569E-2</c:v>
                </c:pt>
                <c:pt idx="71">
                  <c:v>5.0116677338134311E-2</c:v>
                </c:pt>
                <c:pt idx="72">
                  <c:v>4.906536060212497E-2</c:v>
                </c:pt>
                <c:pt idx="73">
                  <c:v>4.8037600828940791E-2</c:v>
                </c:pt>
                <c:pt idx="74">
                  <c:v>4.7041181086792637E-2</c:v>
                </c:pt>
                <c:pt idx="75">
                  <c:v>4.607296567255946E-2</c:v>
                </c:pt>
                <c:pt idx="76">
                  <c:v>4.5133279421413201E-2</c:v>
                </c:pt>
                <c:pt idx="77">
                  <c:v>4.4220457321997725E-2</c:v>
                </c:pt>
                <c:pt idx="78">
                  <c:v>4.3333486622042061E-2</c:v>
                </c:pt>
                <c:pt idx="79">
                  <c:v>4.2476887074601496E-2</c:v>
                </c:pt>
                <c:pt idx="80">
                  <c:v>4.1638269771990082E-2</c:v>
                </c:pt>
                <c:pt idx="81">
                  <c:v>4.0823514500890536E-2</c:v>
                </c:pt>
                <c:pt idx="82">
                  <c:v>4.0036871264591496E-2</c:v>
                </c:pt>
                <c:pt idx="83">
                  <c:v>3.9264017338285731E-2</c:v>
                </c:pt>
                <c:pt idx="84">
                  <c:v>3.8527033462986207E-2</c:v>
                </c:pt>
                <c:pt idx="85">
                  <c:v>3.7795925178853884E-2</c:v>
                </c:pt>
                <c:pt idx="86">
                  <c:v>3.7083911747529147E-2</c:v>
                </c:pt>
                <c:pt idx="87">
                  <c:v>3.6391545162071173E-2</c:v>
                </c:pt>
                <c:pt idx="88">
                  <c:v>3.5720693384455819E-2</c:v>
                </c:pt>
                <c:pt idx="89">
                  <c:v>3.5062471190125254E-2</c:v>
                </c:pt>
                <c:pt idx="90">
                  <c:v>3.4420870865449357E-2</c:v>
                </c:pt>
                <c:pt idx="91">
                  <c:v>3.3795163572608429E-2</c:v>
                </c:pt>
                <c:pt idx="92">
                  <c:v>3.3185043645148529E-2</c:v>
                </c:pt>
                <c:pt idx="93">
                  <c:v>3.2589984022703397E-2</c:v>
                </c:pt>
                <c:pt idx="94">
                  <c:v>3.2009335398596767E-2</c:v>
                </c:pt>
                <c:pt idx="95">
                  <c:v>3.1442814790511135E-2</c:v>
                </c:pt>
                <c:pt idx="96">
                  <c:v>3.0889825017988932E-2</c:v>
                </c:pt>
                <c:pt idx="97">
                  <c:v>3.0350152090837215E-2</c:v>
                </c:pt>
                <c:pt idx="98">
                  <c:v>2.9823208815363735E-2</c:v>
                </c:pt>
                <c:pt idx="99">
                  <c:v>2.9308709961778406E-2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B-4D48-90AF-E51D8CB7C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815448"/>
        <c:axId val="744809544"/>
      </c:scatterChart>
      <c:valAx>
        <c:axId val="74481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09544"/>
        <c:crosses val="autoZero"/>
        <c:crossBetween val="midCat"/>
      </c:valAx>
      <c:valAx>
        <c:axId val="74480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1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130282425015979E-2"/>
          <c:y val="2.0114142553687566E-2"/>
          <c:w val="0.96419494558286811"/>
          <c:h val="0.91486122804907388"/>
        </c:manualLayout>
      </c:layout>
      <c:scatterChart>
        <c:scatterStyle val="lineMarker"/>
        <c:varyColors val="0"/>
        <c:ser>
          <c:idx val="0"/>
          <c:order val="0"/>
          <c:tx>
            <c:v>1:1 tol:meth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'Variation of Feed Ratio'!$J$3:$J$102</c:f>
              <c:numCache>
                <c:formatCode>General</c:formatCode>
                <c:ptCount val="100"/>
                <c:pt idx="0">
                  <c:v>1.1666666666663635E-4</c:v>
                </c:pt>
                <c:pt idx="1">
                  <c:v>3.2313333333333354E-2</c:v>
                </c:pt>
                <c:pt idx="2">
                  <c:v>5.9160000000000004E-2</c:v>
                </c:pt>
                <c:pt idx="3">
                  <c:v>8.1926666666666731E-2</c:v>
                </c:pt>
                <c:pt idx="4">
                  <c:v>0.10164666666666669</c:v>
                </c:pt>
                <c:pt idx="5">
                  <c:v>0.11896666666666669</c:v>
                </c:pt>
                <c:pt idx="6">
                  <c:v>0.13455333333333327</c:v>
                </c:pt>
                <c:pt idx="7">
                  <c:v>0.14876333333333333</c:v>
                </c:pt>
                <c:pt idx="8">
                  <c:v>0.16189999999999993</c:v>
                </c:pt>
                <c:pt idx="9">
                  <c:v>0.17413333333333336</c:v>
                </c:pt>
                <c:pt idx="10">
                  <c:v>0.18571333333333329</c:v>
                </c:pt>
                <c:pt idx="11">
                  <c:v>0.19675000000000001</c:v>
                </c:pt>
                <c:pt idx="12">
                  <c:v>0.20735666666666672</c:v>
                </c:pt>
                <c:pt idx="13">
                  <c:v>0.21755999999999995</c:v>
                </c:pt>
                <c:pt idx="14">
                  <c:v>0.22744000000000006</c:v>
                </c:pt>
                <c:pt idx="15">
                  <c:v>0.23704333333333336</c:v>
                </c:pt>
                <c:pt idx="16">
                  <c:v>0.24639999999999995</c:v>
                </c:pt>
                <c:pt idx="17">
                  <c:v>0.25553666666666669</c:v>
                </c:pt>
                <c:pt idx="18">
                  <c:v>0.26447666666666664</c:v>
                </c:pt>
                <c:pt idx="19">
                  <c:v>0.27323666666666668</c:v>
                </c:pt>
                <c:pt idx="20">
                  <c:v>0.28182333333333326</c:v>
                </c:pt>
                <c:pt idx="21">
                  <c:v>0.29025666666666666</c:v>
                </c:pt>
                <c:pt idx="22">
                  <c:v>0.29853666666666673</c:v>
                </c:pt>
                <c:pt idx="23">
                  <c:v>0.30667333333333335</c:v>
                </c:pt>
                <c:pt idx="24">
                  <c:v>0.3146733333333333</c:v>
                </c:pt>
                <c:pt idx="25">
                  <c:v>0.32253999999999994</c:v>
                </c:pt>
                <c:pt idx="26">
                  <c:v>0.33027666666666666</c:v>
                </c:pt>
                <c:pt idx="27">
                  <c:v>0.33789333333333338</c:v>
                </c:pt>
                <c:pt idx="28">
                  <c:v>0.34540333333333334</c:v>
                </c:pt>
                <c:pt idx="29">
                  <c:v>0.35278666666666664</c:v>
                </c:pt>
                <c:pt idx="30">
                  <c:v>0.36006333333333335</c:v>
                </c:pt>
                <c:pt idx="31">
                  <c:v>0.3672266666666667</c:v>
                </c:pt>
                <c:pt idx="32">
                  <c:v>0.37427666666666665</c:v>
                </c:pt>
                <c:pt idx="33">
                  <c:v>0.38123000000000001</c:v>
                </c:pt>
                <c:pt idx="34">
                  <c:v>0.38808666666666669</c:v>
                </c:pt>
                <c:pt idx="35">
                  <c:v>0.39483666666666667</c:v>
                </c:pt>
                <c:pt idx="36">
                  <c:v>0.40150999999999998</c:v>
                </c:pt>
                <c:pt idx="37">
                  <c:v>0.40807333333333334</c:v>
                </c:pt>
                <c:pt idx="38">
                  <c:v>0.41454333333333337</c:v>
                </c:pt>
                <c:pt idx="39">
                  <c:v>0.42092333333333332</c:v>
                </c:pt>
                <c:pt idx="40">
                  <c:v>0.42721666666666669</c:v>
                </c:pt>
                <c:pt idx="41">
                  <c:v>0.43341999999999997</c:v>
                </c:pt>
                <c:pt idx="42">
                  <c:v>0.4395433333333334</c:v>
                </c:pt>
                <c:pt idx="43">
                  <c:v>0.44557999999999998</c:v>
                </c:pt>
                <c:pt idx="44">
                  <c:v>0.45153666666666664</c:v>
                </c:pt>
                <c:pt idx="45">
                  <c:v>0.45740999999999998</c:v>
                </c:pt>
                <c:pt idx="46">
                  <c:v>0.46320666666666666</c:v>
                </c:pt>
                <c:pt idx="47">
                  <c:v>0.46892666666666666</c:v>
                </c:pt>
                <c:pt idx="48">
                  <c:v>0.47456999999999999</c:v>
                </c:pt>
                <c:pt idx="49">
                  <c:v>0.48014000000000001</c:v>
                </c:pt>
                <c:pt idx="50">
                  <c:v>0.48563333333333336</c:v>
                </c:pt>
                <c:pt idx="51">
                  <c:v>0.49106</c:v>
                </c:pt>
                <c:pt idx="52">
                  <c:v>0.49641666666666667</c:v>
                </c:pt>
                <c:pt idx="53">
                  <c:v>0.50170333333333328</c:v>
                </c:pt>
                <c:pt idx="54">
                  <c:v>0.50692000000000004</c:v>
                </c:pt>
                <c:pt idx="55">
                  <c:v>0.51207333333333338</c:v>
                </c:pt>
                <c:pt idx="56">
                  <c:v>0.51715999999999995</c:v>
                </c:pt>
                <c:pt idx="57">
                  <c:v>0.52218333333333333</c:v>
                </c:pt>
                <c:pt idx="58">
                  <c:v>0.52714333333333341</c:v>
                </c:pt>
                <c:pt idx="59">
                  <c:v>0.53204333333333342</c:v>
                </c:pt>
                <c:pt idx="60">
                  <c:v>0.53688000000000002</c:v>
                </c:pt>
                <c:pt idx="61">
                  <c:v>0.54165666666666668</c:v>
                </c:pt>
                <c:pt idx="62">
                  <c:v>0.54635999999999996</c:v>
                </c:pt>
                <c:pt idx="63">
                  <c:v>0.55101999999999995</c:v>
                </c:pt>
                <c:pt idx="64">
                  <c:v>0.55562333333333325</c:v>
                </c:pt>
                <c:pt idx="65">
                  <c:v>0.56018333333333337</c:v>
                </c:pt>
                <c:pt idx="66">
                  <c:v>0.5646766666666666</c:v>
                </c:pt>
                <c:pt idx="67">
                  <c:v>0.5690966666666667</c:v>
                </c:pt>
                <c:pt idx="68">
                  <c:v>0.57347999999999999</c:v>
                </c:pt>
                <c:pt idx="69">
                  <c:v>0.5778133333333334</c:v>
                </c:pt>
                <c:pt idx="70">
                  <c:v>0.58209333333333335</c:v>
                </c:pt>
                <c:pt idx="71">
                  <c:v>0.58633999999999997</c:v>
                </c:pt>
                <c:pt idx="72">
                  <c:v>0.59051999999999993</c:v>
                </c:pt>
                <c:pt idx="73">
                  <c:v>0.59465000000000001</c:v>
                </c:pt>
                <c:pt idx="74">
                  <c:v>0.59873333333333334</c:v>
                </c:pt>
                <c:pt idx="75">
                  <c:v>0.60276666666666667</c:v>
                </c:pt>
                <c:pt idx="76">
                  <c:v>0.60675333333333337</c:v>
                </c:pt>
                <c:pt idx="77">
                  <c:v>0.61069333333333331</c:v>
                </c:pt>
                <c:pt idx="78">
                  <c:v>0.61458999999999997</c:v>
                </c:pt>
                <c:pt idx="79">
                  <c:v>0.61843999999999999</c:v>
                </c:pt>
                <c:pt idx="80">
                  <c:v>0.62224333333333337</c:v>
                </c:pt>
                <c:pt idx="81">
                  <c:v>0.62600666666666671</c:v>
                </c:pt>
                <c:pt idx="82">
                  <c:v>0.62968666666666662</c:v>
                </c:pt>
                <c:pt idx="83">
                  <c:v>0.63336333333333328</c:v>
                </c:pt>
                <c:pt idx="84">
                  <c:v>0.63699666666666666</c:v>
                </c:pt>
                <c:pt idx="85">
                  <c:v>0.64058999999999999</c:v>
                </c:pt>
                <c:pt idx="86">
                  <c:v>0.64411999999999991</c:v>
                </c:pt>
                <c:pt idx="87">
                  <c:v>0.64763333333333339</c:v>
                </c:pt>
                <c:pt idx="88">
                  <c:v>0.65110666666666661</c:v>
                </c:pt>
                <c:pt idx="89">
                  <c:v>0.65454333333333337</c:v>
                </c:pt>
                <c:pt idx="90">
                  <c:v>0.65793999999999997</c:v>
                </c:pt>
                <c:pt idx="91">
                  <c:v>0.6613</c:v>
                </c:pt>
                <c:pt idx="92">
                  <c:v>0.66461999999999999</c:v>
                </c:pt>
                <c:pt idx="93">
                  <c:v>0.66790666666666665</c:v>
                </c:pt>
                <c:pt idx="94">
                  <c:v>0.67115599999999997</c:v>
                </c:pt>
                <c:pt idx="95">
                  <c:v>0.67436933333333327</c:v>
                </c:pt>
                <c:pt idx="96">
                  <c:v>0.67754766666666666</c:v>
                </c:pt>
                <c:pt idx="97">
                  <c:v>0.68069099999999993</c:v>
                </c:pt>
                <c:pt idx="98">
                  <c:v>0.68380066666666672</c:v>
                </c:pt>
                <c:pt idx="99">
                  <c:v>0.68687600000000004</c:v>
                </c:pt>
              </c:numCache>
            </c:numRef>
          </c:xVal>
          <c:yVal>
            <c:numRef>
              <c:f>'Variation of Feed Ratio'!$K$3:$K$102</c:f>
              <c:numCache>
                <c:formatCode>General</c:formatCode>
                <c:ptCount val="100"/>
                <c:pt idx="0">
                  <c:v>0.7748057142859156</c:v>
                </c:pt>
                <c:pt idx="1">
                  <c:v>0.72702186919744138</c:v>
                </c:pt>
                <c:pt idx="2">
                  <c:v>0.68116407482533237</c:v>
                </c:pt>
                <c:pt idx="3">
                  <c:v>0.63684189112214118</c:v>
                </c:pt>
                <c:pt idx="4">
                  <c:v>0.59485472551977436</c:v>
                </c:pt>
                <c:pt idx="5">
                  <c:v>0.55480246567665992</c:v>
                </c:pt>
                <c:pt idx="6">
                  <c:v>0.51770797205569064</c:v>
                </c:pt>
                <c:pt idx="7">
                  <c:v>0.48323735687557418</c:v>
                </c:pt>
                <c:pt idx="8">
                  <c:v>0.45133827465513709</c:v>
                </c:pt>
                <c:pt idx="9">
                  <c:v>0.42159647779479315</c:v>
                </c:pt>
                <c:pt idx="10">
                  <c:v>0.39439817640090474</c:v>
                </c:pt>
                <c:pt idx="11">
                  <c:v>0.369431596781025</c:v>
                </c:pt>
                <c:pt idx="12">
                  <c:v>0.34664909093831875</c:v>
                </c:pt>
                <c:pt idx="13">
                  <c:v>0.32563890421033287</c:v>
                </c:pt>
                <c:pt idx="14">
                  <c:v>0.30637823894946647</c:v>
                </c:pt>
                <c:pt idx="15">
                  <c:v>0.28870811244076322</c:v>
                </c:pt>
                <c:pt idx="16">
                  <c:v>0.27249188311688316</c:v>
                </c:pt>
                <c:pt idx="17">
                  <c:v>0.25758860437510595</c:v>
                </c:pt>
                <c:pt idx="18">
                  <c:v>0.24387532611572543</c:v>
                </c:pt>
                <c:pt idx="19">
                  <c:v>0.2312464164155616</c:v>
                </c:pt>
                <c:pt idx="20">
                  <c:v>0.21959501815558216</c:v>
                </c:pt>
                <c:pt idx="21">
                  <c:v>0.20882322542117895</c:v>
                </c:pt>
                <c:pt idx="22">
                  <c:v>0.19885106240439474</c:v>
                </c:pt>
                <c:pt idx="23">
                  <c:v>0.18959696528336339</c:v>
                </c:pt>
                <c:pt idx="24">
                  <c:v>0.18100146183343574</c:v>
                </c:pt>
                <c:pt idx="25">
                  <c:v>0.1729976643723776</c:v>
                </c:pt>
                <c:pt idx="26">
                  <c:v>0.16551174268037908</c:v>
                </c:pt>
                <c:pt idx="27">
                  <c:v>0.15854510299108199</c:v>
                </c:pt>
                <c:pt idx="28">
                  <c:v>0.15205219019310756</c:v>
                </c:pt>
                <c:pt idx="29">
                  <c:v>0.14594844854302885</c:v>
                </c:pt>
                <c:pt idx="30">
                  <c:v>0.14022255343967266</c:v>
                </c:pt>
                <c:pt idx="31">
                  <c:v>0.13484496405489799</c:v>
                </c:pt>
                <c:pt idx="32">
                  <c:v>0.12975695341235985</c:v>
                </c:pt>
                <c:pt idx="33">
                  <c:v>0.12499278650683314</c:v>
                </c:pt>
                <c:pt idx="34">
                  <c:v>0.1204988576434817</c:v>
                </c:pt>
                <c:pt idx="35">
                  <c:v>0.11623878228128087</c:v>
                </c:pt>
                <c:pt idx="36">
                  <c:v>0.11226287431612329</c:v>
                </c:pt>
                <c:pt idx="37">
                  <c:v>0.10845926385780333</c:v>
                </c:pt>
                <c:pt idx="38">
                  <c:v>0.10485433770494439</c:v>
                </c:pt>
                <c:pt idx="39">
                  <c:v>0.10143335682665884</c:v>
                </c:pt>
                <c:pt idx="40">
                  <c:v>9.818281121991182E-2</c:v>
                </c:pt>
                <c:pt idx="41">
                  <c:v>9.5093289034500789E-2</c:v>
                </c:pt>
                <c:pt idx="42">
                  <c:v>9.2159286532234208E-2</c:v>
                </c:pt>
                <c:pt idx="43">
                  <c:v>8.9359187276508517E-2</c:v>
                </c:pt>
                <c:pt idx="44">
                  <c:v>8.6688419545108933E-2</c:v>
                </c:pt>
                <c:pt idx="45">
                  <c:v>8.4141142519839965E-2</c:v>
                </c:pt>
                <c:pt idx="46">
                  <c:v>8.1707229314488858E-2</c:v>
                </c:pt>
                <c:pt idx="47">
                  <c:v>7.9379860390395088E-2</c:v>
                </c:pt>
                <c:pt idx="48">
                  <c:v>7.7153352859781837E-2</c:v>
                </c:pt>
                <c:pt idx="49">
                  <c:v>7.5022562863609213E-2</c:v>
                </c:pt>
                <c:pt idx="50">
                  <c:v>7.2981673416157591E-2</c:v>
                </c:pt>
                <c:pt idx="51">
                  <c:v>7.1024586269159237E-2</c:v>
                </c:pt>
                <c:pt idx="52">
                  <c:v>6.9146886016451234E-2</c:v>
                </c:pt>
                <c:pt idx="53">
                  <c:v>6.7343915062686457E-2</c:v>
                </c:pt>
                <c:pt idx="54">
                  <c:v>6.561225965964386E-2</c:v>
                </c:pt>
                <c:pt idx="55">
                  <c:v>6.3947481480517113E-2</c:v>
                </c:pt>
                <c:pt idx="56">
                  <c:v>6.2346469177817304E-2</c:v>
                </c:pt>
                <c:pt idx="57">
                  <c:v>6.0805591905780214E-2</c:v>
                </c:pt>
                <c:pt idx="58">
                  <c:v>5.9322006032514869E-2</c:v>
                </c:pt>
                <c:pt idx="59">
                  <c:v>5.7892527551014011E-2</c:v>
                </c:pt>
                <c:pt idx="60">
                  <c:v>5.6514987830924353E-2</c:v>
                </c:pt>
                <c:pt idx="61">
                  <c:v>5.5187111146667328E-2</c:v>
                </c:pt>
                <c:pt idx="62">
                  <c:v>5.3917929570246728E-2</c:v>
                </c:pt>
                <c:pt idx="63">
                  <c:v>5.2680785936384651E-2</c:v>
                </c:pt>
                <c:pt idx="64">
                  <c:v>5.1485838727675225E-2</c:v>
                </c:pt>
                <c:pt idx="65">
                  <c:v>5.0317991133854989E-2</c:v>
                </c:pt>
                <c:pt idx="66">
                  <c:v>4.920101769154029E-2</c:v>
                </c:pt>
                <c:pt idx="67">
                  <c:v>4.81276174522196E-2</c:v>
                </c:pt>
                <c:pt idx="68">
                  <c:v>4.7084524888981891E-2</c:v>
                </c:pt>
                <c:pt idx="69">
                  <c:v>4.6074856931881111E-2</c:v>
                </c:pt>
                <c:pt idx="70">
                  <c:v>4.5097235265822204E-2</c:v>
                </c:pt>
                <c:pt idx="71">
                  <c:v>4.4137246876101467E-2</c:v>
                </c:pt>
                <c:pt idx="72">
                  <c:v>4.3218180586601637E-2</c:v>
                </c:pt>
                <c:pt idx="73">
                  <c:v>4.232725132430841E-2</c:v>
                </c:pt>
                <c:pt idx="74">
                  <c:v>4.1463144415989313E-2</c:v>
                </c:pt>
                <c:pt idx="75">
                  <c:v>4.0625006912569817E-2</c:v>
                </c:pt>
                <c:pt idx="76">
                  <c:v>3.9811565380769777E-2</c:v>
                </c:pt>
                <c:pt idx="77">
                  <c:v>3.9021931356709311E-2</c:v>
                </c:pt>
                <c:pt idx="78">
                  <c:v>3.8255042657164402E-2</c:v>
                </c:pt>
                <c:pt idx="79">
                  <c:v>3.7510186921932608E-2</c:v>
                </c:pt>
                <c:pt idx="80">
                  <c:v>3.6786573312691175E-2</c:v>
                </c:pt>
                <c:pt idx="81">
                  <c:v>3.6083055558513759E-2</c:v>
                </c:pt>
                <c:pt idx="82">
                  <c:v>3.5419573756259731E-2</c:v>
                </c:pt>
                <c:pt idx="83">
                  <c:v>3.4753722192106692E-2</c:v>
                </c:pt>
                <c:pt idx="84">
                  <c:v>3.4105411331299483E-2</c:v>
                </c:pt>
                <c:pt idx="85">
                  <c:v>3.3475129698142862E-2</c:v>
                </c:pt>
                <c:pt idx="86">
                  <c:v>3.2864062597031611E-2</c:v>
                </c:pt>
                <c:pt idx="87">
                  <c:v>3.2266302949199646E-2</c:v>
                </c:pt>
                <c:pt idx="88">
                  <c:v>3.168400466897385E-2</c:v>
                </c:pt>
                <c:pt idx="89">
                  <c:v>3.1116605470480691E-2</c:v>
                </c:pt>
                <c:pt idx="90">
                  <c:v>3.0563729215429981E-2</c:v>
                </c:pt>
                <c:pt idx="91">
                  <c:v>3.002474923131206E-2</c:v>
                </c:pt>
                <c:pt idx="92">
                  <c:v>2.9499413198519453E-2</c:v>
                </c:pt>
                <c:pt idx="93">
                  <c:v>2.8986934302197911E-2</c:v>
                </c:pt>
                <c:pt idx="94">
                  <c:v>2.8487117749077712E-2</c:v>
                </c:pt>
                <c:pt idx="95">
                  <c:v>2.7999592705876306E-2</c:v>
                </c:pt>
                <c:pt idx="96">
                  <c:v>2.7523869169352413E-2</c:v>
                </c:pt>
                <c:pt idx="97">
                  <c:v>2.7059659473486014E-2</c:v>
                </c:pt>
                <c:pt idx="98">
                  <c:v>2.6606535432840563E-2</c:v>
                </c:pt>
                <c:pt idx="99">
                  <c:v>2.6164402308422482E-2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F-4B6C-85A5-CA4859535B1C}"/>
            </c:ext>
          </c:extLst>
        </c:ser>
        <c:ser>
          <c:idx val="3"/>
          <c:order val="1"/>
          <c:tx>
            <c:v>1:2 Tol:MeOH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'Variation of Feed Ratio'!$V$106:$V$205</c:f>
              <c:numCache>
                <c:formatCode>General</c:formatCode>
                <c:ptCount val="100"/>
                <c:pt idx="0">
                  <c:v>1.3999999999998635E-4</c:v>
                </c:pt>
                <c:pt idx="1">
                  <c:v>3.8019999999999984E-2</c:v>
                </c:pt>
                <c:pt idx="2">
                  <c:v>6.9269999999999984E-2</c:v>
                </c:pt>
                <c:pt idx="3">
                  <c:v>9.5500000000000002E-2</c:v>
                </c:pt>
                <c:pt idx="4">
                  <c:v>0.118005</c:v>
                </c:pt>
                <c:pt idx="5">
                  <c:v>0.13758500000000004</c:v>
                </c:pt>
                <c:pt idx="6">
                  <c:v>0.15507500000000005</c:v>
                </c:pt>
                <c:pt idx="7">
                  <c:v>0.17094500000000004</c:v>
                </c:pt>
                <c:pt idx="8">
                  <c:v>0.18547500000000003</c:v>
                </c:pt>
                <c:pt idx="9">
                  <c:v>0.19895500000000005</c:v>
                </c:pt>
                <c:pt idx="10">
                  <c:v>0.21166999999999997</c:v>
                </c:pt>
                <c:pt idx="11">
                  <c:v>0.223745</c:v>
                </c:pt>
                <c:pt idx="12">
                  <c:v>0.23532000000000006</c:v>
                </c:pt>
                <c:pt idx="13">
                  <c:v>0.24642499999999995</c:v>
                </c:pt>
                <c:pt idx="14">
                  <c:v>0.25715499999999997</c:v>
                </c:pt>
                <c:pt idx="15">
                  <c:v>0.26756500000000005</c:v>
                </c:pt>
                <c:pt idx="16">
                  <c:v>0.27769500000000003</c:v>
                </c:pt>
                <c:pt idx="17">
                  <c:v>0.28757500000000003</c:v>
                </c:pt>
                <c:pt idx="18">
                  <c:v>0.29722999999999999</c:v>
                </c:pt>
                <c:pt idx="19">
                  <c:v>0.30666999999999994</c:v>
                </c:pt>
                <c:pt idx="20">
                  <c:v>0.31592499999999996</c:v>
                </c:pt>
                <c:pt idx="21">
                  <c:v>0.32499499999999998</c:v>
                </c:pt>
                <c:pt idx="22">
                  <c:v>0.33388999999999996</c:v>
                </c:pt>
                <c:pt idx="23">
                  <c:v>0.34262500000000001</c:v>
                </c:pt>
                <c:pt idx="24">
                  <c:v>0.35120000000000007</c:v>
                </c:pt>
                <c:pt idx="25">
                  <c:v>0.35962499999999997</c:v>
                </c:pt>
                <c:pt idx="26">
                  <c:v>0.36790999999999996</c:v>
                </c:pt>
                <c:pt idx="27">
                  <c:v>0.37604499999999996</c:v>
                </c:pt>
                <c:pt idx="28">
                  <c:v>0.38404999999999995</c:v>
                </c:pt>
                <c:pt idx="29">
                  <c:v>0.39192499999999997</c:v>
                </c:pt>
                <c:pt idx="30">
                  <c:v>0.39966499999999994</c:v>
                </c:pt>
                <c:pt idx="31">
                  <c:v>0.40728499999999995</c:v>
                </c:pt>
                <c:pt idx="32">
                  <c:v>0.41478499999999996</c:v>
                </c:pt>
                <c:pt idx="33">
                  <c:v>0.42215999999999998</c:v>
                </c:pt>
                <c:pt idx="34">
                  <c:v>0.42940999999999996</c:v>
                </c:pt>
                <c:pt idx="35">
                  <c:v>0.43655999999999995</c:v>
                </c:pt>
                <c:pt idx="36">
                  <c:v>0.44360000000000005</c:v>
                </c:pt>
                <c:pt idx="37">
                  <c:v>0.45053999999999994</c:v>
                </c:pt>
                <c:pt idx="38">
                  <c:v>0.45736500000000002</c:v>
                </c:pt>
                <c:pt idx="39">
                  <c:v>0.46408000000000005</c:v>
                </c:pt>
                <c:pt idx="40">
                  <c:v>0.47070000000000006</c:v>
                </c:pt>
                <c:pt idx="41">
                  <c:v>0.47721500000000006</c:v>
                </c:pt>
                <c:pt idx="42">
                  <c:v>0.48363499999999998</c:v>
                </c:pt>
                <c:pt idx="43">
                  <c:v>0.48996000000000001</c:v>
                </c:pt>
                <c:pt idx="44">
                  <c:v>0.496195</c:v>
                </c:pt>
                <c:pt idx="45">
                  <c:v>0.50232350000000003</c:v>
                </c:pt>
                <c:pt idx="46">
                  <c:v>0.5083725</c:v>
                </c:pt>
                <c:pt idx="47">
                  <c:v>0.51434400000000002</c:v>
                </c:pt>
                <c:pt idx="48">
                  <c:v>0.5202190000000001</c:v>
                </c:pt>
                <c:pt idx="49">
                  <c:v>0.52600950000000002</c:v>
                </c:pt>
                <c:pt idx="50">
                  <c:v>0.531717</c:v>
                </c:pt>
                <c:pt idx="51">
                  <c:v>0.53734300000000013</c:v>
                </c:pt>
                <c:pt idx="52">
                  <c:v>0.54288899999999995</c:v>
                </c:pt>
                <c:pt idx="53">
                  <c:v>0.54835750000000005</c:v>
                </c:pt>
                <c:pt idx="54">
                  <c:v>0.55374849999999998</c:v>
                </c:pt>
                <c:pt idx="55">
                  <c:v>0.55906400000000012</c:v>
                </c:pt>
                <c:pt idx="56">
                  <c:v>0.5643054999999999</c:v>
                </c:pt>
                <c:pt idx="57">
                  <c:v>0.56947449999999999</c:v>
                </c:pt>
                <c:pt idx="58">
                  <c:v>0.57457150000000001</c:v>
                </c:pt>
                <c:pt idx="59">
                  <c:v>0.57959850000000002</c:v>
                </c:pt>
                <c:pt idx="60">
                  <c:v>0.58455600000000008</c:v>
                </c:pt>
                <c:pt idx="61">
                  <c:v>0.58944550000000007</c:v>
                </c:pt>
                <c:pt idx="62">
                  <c:v>0.59426800000000002</c:v>
                </c:pt>
                <c:pt idx="63">
                  <c:v>0.59902749999999994</c:v>
                </c:pt>
                <c:pt idx="64">
                  <c:v>0.60370100000000004</c:v>
                </c:pt>
                <c:pt idx="65">
                  <c:v>0.60832799999999998</c:v>
                </c:pt>
                <c:pt idx="66">
                  <c:v>0.61291300000000004</c:v>
                </c:pt>
                <c:pt idx="67">
                  <c:v>0.61742000000000008</c:v>
                </c:pt>
                <c:pt idx="68">
                  <c:v>0.6218769999999999</c:v>
                </c:pt>
                <c:pt idx="69">
                  <c:v>0.6262660000000001</c:v>
                </c:pt>
                <c:pt idx="70">
                  <c:v>0.63059699999999996</c:v>
                </c:pt>
                <c:pt idx="71">
                  <c:v>0.6348705</c:v>
                </c:pt>
                <c:pt idx="72">
                  <c:v>0.63906999999999992</c:v>
                </c:pt>
                <c:pt idx="73">
                  <c:v>0.64323050000000004</c:v>
                </c:pt>
                <c:pt idx="74">
                  <c:v>0.64733600000000002</c:v>
                </c:pt>
                <c:pt idx="75">
                  <c:v>0.65138850000000004</c:v>
                </c:pt>
                <c:pt idx="76">
                  <c:v>0.65539000000000003</c:v>
                </c:pt>
                <c:pt idx="77">
                  <c:v>0.65933850000000005</c:v>
                </c:pt>
                <c:pt idx="78">
                  <c:v>0.66323650000000001</c:v>
                </c:pt>
                <c:pt idx="79">
                  <c:v>0.66705099999999995</c:v>
                </c:pt>
                <c:pt idx="80">
                  <c:v>0.670848</c:v>
                </c:pt>
                <c:pt idx="81">
                  <c:v>0.67459650000000004</c:v>
                </c:pt>
                <c:pt idx="82">
                  <c:v>0.67830600000000008</c:v>
                </c:pt>
                <c:pt idx="83">
                  <c:v>0.68195900000000009</c:v>
                </c:pt>
                <c:pt idx="84">
                  <c:v>0.68554850000000001</c:v>
                </c:pt>
                <c:pt idx="85">
                  <c:v>0.68911</c:v>
                </c:pt>
                <c:pt idx="86">
                  <c:v>0.69262650000000003</c:v>
                </c:pt>
                <c:pt idx="87">
                  <c:v>0.69609850000000006</c:v>
                </c:pt>
                <c:pt idx="88">
                  <c:v>0.69949649999999997</c:v>
                </c:pt>
                <c:pt idx="89">
                  <c:v>0.70288400000000006</c:v>
                </c:pt>
                <c:pt idx="90">
                  <c:v>0.70622849999999993</c:v>
                </c:pt>
                <c:pt idx="91">
                  <c:v>0.70953199999999994</c:v>
                </c:pt>
                <c:pt idx="92">
                  <c:v>0.71279399999999993</c:v>
                </c:pt>
                <c:pt idx="93">
                  <c:v>0.7160160000000001</c:v>
                </c:pt>
                <c:pt idx="94">
                  <c:v>0.719198</c:v>
                </c:pt>
                <c:pt idx="95">
                  <c:v>0.72234149999999997</c:v>
                </c:pt>
                <c:pt idx="96">
                  <c:v>0.72544600000000004</c:v>
                </c:pt>
                <c:pt idx="97">
                  <c:v>0.72851199999999994</c:v>
                </c:pt>
                <c:pt idx="98">
                  <c:v>0.73154099999999989</c:v>
                </c:pt>
                <c:pt idx="99">
                  <c:v>0.73453250000000003</c:v>
                </c:pt>
              </c:numCache>
            </c:numRef>
          </c:xVal>
          <c:yVal>
            <c:numRef>
              <c:f>'Variation of Feed Ratio'!$W$106:$W$205</c:f>
              <c:numCache>
                <c:formatCode>General</c:formatCode>
                <c:ptCount val="100"/>
                <c:pt idx="0">
                  <c:v>0.79801071428579207</c:v>
                </c:pt>
                <c:pt idx="1">
                  <c:v>0.76286165176223075</c:v>
                </c:pt>
                <c:pt idx="2">
                  <c:v>0.7176591598094415</c:v>
                </c:pt>
                <c:pt idx="3">
                  <c:v>0.67361256544502612</c:v>
                </c:pt>
                <c:pt idx="4">
                  <c:v>0.63160459302571925</c:v>
                </c:pt>
                <c:pt idx="5">
                  <c:v>0.59130355780063215</c:v>
                </c:pt>
                <c:pt idx="6">
                  <c:v>0.55373851362244053</c:v>
                </c:pt>
                <c:pt idx="7">
                  <c:v>0.5188276931176693</c:v>
                </c:pt>
                <c:pt idx="8">
                  <c:v>0.48607898638630537</c:v>
                </c:pt>
                <c:pt idx="9">
                  <c:v>0.45551255308989458</c:v>
                </c:pt>
                <c:pt idx="10">
                  <c:v>0.42743657580195593</c:v>
                </c:pt>
                <c:pt idx="11">
                  <c:v>0.40156651545285926</c:v>
                </c:pt>
                <c:pt idx="12">
                  <c:v>0.37786206017338081</c:v>
                </c:pt>
                <c:pt idx="13">
                  <c:v>0.35592370903926152</c:v>
                </c:pt>
                <c:pt idx="14">
                  <c:v>0.3357410900040832</c:v>
                </c:pt>
                <c:pt idx="15">
                  <c:v>0.3171640535944536</c:v>
                </c:pt>
                <c:pt idx="16">
                  <c:v>0.30005401609679677</c:v>
                </c:pt>
                <c:pt idx="17">
                  <c:v>0.2842806224463183</c:v>
                </c:pt>
                <c:pt idx="18">
                  <c:v>0.26971873633213334</c:v>
                </c:pt>
                <c:pt idx="19">
                  <c:v>0.25627384484951254</c:v>
                </c:pt>
                <c:pt idx="20">
                  <c:v>0.24382685764026277</c:v>
                </c:pt>
                <c:pt idx="21">
                  <c:v>0.23229126601947722</c:v>
                </c:pt>
                <c:pt idx="22">
                  <c:v>0.22158495312827578</c:v>
                </c:pt>
                <c:pt idx="23">
                  <c:v>0.21161619846771251</c:v>
                </c:pt>
                <c:pt idx="24">
                  <c:v>0.20233627562642367</c:v>
                </c:pt>
                <c:pt idx="25">
                  <c:v>0.19367118526242613</c:v>
                </c:pt>
                <c:pt idx="26">
                  <c:v>0.18557255850615642</c:v>
                </c:pt>
                <c:pt idx="27">
                  <c:v>0.1779959845231289</c:v>
                </c:pt>
                <c:pt idx="28">
                  <c:v>0.17088920713448771</c:v>
                </c:pt>
                <c:pt idx="29">
                  <c:v>0.16421636792753719</c:v>
                </c:pt>
                <c:pt idx="30">
                  <c:v>0.15794602979995748</c:v>
                </c:pt>
                <c:pt idx="31">
                  <c:v>0.15204218176461201</c:v>
                </c:pt>
                <c:pt idx="32">
                  <c:v>0.14647467965331437</c:v>
                </c:pt>
                <c:pt idx="33">
                  <c:v>0.14122133788137201</c:v>
                </c:pt>
                <c:pt idx="34">
                  <c:v>0.13622994341072636</c:v>
                </c:pt>
                <c:pt idx="35">
                  <c:v>0.13153289353124428</c:v>
                </c:pt>
                <c:pt idx="36">
                  <c:v>0.12707957619477006</c:v>
                </c:pt>
                <c:pt idx="37">
                  <c:v>0.1228847605096107</c:v>
                </c:pt>
                <c:pt idx="38">
                  <c:v>0.11887332874181451</c:v>
                </c:pt>
                <c:pt idx="39">
                  <c:v>0.11506205826581624</c:v>
                </c:pt>
                <c:pt idx="40">
                  <c:v>0.11143403441682599</c:v>
                </c:pt>
                <c:pt idx="41">
                  <c:v>0.10798067956790963</c:v>
                </c:pt>
                <c:pt idx="42">
                  <c:v>0.10468948690644805</c:v>
                </c:pt>
                <c:pt idx="43">
                  <c:v>0.10154828965629849</c:v>
                </c:pt>
                <c:pt idx="44">
                  <c:v>9.8548554499743035E-2</c:v>
                </c:pt>
                <c:pt idx="45">
                  <c:v>9.566514407548124E-2</c:v>
                </c:pt>
                <c:pt idx="46">
                  <c:v>9.2923496058500407E-2</c:v>
                </c:pt>
                <c:pt idx="47">
                  <c:v>9.0317083508313495E-2</c:v>
                </c:pt>
                <c:pt idx="48">
                  <c:v>8.7803309759928019E-2</c:v>
                </c:pt>
                <c:pt idx="49">
                  <c:v>8.5393894977181972E-2</c:v>
                </c:pt>
                <c:pt idx="50">
                  <c:v>8.3082918168875558E-2</c:v>
                </c:pt>
                <c:pt idx="51">
                  <c:v>8.0865108506112476E-2</c:v>
                </c:pt>
                <c:pt idx="52">
                  <c:v>7.8734695306038618E-2</c:v>
                </c:pt>
                <c:pt idx="53">
                  <c:v>7.6687106495306426E-2</c:v>
                </c:pt>
                <c:pt idx="54">
                  <c:v>7.4718035353594642E-2</c:v>
                </c:pt>
                <c:pt idx="55">
                  <c:v>7.2823505001216315E-2</c:v>
                </c:pt>
                <c:pt idx="56">
                  <c:v>7.0999396603435558E-2</c:v>
                </c:pt>
                <c:pt idx="57">
                  <c:v>6.9242345355235393E-2</c:v>
                </c:pt>
                <c:pt idx="58">
                  <c:v>6.7548947345978702E-2</c:v>
                </c:pt>
                <c:pt idx="59">
                  <c:v>6.5915974592756874E-2</c:v>
                </c:pt>
                <c:pt idx="60">
                  <c:v>6.4340713293508239E-2</c:v>
                </c:pt>
                <c:pt idx="61">
                  <c:v>6.2820311631864176E-2</c:v>
                </c:pt>
                <c:pt idx="62">
                  <c:v>6.1352706186434396E-2</c:v>
                </c:pt>
                <c:pt idx="63">
                  <c:v>5.9933392039597522E-2</c:v>
                </c:pt>
                <c:pt idx="64">
                  <c:v>5.8576513870276833E-2</c:v>
                </c:pt>
                <c:pt idx="65">
                  <c:v>5.7240666219539466E-2</c:v>
                </c:pt>
                <c:pt idx="66">
                  <c:v>5.5954678722755107E-2</c:v>
                </c:pt>
                <c:pt idx="67">
                  <c:v>5.4712999254964201E-2</c:v>
                </c:pt>
                <c:pt idx="68">
                  <c:v>5.3504551543150813E-2</c:v>
                </c:pt>
                <c:pt idx="69">
                  <c:v>5.2339341429999395E-2</c:v>
                </c:pt>
                <c:pt idx="70">
                  <c:v>5.1210519555278569E-2</c:v>
                </c:pt>
                <c:pt idx="71">
                  <c:v>5.0116677338134311E-2</c:v>
                </c:pt>
                <c:pt idx="72">
                  <c:v>4.906536060212497E-2</c:v>
                </c:pt>
                <c:pt idx="73">
                  <c:v>4.8037600828940791E-2</c:v>
                </c:pt>
                <c:pt idx="74">
                  <c:v>4.7041181086792637E-2</c:v>
                </c:pt>
                <c:pt idx="75">
                  <c:v>4.607296567255946E-2</c:v>
                </c:pt>
                <c:pt idx="76">
                  <c:v>4.5133279421413201E-2</c:v>
                </c:pt>
                <c:pt idx="77">
                  <c:v>4.4220457321997725E-2</c:v>
                </c:pt>
                <c:pt idx="78">
                  <c:v>4.3333486622042061E-2</c:v>
                </c:pt>
                <c:pt idx="79">
                  <c:v>4.2476887074601496E-2</c:v>
                </c:pt>
                <c:pt idx="80">
                  <c:v>4.1638269771990082E-2</c:v>
                </c:pt>
                <c:pt idx="81">
                  <c:v>4.0823514500890536E-2</c:v>
                </c:pt>
                <c:pt idx="82">
                  <c:v>4.0036871264591496E-2</c:v>
                </c:pt>
                <c:pt idx="83">
                  <c:v>3.9264017338285731E-2</c:v>
                </c:pt>
                <c:pt idx="84">
                  <c:v>3.8527033462986207E-2</c:v>
                </c:pt>
                <c:pt idx="85">
                  <c:v>3.7795925178853884E-2</c:v>
                </c:pt>
                <c:pt idx="86">
                  <c:v>3.7083911747529147E-2</c:v>
                </c:pt>
                <c:pt idx="87">
                  <c:v>3.6391545162071173E-2</c:v>
                </c:pt>
                <c:pt idx="88">
                  <c:v>3.5720693384455819E-2</c:v>
                </c:pt>
                <c:pt idx="89">
                  <c:v>3.5062471190125254E-2</c:v>
                </c:pt>
                <c:pt idx="90">
                  <c:v>3.4420870865449357E-2</c:v>
                </c:pt>
                <c:pt idx="91">
                  <c:v>3.3795163572608429E-2</c:v>
                </c:pt>
                <c:pt idx="92">
                  <c:v>3.3185043645148529E-2</c:v>
                </c:pt>
                <c:pt idx="93">
                  <c:v>3.2589984022703397E-2</c:v>
                </c:pt>
                <c:pt idx="94">
                  <c:v>3.2009335398596767E-2</c:v>
                </c:pt>
                <c:pt idx="95">
                  <c:v>3.1442814790511135E-2</c:v>
                </c:pt>
                <c:pt idx="96">
                  <c:v>3.0889825017988932E-2</c:v>
                </c:pt>
                <c:pt idx="97">
                  <c:v>3.0350152090837215E-2</c:v>
                </c:pt>
                <c:pt idx="98">
                  <c:v>2.9823208815363735E-2</c:v>
                </c:pt>
                <c:pt idx="99">
                  <c:v>2.9308709961778406E-2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F-4B6C-85A5-CA4859535B1C}"/>
            </c:ext>
          </c:extLst>
        </c:ser>
        <c:ser>
          <c:idx val="1"/>
          <c:order val="2"/>
          <c:tx>
            <c:v>1:3 Tol:MeOH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'Variation of Feed Ratio'!$AH$106:$AH$205</c:f>
              <c:numCache>
                <c:formatCode>General</c:formatCode>
                <c:ptCount val="100"/>
                <c:pt idx="0">
                  <c:v>1.4666666666668485E-4</c:v>
                </c:pt>
                <c:pt idx="1">
                  <c:v>4.0873333333333296E-2</c:v>
                </c:pt>
                <c:pt idx="2">
                  <c:v>7.4339999999999989E-2</c:v>
                </c:pt>
                <c:pt idx="3">
                  <c:v>0.10232666666666668</c:v>
                </c:pt>
                <c:pt idx="4">
                  <c:v>0.12624666666666659</c:v>
                </c:pt>
                <c:pt idx="5">
                  <c:v>0.14697333333333334</c:v>
                </c:pt>
                <c:pt idx="6">
                  <c:v>0.16544666666666671</c:v>
                </c:pt>
                <c:pt idx="7">
                  <c:v>0.18221333333333328</c:v>
                </c:pt>
                <c:pt idx="8">
                  <c:v>0.19751999999999997</c:v>
                </c:pt>
                <c:pt idx="9">
                  <c:v>0.21173999999999993</c:v>
                </c:pt>
                <c:pt idx="10">
                  <c:v>0.22510000000000005</c:v>
                </c:pt>
                <c:pt idx="11">
                  <c:v>0.2377133333333333</c:v>
                </c:pt>
                <c:pt idx="12">
                  <c:v>0.24982000000000001</c:v>
                </c:pt>
                <c:pt idx="13">
                  <c:v>0.2614866666666667</c:v>
                </c:pt>
                <c:pt idx="14">
                  <c:v>0.27273333333333327</c:v>
                </c:pt>
                <c:pt idx="15">
                  <c:v>0.28363333333333335</c:v>
                </c:pt>
                <c:pt idx="16">
                  <c:v>0.29423333333333329</c:v>
                </c:pt>
                <c:pt idx="17">
                  <c:v>0.30457333333333325</c:v>
                </c:pt>
                <c:pt idx="18">
                  <c:v>0.31466666666666665</c:v>
                </c:pt>
                <c:pt idx="19">
                  <c:v>0.32453999999999994</c:v>
                </c:pt>
                <c:pt idx="20">
                  <c:v>0.33420666666666665</c:v>
                </c:pt>
                <c:pt idx="21">
                  <c:v>0.34367933333333334</c:v>
                </c:pt>
                <c:pt idx="22">
                  <c:v>0.35297199999999995</c:v>
                </c:pt>
                <c:pt idx="23">
                  <c:v>0.36208799999999997</c:v>
                </c:pt>
                <c:pt idx="24">
                  <c:v>0.37103666666666663</c:v>
                </c:pt>
                <c:pt idx="25">
                  <c:v>0.37982333333333335</c:v>
                </c:pt>
                <c:pt idx="26">
                  <c:v>0.38845400000000002</c:v>
                </c:pt>
                <c:pt idx="27">
                  <c:v>0.39694133333333337</c:v>
                </c:pt>
                <c:pt idx="28">
                  <c:v>0.40527599999999997</c:v>
                </c:pt>
                <c:pt idx="29">
                  <c:v>0.41346866666666665</c:v>
                </c:pt>
                <c:pt idx="30">
                  <c:v>0.42150599999999999</c:v>
                </c:pt>
                <c:pt idx="31">
                  <c:v>0.42942466666666662</c:v>
                </c:pt>
                <c:pt idx="32">
                  <c:v>0.43721333333333334</c:v>
                </c:pt>
                <c:pt idx="33">
                  <c:v>0.44489466666666666</c:v>
                </c:pt>
                <c:pt idx="34">
                  <c:v>0.45243066666666665</c:v>
                </c:pt>
                <c:pt idx="35">
                  <c:v>0.45984533333333333</c:v>
                </c:pt>
                <c:pt idx="36">
                  <c:v>0.46714066666666665</c:v>
                </c:pt>
                <c:pt idx="37">
                  <c:v>0.47431866666666661</c:v>
                </c:pt>
                <c:pt idx="38">
                  <c:v>0.48138199999999998</c:v>
                </c:pt>
                <c:pt idx="39">
                  <c:v>0.48831866666666662</c:v>
                </c:pt>
                <c:pt idx="40">
                  <c:v>0.49517</c:v>
                </c:pt>
                <c:pt idx="41">
                  <c:v>0.50190199999999996</c:v>
                </c:pt>
                <c:pt idx="42">
                  <c:v>0.50852999999999993</c:v>
                </c:pt>
                <c:pt idx="43">
                  <c:v>0.51505400000000001</c:v>
                </c:pt>
                <c:pt idx="44">
                  <c:v>0.5214766666666667</c:v>
                </c:pt>
                <c:pt idx="45">
                  <c:v>0.5278006666666667</c:v>
                </c:pt>
                <c:pt idx="46">
                  <c:v>0.53403599999999996</c:v>
                </c:pt>
                <c:pt idx="47">
                  <c:v>0.54016933333333339</c:v>
                </c:pt>
                <c:pt idx="48">
                  <c:v>0.54620866666666668</c:v>
                </c:pt>
                <c:pt idx="49">
                  <c:v>0.55215599999999998</c:v>
                </c:pt>
                <c:pt idx="50">
                  <c:v>0.55801466666666666</c:v>
                </c:pt>
                <c:pt idx="51">
                  <c:v>0.56378466666666671</c:v>
                </c:pt>
                <c:pt idx="52">
                  <c:v>0.56946866666666662</c:v>
                </c:pt>
                <c:pt idx="53">
                  <c:v>0.57506733333333337</c:v>
                </c:pt>
                <c:pt idx="54">
                  <c:v>0.58058333333333334</c:v>
                </c:pt>
                <c:pt idx="55">
                  <c:v>0.58601800000000004</c:v>
                </c:pt>
                <c:pt idx="56">
                  <c:v>0.59137266666666666</c:v>
                </c:pt>
                <c:pt idx="57">
                  <c:v>0.59664933333333336</c:v>
                </c:pt>
                <c:pt idx="58">
                  <c:v>0.6018486666666667</c:v>
                </c:pt>
                <c:pt idx="59">
                  <c:v>0.60697199999999996</c:v>
                </c:pt>
                <c:pt idx="60">
                  <c:v>0.61202066666666666</c:v>
                </c:pt>
                <c:pt idx="61">
                  <c:v>0.61699666666666664</c:v>
                </c:pt>
                <c:pt idx="62">
                  <c:v>0.62190066666666666</c:v>
                </c:pt>
                <c:pt idx="63">
                  <c:v>0.62673400000000001</c:v>
                </c:pt>
                <c:pt idx="64">
                  <c:v>0.631498</c:v>
                </c:pt>
                <c:pt idx="65">
                  <c:v>0.63619266666666663</c:v>
                </c:pt>
                <c:pt idx="66">
                  <c:v>0.64082066666666671</c:v>
                </c:pt>
                <c:pt idx="67">
                  <c:v>0.64538600000000002</c:v>
                </c:pt>
                <c:pt idx="68">
                  <c:v>0.64988733333333337</c:v>
                </c:pt>
                <c:pt idx="69">
                  <c:v>0.65429666666666675</c:v>
                </c:pt>
                <c:pt idx="70">
                  <c:v>0.65866466666666668</c:v>
                </c:pt>
                <c:pt idx="71">
                  <c:v>0.66300533333333334</c:v>
                </c:pt>
                <c:pt idx="72">
                  <c:v>0.66725733333333326</c:v>
                </c:pt>
                <c:pt idx="73">
                  <c:v>0.6714513333333334</c:v>
                </c:pt>
                <c:pt idx="74">
                  <c:v>0.67558600000000002</c:v>
                </c:pt>
                <c:pt idx="75">
                  <c:v>0.67966266666666664</c:v>
                </c:pt>
                <c:pt idx="76">
                  <c:v>0.68368266666666655</c:v>
                </c:pt>
                <c:pt idx="77">
                  <c:v>0.68759533333333334</c:v>
                </c:pt>
                <c:pt idx="78">
                  <c:v>0.6915013333333333</c:v>
                </c:pt>
                <c:pt idx="79">
                  <c:v>0.69535466666666657</c:v>
                </c:pt>
                <c:pt idx="80">
                  <c:v>0.6991546666666667</c:v>
                </c:pt>
                <c:pt idx="81">
                  <c:v>0.70290333333333332</c:v>
                </c:pt>
                <c:pt idx="82">
                  <c:v>0.70660133333333341</c:v>
                </c:pt>
                <c:pt idx="83">
                  <c:v>0.71024866666666675</c:v>
                </c:pt>
                <c:pt idx="84">
                  <c:v>0.71384666666666663</c:v>
                </c:pt>
                <c:pt idx="85">
                  <c:v>0.71739666666666668</c:v>
                </c:pt>
                <c:pt idx="86">
                  <c:v>0.72089999999999999</c:v>
                </c:pt>
                <c:pt idx="87">
                  <c:v>0.72435399999999994</c:v>
                </c:pt>
                <c:pt idx="88">
                  <c:v>0.72776066666666672</c:v>
                </c:pt>
                <c:pt idx="89">
                  <c:v>0.73112200000000005</c:v>
                </c:pt>
                <c:pt idx="90">
                  <c:v>0.73443733333333328</c:v>
                </c:pt>
                <c:pt idx="91">
                  <c:v>0.73770933333333344</c:v>
                </c:pt>
                <c:pt idx="92">
                  <c:v>0.74102599999999996</c:v>
                </c:pt>
                <c:pt idx="93">
                  <c:v>0.74421399999999993</c:v>
                </c:pt>
                <c:pt idx="94">
                  <c:v>0.74736000000000002</c:v>
                </c:pt>
                <c:pt idx="95">
                  <c:v>0.75046333333333326</c:v>
                </c:pt>
                <c:pt idx="96">
                  <c:v>0.75352466666666673</c:v>
                </c:pt>
                <c:pt idx="97">
                  <c:v>0.75654533333333329</c:v>
                </c:pt>
                <c:pt idx="98">
                  <c:v>0.75952866666666674</c:v>
                </c:pt>
                <c:pt idx="99">
                  <c:v>0.76247200000000004</c:v>
                </c:pt>
              </c:numCache>
            </c:numRef>
          </c:xVal>
          <c:yVal>
            <c:numRef>
              <c:f>'Variation of Feed Ratio'!$AI$106:$AI$205</c:f>
              <c:numCache>
                <c:formatCode>General</c:formatCode>
                <c:ptCount val="100"/>
                <c:pt idx="0">
                  <c:v>0.83444090909080559</c:v>
                </c:pt>
                <c:pt idx="1">
                  <c:v>0.77707062469417787</c:v>
                </c:pt>
                <c:pt idx="2">
                  <c:v>0.73228230651959481</c:v>
                </c:pt>
                <c:pt idx="3">
                  <c:v>0.68841618346472078</c:v>
                </c:pt>
                <c:pt idx="4">
                  <c:v>0.64649627712942959</c:v>
                </c:pt>
                <c:pt idx="5">
                  <c:v>0.60607366415676311</c:v>
                </c:pt>
                <c:pt idx="6">
                  <c:v>0.5684288995446668</c:v>
                </c:pt>
                <c:pt idx="7">
                  <c:v>0.53345894921703507</c:v>
                </c:pt>
                <c:pt idx="8">
                  <c:v>0.50051977858782237</c:v>
                </c:pt>
                <c:pt idx="9">
                  <c:v>0.46992852869871865</c:v>
                </c:pt>
                <c:pt idx="10">
                  <c:v>0.44159928920479774</c:v>
                </c:pt>
                <c:pt idx="11">
                  <c:v>0.41522842639593915</c:v>
                </c:pt>
                <c:pt idx="12">
                  <c:v>0.3911109332052411</c:v>
                </c:pt>
                <c:pt idx="13">
                  <c:v>0.36896718761950892</c:v>
                </c:pt>
                <c:pt idx="14">
                  <c:v>0.34845514544121248</c:v>
                </c:pt>
                <c:pt idx="15">
                  <c:v>0.32955929016335644</c:v>
                </c:pt>
                <c:pt idx="16">
                  <c:v>0.3121286960462219</c:v>
                </c:pt>
                <c:pt idx="17">
                  <c:v>0.29603160705686649</c:v>
                </c:pt>
                <c:pt idx="18">
                  <c:v>0.28116313559322037</c:v>
                </c:pt>
                <c:pt idx="19">
                  <c:v>0.26740001232513716</c:v>
                </c:pt>
                <c:pt idx="20">
                  <c:v>0.25465081486505359</c:v>
                </c:pt>
                <c:pt idx="21">
                  <c:v>0.24281355294373241</c:v>
                </c:pt>
                <c:pt idx="22">
                  <c:v>0.23181442154051882</c:v>
                </c:pt>
                <c:pt idx="23">
                  <c:v>0.221568605790121</c:v>
                </c:pt>
                <c:pt idx="24">
                  <c:v>0.21200959473906444</c:v>
                </c:pt>
                <c:pt idx="25">
                  <c:v>0.20307862427268816</c:v>
                </c:pt>
                <c:pt idx="26">
                  <c:v>0.19471717800992308</c:v>
                </c:pt>
                <c:pt idx="27">
                  <c:v>0.18690419407066031</c:v>
                </c:pt>
                <c:pt idx="28">
                  <c:v>0.17955171290675984</c:v>
                </c:pt>
                <c:pt idx="29">
                  <c:v>0.17264024843478668</c:v>
                </c:pt>
                <c:pt idx="30">
                  <c:v>0.16608858078730393</c:v>
                </c:pt>
                <c:pt idx="31">
                  <c:v>0.15995510271883157</c:v>
                </c:pt>
                <c:pt idx="32">
                  <c:v>0.15416882681223504</c:v>
                </c:pt>
                <c:pt idx="33">
                  <c:v>0.14875176446259938</c:v>
                </c:pt>
                <c:pt idx="34">
                  <c:v>0.14357897932058836</c:v>
                </c:pt>
                <c:pt idx="35">
                  <c:v>0.13867967200565987</c:v>
                </c:pt>
                <c:pt idx="36">
                  <c:v>0.13403414531811261</c:v>
                </c:pt>
                <c:pt idx="37">
                  <c:v>0.12962382533261746</c:v>
                </c:pt>
                <c:pt idx="38">
                  <c:v>0.12543219314390652</c:v>
                </c:pt>
                <c:pt idx="39">
                  <c:v>0.12141238371664406</c:v>
                </c:pt>
                <c:pt idx="40">
                  <c:v>0.11763448243364232</c:v>
                </c:pt>
                <c:pt idx="41">
                  <c:v>0.11401136742498204</c:v>
                </c:pt>
                <c:pt idx="42">
                  <c:v>0.11055630936227952</c:v>
                </c:pt>
                <c:pt idx="43">
                  <c:v>0.10725645595736887</c:v>
                </c:pt>
                <c:pt idx="44">
                  <c:v>0.10410155775585996</c:v>
                </c:pt>
                <c:pt idx="45">
                  <c:v>0.10108437402504228</c:v>
                </c:pt>
                <c:pt idx="46">
                  <c:v>9.8214352590462059E-2</c:v>
                </c:pt>
                <c:pt idx="47">
                  <c:v>9.5449698489609422E-2</c:v>
                </c:pt>
                <c:pt idx="48">
                  <c:v>9.2799821313710396E-2</c:v>
                </c:pt>
                <c:pt idx="49">
                  <c:v>9.0258308642243601E-2</c:v>
                </c:pt>
                <c:pt idx="50">
                  <c:v>8.7818958163584704E-2</c:v>
                </c:pt>
                <c:pt idx="51">
                  <c:v>8.547589682585667E-2</c:v>
                </c:pt>
                <c:pt idx="52">
                  <c:v>8.3224011154257246E-2</c:v>
                </c:pt>
                <c:pt idx="53">
                  <c:v>8.1058797752379147E-2</c:v>
                </c:pt>
                <c:pt idx="54">
                  <c:v>7.8975398306301126E-2</c:v>
                </c:pt>
                <c:pt idx="55">
                  <c:v>7.6969308109989795E-2</c:v>
                </c:pt>
                <c:pt idx="56">
                  <c:v>7.5036835204873642E-2</c:v>
                </c:pt>
                <c:pt idx="57">
                  <c:v>7.3174192769845825E-2</c:v>
                </c:pt>
                <c:pt idx="58">
                  <c:v>7.137818698609727E-2</c:v>
                </c:pt>
                <c:pt idx="59">
                  <c:v>6.9645387266628445E-2</c:v>
                </c:pt>
                <c:pt idx="60">
                  <c:v>6.7972868018618113E-2</c:v>
                </c:pt>
                <c:pt idx="61">
                  <c:v>6.6357678863743177E-2</c:v>
                </c:pt>
                <c:pt idx="62">
                  <c:v>6.4797164820534048E-2</c:v>
                </c:pt>
                <c:pt idx="63">
                  <c:v>6.3288944485752063E-2</c:v>
                </c:pt>
                <c:pt idx="64">
                  <c:v>6.1830546837308542E-2</c:v>
                </c:pt>
                <c:pt idx="65">
                  <c:v>6.0419851847815495E-2</c:v>
                </c:pt>
                <c:pt idx="66">
                  <c:v>5.9054899394630427E-2</c:v>
                </c:pt>
                <c:pt idx="67">
                  <c:v>5.773216855235988E-2</c:v>
                </c:pt>
                <c:pt idx="68">
                  <c:v>5.6450502702519716E-2</c:v>
                </c:pt>
                <c:pt idx="69">
                  <c:v>5.5202380163941939E-2</c:v>
                </c:pt>
                <c:pt idx="70">
                  <c:v>5.3999253034169137E-2</c:v>
                </c:pt>
                <c:pt idx="71">
                  <c:v>5.2835371862267576E-2</c:v>
                </c:pt>
                <c:pt idx="72">
                  <c:v>5.1704289999060835E-2</c:v>
                </c:pt>
                <c:pt idx="73">
                  <c:v>5.0606695744640717E-2</c:v>
                </c:pt>
                <c:pt idx="74">
                  <c:v>4.9540695041045843E-2</c:v>
                </c:pt>
                <c:pt idx="75">
                  <c:v>4.8506023576401623E-2</c:v>
                </c:pt>
                <c:pt idx="76">
                  <c:v>4.7501472418002899E-2</c:v>
                </c:pt>
                <c:pt idx="77">
                  <c:v>4.6545885031215067E-2</c:v>
                </c:pt>
                <c:pt idx="78">
                  <c:v>4.5595959323288845E-2</c:v>
                </c:pt>
                <c:pt idx="79">
                  <c:v>4.4672838417229771E-2</c:v>
                </c:pt>
                <c:pt idx="80">
                  <c:v>4.3775912244500975E-2</c:v>
                </c:pt>
                <c:pt idx="81">
                  <c:v>4.2903955498859489E-2</c:v>
                </c:pt>
                <c:pt idx="82">
                  <c:v>4.2056246709601453E-2</c:v>
                </c:pt>
                <c:pt idx="83">
                  <c:v>4.1226218423031182E-2</c:v>
                </c:pt>
                <c:pt idx="84">
                  <c:v>4.042399394828021E-2</c:v>
                </c:pt>
                <c:pt idx="85">
                  <c:v>3.9642968325287263E-2</c:v>
                </c:pt>
                <c:pt idx="86">
                  <c:v>3.8907939150136406E-2</c:v>
                </c:pt>
                <c:pt idx="87">
                  <c:v>3.8165777138434158E-2</c:v>
                </c:pt>
                <c:pt idx="88">
                  <c:v>3.7441979551885642E-2</c:v>
                </c:pt>
                <c:pt idx="89">
                  <c:v>3.6735683875832849E-2</c:v>
                </c:pt>
                <c:pt idx="90">
                  <c:v>3.6047277916155314E-2</c:v>
                </c:pt>
                <c:pt idx="91">
                  <c:v>3.5376625301383378E-2</c:v>
                </c:pt>
                <c:pt idx="92">
                  <c:v>3.468911122326792E-2</c:v>
                </c:pt>
                <c:pt idx="93">
                  <c:v>3.4052123000463133E-2</c:v>
                </c:pt>
                <c:pt idx="94">
                  <c:v>3.3431010490259046E-2</c:v>
                </c:pt>
                <c:pt idx="95">
                  <c:v>3.282532124598582E-2</c:v>
                </c:pt>
                <c:pt idx="96">
                  <c:v>3.2234733302249782E-2</c:v>
                </c:pt>
                <c:pt idx="97">
                  <c:v>3.1658644822341556E-2</c:v>
                </c:pt>
                <c:pt idx="98">
                  <c:v>3.1094283911162444E-2</c:v>
                </c:pt>
                <c:pt idx="99">
                  <c:v>3.0543285523927436E-2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7F-4B6C-85A5-CA4859535B1C}"/>
            </c:ext>
          </c:extLst>
        </c:ser>
        <c:ser>
          <c:idx val="2"/>
          <c:order val="3"/>
          <c:tx>
            <c:v>1:4 Tol:MeOH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'Variation of Feed Ratio'!$AT$106:$AT$205</c:f>
              <c:numCache>
                <c:formatCode>General</c:formatCode>
                <c:ptCount val="100"/>
                <c:pt idx="0">
                  <c:v>1.5833333333337881E-4</c:v>
                </c:pt>
                <c:pt idx="1">
                  <c:v>4.2583333333333258E-2</c:v>
                </c:pt>
                <c:pt idx="2">
                  <c:v>7.7400000000000094E-2</c:v>
                </c:pt>
                <c:pt idx="3">
                  <c:v>0.1064166666666667</c:v>
                </c:pt>
                <c:pt idx="4">
                  <c:v>0.1311583333333334</c:v>
                </c:pt>
                <c:pt idx="5">
                  <c:v>0.1527</c:v>
                </c:pt>
                <c:pt idx="6">
                  <c:v>0.17175750000000004</c:v>
                </c:pt>
                <c:pt idx="7">
                  <c:v>0.18897333333333335</c:v>
                </c:pt>
                <c:pt idx="8">
                  <c:v>0.20484250000000004</c:v>
                </c:pt>
                <c:pt idx="9">
                  <c:v>0.21949833333333335</c:v>
                </c:pt>
                <c:pt idx="10">
                  <c:v>0.23326750000000004</c:v>
                </c:pt>
                <c:pt idx="11">
                  <c:v>0.24631833333333333</c:v>
                </c:pt>
                <c:pt idx="12">
                  <c:v>0.2587883333333334</c:v>
                </c:pt>
                <c:pt idx="13">
                  <c:v>0.27072333333333337</c:v>
                </c:pt>
                <c:pt idx="14">
                  <c:v>0.28232166666666664</c:v>
                </c:pt>
                <c:pt idx="15">
                  <c:v>0.29354749999999996</c:v>
                </c:pt>
                <c:pt idx="16">
                  <c:v>0.30446499999999993</c:v>
                </c:pt>
                <c:pt idx="17">
                  <c:v>0.31510583333333331</c:v>
                </c:pt>
                <c:pt idx="18">
                  <c:v>0.32549666666666666</c:v>
                </c:pt>
                <c:pt idx="19">
                  <c:v>0.33566249999999997</c:v>
                </c:pt>
                <c:pt idx="20">
                  <c:v>0.34561166666666671</c:v>
                </c:pt>
                <c:pt idx="21">
                  <c:v>0.35536166666666663</c:v>
                </c:pt>
                <c:pt idx="22">
                  <c:v>0.36491083333333335</c:v>
                </c:pt>
                <c:pt idx="23">
                  <c:v>0.37428416666666664</c:v>
                </c:pt>
                <c:pt idx="24">
                  <c:v>0.38349250000000001</c:v>
                </c:pt>
                <c:pt idx="25">
                  <c:v>0.3925258333333333</c:v>
                </c:pt>
                <c:pt idx="26">
                  <c:v>0.40139666666666668</c:v>
                </c:pt>
                <c:pt idx="27">
                  <c:v>0.41010916666666664</c:v>
                </c:pt>
                <c:pt idx="28">
                  <c:v>0.41866999999999999</c:v>
                </c:pt>
                <c:pt idx="29">
                  <c:v>0.42708333333333331</c:v>
                </c:pt>
                <c:pt idx="30">
                  <c:v>0.4353475</c:v>
                </c:pt>
                <c:pt idx="31">
                  <c:v>0.44347083333333331</c:v>
                </c:pt>
                <c:pt idx="32">
                  <c:v>0.45145750000000001</c:v>
                </c:pt>
                <c:pt idx="33">
                  <c:v>0.45931166666666667</c:v>
                </c:pt>
                <c:pt idx="34">
                  <c:v>0.46703666666666666</c:v>
                </c:pt>
                <c:pt idx="35">
                  <c:v>0.47463583333333331</c:v>
                </c:pt>
                <c:pt idx="36">
                  <c:v>0.48210666666666668</c:v>
                </c:pt>
                <c:pt idx="37">
                  <c:v>0.48946250000000002</c:v>
                </c:pt>
                <c:pt idx="38">
                  <c:v>0.49669416666666666</c:v>
                </c:pt>
                <c:pt idx="39">
                  <c:v>0.50380583333333329</c:v>
                </c:pt>
                <c:pt idx="40">
                  <c:v>0.51080333333333339</c:v>
                </c:pt>
                <c:pt idx="41">
                  <c:v>0.51768833333333331</c:v>
                </c:pt>
                <c:pt idx="42">
                  <c:v>0.52447083333333333</c:v>
                </c:pt>
                <c:pt idx="43">
                  <c:v>0.53113416666666668</c:v>
                </c:pt>
                <c:pt idx="44">
                  <c:v>0.53769250000000002</c:v>
                </c:pt>
                <c:pt idx="45">
                  <c:v>0.54414666666666667</c:v>
                </c:pt>
                <c:pt idx="46">
                  <c:v>0.55049916666666665</c:v>
                </c:pt>
                <c:pt idx="47">
                  <c:v>0.55675166666666664</c:v>
                </c:pt>
                <c:pt idx="48">
                  <c:v>0.56290583333333333</c:v>
                </c:pt>
                <c:pt idx="49">
                  <c:v>0.56896250000000004</c:v>
                </c:pt>
                <c:pt idx="50">
                  <c:v>0.57492500000000002</c:v>
                </c:pt>
                <c:pt idx="51">
                  <c:v>0.58079499999999995</c:v>
                </c:pt>
                <c:pt idx="52">
                  <c:v>0.58657333333333328</c:v>
                </c:pt>
                <c:pt idx="53">
                  <c:v>0.59226333333333336</c:v>
                </c:pt>
                <c:pt idx="54">
                  <c:v>0.59786583333333343</c:v>
                </c:pt>
                <c:pt idx="55">
                  <c:v>0.60337833333333335</c:v>
                </c:pt>
                <c:pt idx="56">
                  <c:v>0.6088108333333333</c:v>
                </c:pt>
                <c:pt idx="57">
                  <c:v>0.61416166666666672</c:v>
                </c:pt>
                <c:pt idx="58">
                  <c:v>0.61943083333333337</c:v>
                </c:pt>
                <c:pt idx="59">
                  <c:v>0.62461999999999995</c:v>
                </c:pt>
                <c:pt idx="60">
                  <c:v>0.62973166666666669</c:v>
                </c:pt>
                <c:pt idx="61">
                  <c:v>0.6347666666666667</c:v>
                </c:pt>
                <c:pt idx="62">
                  <c:v>0.63972583333333333</c:v>
                </c:pt>
                <c:pt idx="63">
                  <c:v>0.64461083333333336</c:v>
                </c:pt>
                <c:pt idx="64">
                  <c:v>0.64942333333333335</c:v>
                </c:pt>
                <c:pt idx="65">
                  <c:v>0.65416416666666677</c:v>
                </c:pt>
                <c:pt idx="66">
                  <c:v>0.65883416666666672</c:v>
                </c:pt>
                <c:pt idx="67">
                  <c:v>0.66341166666666673</c:v>
                </c:pt>
                <c:pt idx="68">
                  <c:v>0.66794416666666667</c:v>
                </c:pt>
                <c:pt idx="69">
                  <c:v>0.67240833333333327</c:v>
                </c:pt>
                <c:pt idx="70">
                  <c:v>0.67680750000000001</c:v>
                </c:pt>
                <c:pt idx="71">
                  <c:v>0.68114249999999998</c:v>
                </c:pt>
                <c:pt idx="72">
                  <c:v>0.68541416666666677</c:v>
                </c:pt>
                <c:pt idx="73">
                  <c:v>0.68964999999999999</c:v>
                </c:pt>
                <c:pt idx="74">
                  <c:v>0.69376500000000008</c:v>
                </c:pt>
                <c:pt idx="75">
                  <c:v>0.69785249999999999</c:v>
                </c:pt>
                <c:pt idx="76">
                  <c:v>0.70188166666666674</c:v>
                </c:pt>
                <c:pt idx="77">
                  <c:v>0.70584833333333341</c:v>
                </c:pt>
                <c:pt idx="78">
                  <c:v>0.70976083333333329</c:v>
                </c:pt>
                <c:pt idx="79">
                  <c:v>0.71361916666666669</c:v>
                </c:pt>
                <c:pt idx="80">
                  <c:v>0.71742083333333329</c:v>
                </c:pt>
                <c:pt idx="81">
                  <c:v>0.72116833333333341</c:v>
                </c:pt>
                <c:pt idx="82">
                  <c:v>0.72486250000000008</c:v>
                </c:pt>
                <c:pt idx="83">
                  <c:v>0.72850666666666675</c:v>
                </c:pt>
                <c:pt idx="84">
                  <c:v>0.73209833333333341</c:v>
                </c:pt>
                <c:pt idx="85">
                  <c:v>0.73563666666666672</c:v>
                </c:pt>
                <c:pt idx="86">
                  <c:v>0.73912500000000003</c:v>
                </c:pt>
                <c:pt idx="87">
                  <c:v>0.74256416666666669</c:v>
                </c:pt>
                <c:pt idx="88">
                  <c:v>0.74595499999999992</c:v>
                </c:pt>
                <c:pt idx="89">
                  <c:v>0.74932583333333336</c:v>
                </c:pt>
                <c:pt idx="90">
                  <c:v>0.75262249999999997</c:v>
                </c:pt>
                <c:pt idx="91">
                  <c:v>0.75584249999999997</c:v>
                </c:pt>
                <c:pt idx="92">
                  <c:v>0.75904666666666665</c:v>
                </c:pt>
                <c:pt idx="93">
                  <c:v>0.76220583333333325</c:v>
                </c:pt>
                <c:pt idx="94">
                  <c:v>0.76532083333333334</c:v>
                </c:pt>
                <c:pt idx="95">
                  <c:v>0.76839333333333337</c:v>
                </c:pt>
                <c:pt idx="96">
                  <c:v>0.77142250000000001</c:v>
                </c:pt>
                <c:pt idx="97">
                  <c:v>0.77440916666666659</c:v>
                </c:pt>
                <c:pt idx="98">
                  <c:v>0.77735999999999994</c:v>
                </c:pt>
                <c:pt idx="99">
                  <c:v>0.78025833333333328</c:v>
                </c:pt>
              </c:numCache>
            </c:numRef>
          </c:xVal>
          <c:yVal>
            <c:numRef>
              <c:f>'Variation of Feed Ratio'!$AU$106:$AU$205</c:f>
              <c:numCache>
                <c:formatCode>General</c:formatCode>
                <c:ptCount val="100"/>
                <c:pt idx="0">
                  <c:v>0.81336842105239804</c:v>
                </c:pt>
                <c:pt idx="1">
                  <c:v>0.78469471624266285</c:v>
                </c:pt>
                <c:pt idx="2">
                  <c:v>0.74011412575365976</c:v>
                </c:pt>
                <c:pt idx="3">
                  <c:v>0.6963610023492558</c:v>
                </c:pt>
                <c:pt idx="4">
                  <c:v>0.65430459368447758</c:v>
                </c:pt>
                <c:pt idx="5">
                  <c:v>0.61442370661427637</c:v>
                </c:pt>
                <c:pt idx="6">
                  <c:v>0.57655415338485938</c:v>
                </c:pt>
                <c:pt idx="7">
                  <c:v>0.54114778099202709</c:v>
                </c:pt>
                <c:pt idx="8">
                  <c:v>0.50846381976396493</c:v>
                </c:pt>
                <c:pt idx="9">
                  <c:v>0.47775989187465351</c:v>
                </c:pt>
                <c:pt idx="10">
                  <c:v>0.44928747753830539</c:v>
                </c:pt>
                <c:pt idx="11">
                  <c:v>0.42297568864139223</c:v>
                </c:pt>
                <c:pt idx="12">
                  <c:v>0.39868811705834234</c:v>
                </c:pt>
                <c:pt idx="13">
                  <c:v>0.3761158378172057</c:v>
                </c:pt>
                <c:pt idx="14">
                  <c:v>0.35552236515086227</c:v>
                </c:pt>
                <c:pt idx="15">
                  <c:v>0.33646456990208862</c:v>
                </c:pt>
                <c:pt idx="16">
                  <c:v>0.31887354320967387</c:v>
                </c:pt>
                <c:pt idx="17">
                  <c:v>0.30261790350860956</c:v>
                </c:pt>
                <c:pt idx="18">
                  <c:v>0.28758359020573687</c:v>
                </c:pt>
                <c:pt idx="19">
                  <c:v>0.27367271192542114</c:v>
                </c:pt>
                <c:pt idx="20">
                  <c:v>0.26076473112886811</c:v>
                </c:pt>
                <c:pt idx="21">
                  <c:v>0.2487770674946182</c:v>
                </c:pt>
                <c:pt idx="22">
                  <c:v>0.23759457219000987</c:v>
                </c:pt>
                <c:pt idx="23">
                  <c:v>0.22718923456108442</c:v>
                </c:pt>
                <c:pt idx="24">
                  <c:v>0.21749882114165636</c:v>
                </c:pt>
                <c:pt idx="25">
                  <c:v>0.20842152639635186</c:v>
                </c:pt>
                <c:pt idx="26">
                  <c:v>0.19992048596982201</c:v>
                </c:pt>
                <c:pt idx="27">
                  <c:v>0.19194503089624512</c:v>
                </c:pt>
                <c:pt idx="28">
                  <c:v>0.18445374638736953</c:v>
                </c:pt>
                <c:pt idx="29">
                  <c:v>0.17741034146341461</c:v>
                </c:pt>
                <c:pt idx="30">
                  <c:v>0.1707641596655545</c:v>
                </c:pt>
                <c:pt idx="31">
                  <c:v>0.16449616190467245</c:v>
                </c:pt>
                <c:pt idx="32">
                  <c:v>0.15857620410928308</c:v>
                </c:pt>
                <c:pt idx="33">
                  <c:v>0.15298236128699833</c:v>
                </c:pt>
                <c:pt idx="34">
                  <c:v>0.14769147318911435</c:v>
                </c:pt>
                <c:pt idx="35">
                  <c:v>0.14268114326246614</c:v>
                </c:pt>
                <c:pt idx="36">
                  <c:v>0.13792193290558108</c:v>
                </c:pt>
                <c:pt idx="37">
                  <c:v>0.13341880123604974</c:v>
                </c:pt>
                <c:pt idx="38">
                  <c:v>0.1291259041026252</c:v>
                </c:pt>
                <c:pt idx="39">
                  <c:v>0.12503692725537449</c:v>
                </c:pt>
                <c:pt idx="40">
                  <c:v>0.12114153522882255</c:v>
                </c:pt>
                <c:pt idx="41">
                  <c:v>0.11742715211533324</c:v>
                </c:pt>
                <c:pt idx="42">
                  <c:v>0.11389432205476949</c:v>
                </c:pt>
                <c:pt idx="43">
                  <c:v>0.11050315284430645</c:v>
                </c:pt>
                <c:pt idx="44">
                  <c:v>0.10726081046942877</c:v>
                </c:pt>
                <c:pt idx="45">
                  <c:v>0.10415911151405259</c:v>
                </c:pt>
                <c:pt idx="46">
                  <c:v>0.10118907234191997</c:v>
                </c:pt>
                <c:pt idx="47">
                  <c:v>9.8342618342708146E-2</c:v>
                </c:pt>
                <c:pt idx="48">
                  <c:v>9.5613387082208845E-2</c:v>
                </c:pt>
                <c:pt idx="49">
                  <c:v>9.2991922431911886E-2</c:v>
                </c:pt>
                <c:pt idx="50">
                  <c:v>9.0474554652056061E-2</c:v>
                </c:pt>
                <c:pt idx="51">
                  <c:v>8.8055596208645046E-2</c:v>
                </c:pt>
                <c:pt idx="52">
                  <c:v>8.5730116154842828E-2</c:v>
                </c:pt>
                <c:pt idx="53">
                  <c:v>8.3492843836356578E-2</c:v>
                </c:pt>
                <c:pt idx="54">
                  <c:v>8.1339737594415679E-2</c:v>
                </c:pt>
                <c:pt idx="55">
                  <c:v>7.9263563214898344E-2</c:v>
                </c:pt>
                <c:pt idx="56">
                  <c:v>7.7266337518632641E-2</c:v>
                </c:pt>
                <c:pt idx="57">
                  <c:v>7.5340097748421278E-2</c:v>
                </c:pt>
                <c:pt idx="58">
                  <c:v>7.3482107902819394E-2</c:v>
                </c:pt>
                <c:pt idx="59">
                  <c:v>7.1689053611262307E-2</c:v>
                </c:pt>
                <c:pt idx="60">
                  <c:v>6.995770685397748E-2</c:v>
                </c:pt>
                <c:pt idx="61">
                  <c:v>6.8285196660190103E-2</c:v>
                </c:pt>
                <c:pt idx="62">
                  <c:v>6.6668924578367553E-2</c:v>
                </c:pt>
                <c:pt idx="63">
                  <c:v>6.5106207492117332E-2</c:v>
                </c:pt>
                <c:pt idx="64">
                  <c:v>6.3594624974977809E-2</c:v>
                </c:pt>
                <c:pt idx="65">
                  <c:v>6.2131957192193089E-2</c:v>
                </c:pt>
                <c:pt idx="66">
                  <c:v>6.0716214626594198E-2</c:v>
                </c:pt>
                <c:pt idx="67">
                  <c:v>5.9357312076212101E-2</c:v>
                </c:pt>
                <c:pt idx="68">
                  <c:v>5.8029675634066219E-2</c:v>
                </c:pt>
                <c:pt idx="69">
                  <c:v>5.6742678679869624E-2</c:v>
                </c:pt>
                <c:pt idx="70">
                  <c:v>5.5495346411892105E-2</c:v>
                </c:pt>
                <c:pt idx="71">
                  <c:v>5.4285752736517444E-2</c:v>
                </c:pt>
                <c:pt idx="72">
                  <c:v>5.3112290987079584E-2</c:v>
                </c:pt>
                <c:pt idx="73">
                  <c:v>5.1955702167766266E-2</c:v>
                </c:pt>
                <c:pt idx="74">
                  <c:v>5.0852594178143896E-2</c:v>
                </c:pt>
                <c:pt idx="75">
                  <c:v>4.9777949733885982E-2</c:v>
                </c:pt>
                <c:pt idx="76">
                  <c:v>4.8736135483426694E-2</c:v>
                </c:pt>
                <c:pt idx="77">
                  <c:v>4.7732515719854832E-2</c:v>
                </c:pt>
                <c:pt idx="78">
                  <c:v>4.6748611327994294E-2</c:v>
                </c:pt>
                <c:pt idx="79">
                  <c:v>4.5784341087624927E-2</c:v>
                </c:pt>
                <c:pt idx="80">
                  <c:v>4.4853729505578435E-2</c:v>
                </c:pt>
                <c:pt idx="81">
                  <c:v>4.394859267716044E-2</c:v>
                </c:pt>
                <c:pt idx="82">
                  <c:v>4.3067708243517445E-2</c:v>
                </c:pt>
                <c:pt idx="83">
                  <c:v>4.2198767341410738E-2</c:v>
                </c:pt>
                <c:pt idx="84">
                  <c:v>4.1366938412189615E-2</c:v>
                </c:pt>
                <c:pt idx="85">
                  <c:v>4.0554100529699898E-2</c:v>
                </c:pt>
                <c:pt idx="86">
                  <c:v>3.9762782569479675E-2</c:v>
                </c:pt>
                <c:pt idx="87">
                  <c:v>3.8991916523487866E-2</c:v>
                </c:pt>
                <c:pt idx="88">
                  <c:v>3.8241024369209044E-2</c:v>
                </c:pt>
                <c:pt idx="89">
                  <c:v>3.7505046202642153E-2</c:v>
                </c:pt>
                <c:pt idx="90">
                  <c:v>3.6790245663219832E-2</c:v>
                </c:pt>
                <c:pt idx="91">
                  <c:v>3.6100995467530164E-2</c:v>
                </c:pt>
                <c:pt idx="92">
                  <c:v>3.5422723240556134E-2</c:v>
                </c:pt>
                <c:pt idx="93">
                  <c:v>3.4761170156355402E-2</c:v>
                </c:pt>
                <c:pt idx="94">
                  <c:v>3.4115757552660372E-2</c:v>
                </c:pt>
                <c:pt idx="95">
                  <c:v>3.3485996755134091E-2</c:v>
                </c:pt>
                <c:pt idx="96">
                  <c:v>3.2871200066543732E-2</c:v>
                </c:pt>
                <c:pt idx="97">
                  <c:v>3.2270946345116874E-2</c:v>
                </c:pt>
                <c:pt idx="98">
                  <c:v>3.1681696168227504E-2</c:v>
                </c:pt>
                <c:pt idx="99">
                  <c:v>3.1109354807702581E-2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7F-4B6C-85A5-CA4859535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815448"/>
        <c:axId val="744809544"/>
      </c:scatterChart>
      <c:valAx>
        <c:axId val="74481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09544"/>
        <c:crosses val="autoZero"/>
        <c:crossBetween val="midCat"/>
      </c:valAx>
      <c:valAx>
        <c:axId val="74480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1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284844</xdr:colOff>
      <xdr:row>34</xdr:row>
      <xdr:rowOff>36420</xdr:rowOff>
    </xdr:from>
    <xdr:to>
      <xdr:col>10</xdr:col>
      <xdr:colOff>286806</xdr:colOff>
      <xdr:row>49</xdr:row>
      <xdr:rowOff>47666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3B94F02-AEE5-4FB8-A857-BD5D045B8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78923</xdr:colOff>
      <xdr:row>25</xdr:row>
      <xdr:rowOff>107498</xdr:rowOff>
    </xdr:from>
    <xdr:to>
      <xdr:col>32</xdr:col>
      <xdr:colOff>278039</xdr:colOff>
      <xdr:row>59</xdr:row>
      <xdr:rowOff>1814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F1D279-3FA6-4ECA-9EAA-7137DE667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373380</xdr:colOff>
      <xdr:row>5</xdr:row>
      <xdr:rowOff>30480</xdr:rowOff>
    </xdr:from>
    <xdr:to>
      <xdr:col>21</xdr:col>
      <xdr:colOff>68580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9FCAD-67B2-47F1-B3F1-87A5A10EF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983344</xdr:colOff>
      <xdr:row>38</xdr:row>
      <xdr:rowOff>23720</xdr:rowOff>
    </xdr:from>
    <xdr:to>
      <xdr:col>18</xdr:col>
      <xdr:colOff>813856</xdr:colOff>
      <xdr:row>53</xdr:row>
      <xdr:rowOff>34966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2C5D93A5-CB0E-48F7-8AE5-2AF20B1E7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78923</xdr:colOff>
      <xdr:row>25</xdr:row>
      <xdr:rowOff>107498</xdr:rowOff>
    </xdr:from>
    <xdr:to>
      <xdr:col>32</xdr:col>
      <xdr:colOff>278039</xdr:colOff>
      <xdr:row>59</xdr:row>
      <xdr:rowOff>1814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929A5A8B-3792-435E-9DFB-2CEA9122F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479425</xdr:colOff>
      <xdr:row>0</xdr:row>
      <xdr:rowOff>149225</xdr:rowOff>
    </xdr:from>
    <xdr:to>
      <xdr:col>18</xdr:col>
      <xdr:colOff>174625</xdr:colOff>
      <xdr:row>15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0DE03-DF14-4291-977C-9881C122C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115661</xdr:colOff>
      <xdr:row>9</xdr:row>
      <xdr:rowOff>72572</xdr:rowOff>
    </xdr:from>
    <xdr:to>
      <xdr:col>31</xdr:col>
      <xdr:colOff>312964</xdr:colOff>
      <xdr:row>56</xdr:row>
      <xdr:rowOff>104322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0E10C7D-4238-4219-8687-DCB83F39B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163284</xdr:colOff>
      <xdr:row>103</xdr:row>
      <xdr:rowOff>18142</xdr:rowOff>
    </xdr:from>
    <xdr:to>
      <xdr:col>16</xdr:col>
      <xdr:colOff>217712</xdr:colOff>
      <xdr:row>129</xdr:row>
      <xdr:rowOff>13608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69571465-45B9-4B51-A95D-FB3A2FB37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mperiallondon.sharepoint.com/sites/365-flowshittinggroup5/Shared%20Documents/Level%202/Level%202%20calculation-E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Level 2 In and Out"/>
      <sheetName val="Level 2 Recycle + purge"/>
      <sheetName val="Sheet5"/>
      <sheetName val="EP2 1ATM"/>
      <sheetName val="recycl only tol"/>
      <sheetName val="EP2 10ATM"/>
      <sheetName val="final graph"/>
      <sheetName val="EP2 5 ATM"/>
      <sheetName val="Variation of Feed Ratio"/>
    </sheetNames>
    <sheetDataSet>
      <sheetData sheetId="0"/>
      <sheetData sheetId="1"/>
      <sheetData sheetId="2"/>
      <sheetData sheetId="3"/>
      <sheetData sheetId="4"/>
      <sheetData sheetId="5">
        <row r="11">
          <cell r="I11">
            <v>7</v>
          </cell>
          <cell r="J11">
            <v>31367345.697099984</v>
          </cell>
        </row>
        <row r="12">
          <cell r="I12">
            <v>10</v>
          </cell>
          <cell r="J12">
            <v>28007566.352413677</v>
          </cell>
        </row>
        <row r="13">
          <cell r="I13">
            <v>20</v>
          </cell>
          <cell r="J13">
            <v>4818359.0615938306</v>
          </cell>
        </row>
        <row r="14">
          <cell r="I14">
            <v>25</v>
          </cell>
          <cell r="J14">
            <v>-15691002.36323598</v>
          </cell>
        </row>
        <row r="15">
          <cell r="I15">
            <v>15</v>
          </cell>
          <cell r="J15">
            <v>18667314.922648191</v>
          </cell>
        </row>
        <row r="16">
          <cell r="I16">
            <v>5</v>
          </cell>
          <cell r="J16">
            <v>32123787.097545456</v>
          </cell>
        </row>
        <row r="17">
          <cell r="I17">
            <v>2.5</v>
          </cell>
          <cell r="J17">
            <v>32674968.364760891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7A01-C05E-42B8-B13D-3EC7AD656B86}">
  <dimension ref="A1:BE108"/>
  <sheetViews>
    <sheetView topLeftCell="A25" zoomScale="70" zoomScaleNormal="70" workbookViewId="0">
      <selection activeCell="L56" sqref="L56"/>
    </sheetView>
  </sheetViews>
  <sheetFormatPr defaultRowHeight="14.4"/>
  <cols>
    <col min="12" max="12" width="11.33203125" customWidth="1"/>
    <col min="27" max="27" width="8.6640625" customWidth="1"/>
    <col min="44" max="44" width="12.44140625" customWidth="1"/>
    <col min="45" max="45" width="12.33203125" customWidth="1"/>
  </cols>
  <sheetData>
    <row r="1" spans="1:57">
      <c r="A1" t="s">
        <v>9</v>
      </c>
      <c r="B1" t="s">
        <v>10</v>
      </c>
      <c r="U1" s="1">
        <f>U7+V7+U7*0.02</f>
        <v>3952821.2132964204</v>
      </c>
      <c r="W1" s="1">
        <f>SUM(X7:AE7)</f>
        <v>3953620.2735833745</v>
      </c>
      <c r="AO1" s="11"/>
      <c r="AP1" s="11" t="s">
        <v>28</v>
      </c>
      <c r="AQ1" s="11" t="s">
        <v>29</v>
      </c>
      <c r="AR1" s="11" t="s">
        <v>27</v>
      </c>
      <c r="AS1" s="11" t="s">
        <v>31</v>
      </c>
      <c r="AT1" s="11" t="s">
        <v>30</v>
      </c>
      <c r="AU1" s="11" t="s">
        <v>49</v>
      </c>
      <c r="AV1" s="14" t="s">
        <v>64</v>
      </c>
    </row>
    <row r="2" spans="1:57"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M2">
        <v>3000</v>
      </c>
      <c r="S2" s="15">
        <f>U11*8000</f>
        <v>23403528.31592888</v>
      </c>
      <c r="U2" s="1">
        <f>T3+U3</f>
        <v>125433584.04569332</v>
      </c>
      <c r="W2" s="1">
        <f>SUM(W3:AD3)</f>
        <v>243758634.11376089</v>
      </c>
      <c r="Z2" s="16">
        <f>AA11*8000</f>
        <v>706123.45517210104</v>
      </c>
      <c r="AA2" s="16">
        <f>X7*8000</f>
        <v>1415094.3396226401</v>
      </c>
      <c r="AO2" s="11" t="s">
        <v>57</v>
      </c>
      <c r="AP2" s="11">
        <v>1.01</v>
      </c>
      <c r="AQ2" s="11">
        <v>0.76</v>
      </c>
      <c r="AR2" s="11">
        <v>0.78</v>
      </c>
      <c r="AS2" s="11">
        <v>0.83</v>
      </c>
      <c r="AT2" s="11">
        <v>0.78</v>
      </c>
      <c r="AU2" s="11">
        <v>0.38</v>
      </c>
    </row>
    <row r="3" spans="1:57">
      <c r="C3" t="s">
        <v>20</v>
      </c>
      <c r="L3" t="s">
        <v>36</v>
      </c>
      <c r="M3">
        <v>61.224489800000001</v>
      </c>
      <c r="N3" t="s">
        <v>32</v>
      </c>
      <c r="O3" s="1">
        <v>176.88679245283001</v>
      </c>
      <c r="S3" s="1"/>
      <c r="T3" s="1">
        <f>U7*AU3</f>
        <v>62716792.022846662</v>
      </c>
      <c r="U3" s="1">
        <f>V7*AU3</f>
        <v>62716792.022846662</v>
      </c>
      <c r="W3" s="1">
        <f>X7*AP3</f>
        <v>18749.999999999982</v>
      </c>
      <c r="X3" s="1">
        <f>AQ3*Y7</f>
        <v>1.222440095581564</v>
      </c>
      <c r="Y3" s="1">
        <f>Z7*AR3</f>
        <v>1.222440095581564</v>
      </c>
      <c r="Z3" s="1">
        <f>AS3*AA7</f>
        <v>4038.8499014899517</v>
      </c>
      <c r="AA3" s="1">
        <f>AB7*18</f>
        <v>721094.38820876915</v>
      </c>
      <c r="AB3" s="1">
        <f>AC7*AU3</f>
        <v>62712777.93492011</v>
      </c>
      <c r="AC3" s="1">
        <f>AD7*28</f>
        <v>0.85069956847194239</v>
      </c>
      <c r="AD3" s="1">
        <f>AE7*AT3</f>
        <v>180301969.64515075</v>
      </c>
      <c r="AO3" s="11" t="s">
        <v>58</v>
      </c>
      <c r="AP3" s="11">
        <v>106</v>
      </c>
      <c r="AQ3" s="11">
        <v>106</v>
      </c>
      <c r="AR3" s="11">
        <v>106</v>
      </c>
      <c r="AS3" s="11">
        <v>78.11</v>
      </c>
      <c r="AT3" s="11">
        <v>92.15</v>
      </c>
      <c r="AU3" s="11">
        <v>32.049999999999997</v>
      </c>
    </row>
    <row r="4" spans="1:57">
      <c r="C4" t="s">
        <v>21</v>
      </c>
      <c r="T4" s="77" t="s">
        <v>51</v>
      </c>
      <c r="U4" s="77"/>
      <c r="V4" s="77"/>
      <c r="W4" s="77"/>
      <c r="X4" s="77"/>
      <c r="Y4" s="77"/>
      <c r="Z4" s="77"/>
      <c r="AA4" s="77"/>
      <c r="AB4" s="77"/>
      <c r="AC4" s="77"/>
      <c r="AD4" s="77"/>
      <c r="AE4" s="78"/>
      <c r="AO4" s="11" t="s">
        <v>59</v>
      </c>
      <c r="AP4" s="11">
        <f>AP3*AP2</f>
        <v>107.06</v>
      </c>
      <c r="AQ4" s="11">
        <v>80.56</v>
      </c>
      <c r="AR4" s="11">
        <v>82.68</v>
      </c>
      <c r="AS4" s="11">
        <v>64.831299999999999</v>
      </c>
      <c r="AT4" s="11">
        <v>71.876999999999995</v>
      </c>
      <c r="AU4" s="11">
        <v>12.179</v>
      </c>
      <c r="AV4" s="14">
        <v>21</v>
      </c>
    </row>
    <row r="5" spans="1:57">
      <c r="C5" t="s">
        <v>22</v>
      </c>
      <c r="N5" s="79" t="s">
        <v>50</v>
      </c>
      <c r="O5" s="80"/>
      <c r="P5" s="80"/>
      <c r="Q5" s="80"/>
      <c r="R5" s="81"/>
      <c r="T5" s="7" t="s">
        <v>55</v>
      </c>
      <c r="U5" s="82" t="s">
        <v>53</v>
      </c>
      <c r="V5" s="83"/>
      <c r="W5" s="84"/>
      <c r="X5" s="82" t="s">
        <v>54</v>
      </c>
      <c r="Y5" s="83"/>
      <c r="Z5" s="83"/>
      <c r="AA5" s="83"/>
      <c r="AB5" s="83"/>
      <c r="AC5" s="83"/>
      <c r="AD5" s="83"/>
      <c r="AE5" s="84"/>
      <c r="AG5" s="85" t="s">
        <v>63</v>
      </c>
      <c r="AH5" s="86"/>
    </row>
    <row r="6" spans="1:57">
      <c r="C6" t="s">
        <v>23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M6" s="4" t="s">
        <v>26</v>
      </c>
      <c r="N6" s="2" t="s">
        <v>45</v>
      </c>
      <c r="O6" s="2" t="s">
        <v>35</v>
      </c>
      <c r="P6" s="2" t="s">
        <v>46</v>
      </c>
      <c r="Q6" s="2" t="s">
        <v>37</v>
      </c>
      <c r="R6" s="2" t="s">
        <v>47</v>
      </c>
      <c r="T6" s="5" t="s">
        <v>33</v>
      </c>
      <c r="U6" s="5" t="s">
        <v>34</v>
      </c>
      <c r="V6" s="5" t="s">
        <v>52</v>
      </c>
      <c r="W6" s="5" t="s">
        <v>60</v>
      </c>
      <c r="X6" s="8" t="s">
        <v>28</v>
      </c>
      <c r="Y6" s="5" t="s">
        <v>41</v>
      </c>
      <c r="Z6" s="5" t="s">
        <v>42</v>
      </c>
      <c r="AA6" s="5" t="s">
        <v>31</v>
      </c>
      <c r="AB6" s="5" t="s">
        <v>43</v>
      </c>
      <c r="AC6" s="5" t="s">
        <v>49</v>
      </c>
      <c r="AD6" s="5" t="s">
        <v>44</v>
      </c>
      <c r="AE6" s="5" t="s">
        <v>30</v>
      </c>
      <c r="AG6" s="13" t="s">
        <v>61</v>
      </c>
      <c r="AH6" s="13" t="s">
        <v>62</v>
      </c>
      <c r="AJ6" s="87" t="s">
        <v>69</v>
      </c>
      <c r="AK6" s="88"/>
      <c r="AL6" s="73" t="s">
        <v>70</v>
      </c>
      <c r="AM6" s="74"/>
      <c r="AN6" s="74"/>
      <c r="AO6" s="74"/>
      <c r="AP6" s="74"/>
      <c r="AQ6" s="75"/>
      <c r="AR6" s="76" t="s">
        <v>71</v>
      </c>
      <c r="AS6" s="76"/>
      <c r="BB6" s="25" t="s">
        <v>56</v>
      </c>
      <c r="BC6" s="25"/>
      <c r="BD6" s="25"/>
      <c r="BE6" s="25"/>
    </row>
    <row r="7" spans="1:57">
      <c r="A7">
        <v>1</v>
      </c>
      <c r="B7" t="s">
        <v>25</v>
      </c>
      <c r="C7">
        <v>0.01</v>
      </c>
      <c r="D7">
        <v>0.27118199999999998</v>
      </c>
      <c r="E7" s="1">
        <v>1.7680200000000001E-5</v>
      </c>
      <c r="F7" s="1">
        <v>1.7680200000000001E-5</v>
      </c>
      <c r="G7">
        <v>7.9271400000000006E-2</v>
      </c>
      <c r="H7">
        <v>2999.65</v>
      </c>
      <c r="I7">
        <v>2999.81</v>
      </c>
      <c r="J7">
        <v>61.416499999999999</v>
      </c>
      <c r="K7" s="1">
        <v>4.6578300000000001E-5</v>
      </c>
      <c r="M7" s="4">
        <f t="shared" ref="M7:M38" si="0">($M$2-H7)/$M$2</f>
        <v>1.1666666666663635E-4</v>
      </c>
      <c r="N7" s="2">
        <f t="shared" ref="N7:N38" si="1">(D7/($M$2-H7))</f>
        <v>0.7748057142859156</v>
      </c>
      <c r="O7" s="2">
        <f t="shared" ref="O7:O38" si="2">(J7-$M$3)/($M$2-H7)</f>
        <v>0.54860057142870988</v>
      </c>
      <c r="P7" s="3">
        <f t="shared" ref="P7:P38" si="3">K7/($M$2-H7)</f>
        <v>1.3308085714289173E-4</v>
      </c>
      <c r="Q7" s="2">
        <f t="shared" ref="Q7:Q38" si="4">G7/($M$2-H7)</f>
        <v>0.22648971428577316</v>
      </c>
      <c r="R7" s="3">
        <f t="shared" ref="R7:R38" si="5">F7/($M$2-H7)</f>
        <v>5.0514857142870269E-5</v>
      </c>
      <c r="T7" s="6">
        <f t="shared" ref="T7:T38" si="6">$O$3/N7</f>
        <v>228.29825489329829</v>
      </c>
      <c r="U7" s="6">
        <f t="shared" ref="U7:U38" si="7">T7/M7</f>
        <v>1956842.1848002081</v>
      </c>
      <c r="V7" s="6">
        <f t="shared" ref="V7:V38" si="8">U7</f>
        <v>1956842.1848002081</v>
      </c>
      <c r="W7" s="6">
        <f t="shared" ref="W7:W38" si="9">(U7/98)*2</f>
        <v>39935.554791840979</v>
      </c>
      <c r="X7" s="6">
        <f t="shared" ref="X7:X38" si="10">$O$3</f>
        <v>176.88679245283001</v>
      </c>
      <c r="Y7" s="6">
        <f t="shared" ref="Y7:Y38" si="11">R7*T7</f>
        <v>1.1532453731901546E-2</v>
      </c>
      <c r="Z7" s="6">
        <f t="shared" ref="Z7:Z38" si="12">Y7</f>
        <v>1.1532453731901546E-2</v>
      </c>
      <c r="AA7" s="6">
        <f t="shared" ref="AA7:AA38" si="13">Q7*T7</f>
        <v>51.707206522723745</v>
      </c>
      <c r="AB7" s="6">
        <f t="shared" ref="AB7:AB38" si="14">O7*T7+(U7/98)*2</f>
        <v>40060.79934493162</v>
      </c>
      <c r="AC7" s="6">
        <f t="shared" ref="AC7:AC38" si="15">U7-O7*T7</f>
        <v>1956716.9402471175</v>
      </c>
      <c r="AD7" s="6">
        <f t="shared" ref="AD7:AD38" si="16">T7*P7</f>
        <v>3.0382127445426513E-2</v>
      </c>
      <c r="AE7" s="6">
        <f t="shared" ref="AE7:AE38" si="17">U7-T7</f>
        <v>1956613.8865453147</v>
      </c>
      <c r="AG7" s="10">
        <f t="shared" ref="AG7:AG22" si="18">U7*$AT$3+V7*$AU$3+W7*18</f>
        <v>243758639.33843899</v>
      </c>
      <c r="AH7" s="10">
        <f t="shared" ref="AH7:AH22" si="19">SUM(X7:Z7)*106+AA7*$AS$3+AB7*18+AC7*$AU$3+AD7*28+AE7*$AT$3</f>
        <v>243758634.11376089</v>
      </c>
      <c r="AJ7" s="21" t="s">
        <v>65</v>
      </c>
      <c r="AK7" s="21" t="s">
        <v>66</v>
      </c>
      <c r="AL7" s="19" t="s">
        <v>65</v>
      </c>
      <c r="AM7" s="19" t="s">
        <v>66</v>
      </c>
      <c r="AN7" s="19" t="s">
        <v>67</v>
      </c>
      <c r="AO7" s="19" t="s">
        <v>29</v>
      </c>
      <c r="AP7" s="19" t="s">
        <v>27</v>
      </c>
      <c r="AQ7" s="19" t="s">
        <v>31</v>
      </c>
      <c r="AR7" s="23" t="s">
        <v>72</v>
      </c>
      <c r="AS7" s="23" t="s">
        <v>68</v>
      </c>
      <c r="BB7" s="9" t="s">
        <v>48</v>
      </c>
      <c r="BC7" s="9" t="s">
        <v>38</v>
      </c>
      <c r="BD7" s="9" t="s">
        <v>39</v>
      </c>
      <c r="BE7" s="9" t="s">
        <v>40</v>
      </c>
    </row>
    <row r="8" spans="1:57">
      <c r="A8">
        <v>2</v>
      </c>
      <c r="B8" t="s">
        <v>25</v>
      </c>
      <c r="C8">
        <v>3.0402</v>
      </c>
      <c r="D8">
        <v>70.477500000000006</v>
      </c>
      <c r="E8">
        <v>1.38411</v>
      </c>
      <c r="F8">
        <v>1.38411</v>
      </c>
      <c r="G8">
        <v>23.694700000000001</v>
      </c>
      <c r="H8">
        <v>2903.06</v>
      </c>
      <c r="I8">
        <v>2943.16</v>
      </c>
      <c r="J8">
        <v>118.068</v>
      </c>
      <c r="K8">
        <v>3.6464300000000001</v>
      </c>
      <c r="M8" s="4">
        <f t="shared" si="0"/>
        <v>3.2313333333333354E-2</v>
      </c>
      <c r="N8" s="2">
        <f t="shared" si="1"/>
        <v>0.72702186919744138</v>
      </c>
      <c r="O8" s="2">
        <f t="shared" si="2"/>
        <v>0.58637827728491809</v>
      </c>
      <c r="P8" s="3">
        <f t="shared" si="3"/>
        <v>3.7615329069527526E-2</v>
      </c>
      <c r="Q8" s="2">
        <f t="shared" si="4"/>
        <v>0.24442644935011335</v>
      </c>
      <c r="R8" s="3">
        <f t="shared" si="5"/>
        <v>1.4278007014648228E-2</v>
      </c>
      <c r="T8" s="6">
        <f t="shared" si="6"/>
        <v>243.3032621812259</v>
      </c>
      <c r="U8" s="6">
        <f t="shared" si="7"/>
        <v>7529.500583285303</v>
      </c>
      <c r="V8" s="6">
        <f t="shared" si="8"/>
        <v>7529.500583285303</v>
      </c>
      <c r="W8" s="6">
        <f t="shared" si="9"/>
        <v>153.66327720990415</v>
      </c>
      <c r="X8" s="6">
        <f t="shared" si="10"/>
        <v>176.88679245283001</v>
      </c>
      <c r="Y8" s="6">
        <f t="shared" si="11"/>
        <v>3.4738856841103405</v>
      </c>
      <c r="Z8" s="6">
        <f t="shared" si="12"/>
        <v>3.4738856841103405</v>
      </c>
      <c r="AA8" s="6">
        <f t="shared" si="13"/>
        <v>59.469752490256759</v>
      </c>
      <c r="AB8" s="6">
        <f t="shared" si="14"/>
        <v>296.33102494553214</v>
      </c>
      <c r="AC8" s="6">
        <f t="shared" si="15"/>
        <v>7386.8328355496751</v>
      </c>
      <c r="AD8" s="6">
        <f t="shared" si="16"/>
        <v>9.151932270636344</v>
      </c>
      <c r="AE8" s="6">
        <f t="shared" si="17"/>
        <v>7286.1973211040768</v>
      </c>
      <c r="AG8" s="10">
        <f t="shared" si="18"/>
        <v>937929.91143381293</v>
      </c>
      <c r="AH8" s="10">
        <f t="shared" si="19"/>
        <v>937892.93420375045</v>
      </c>
      <c r="AI8" s="1"/>
      <c r="AJ8" s="22">
        <f t="shared" ref="AJ8:AJ39" si="20">U7*$AT$4</f>
        <v>140651945.71688455</v>
      </c>
      <c r="AK8" s="22">
        <f t="shared" ref="AK8:AK39" si="21">V7*$AU$4</f>
        <v>23832380.968681734</v>
      </c>
      <c r="AL8" s="20"/>
      <c r="AM8" s="20"/>
      <c r="AN8" s="20">
        <f t="shared" ref="AN8:AN39" si="22">X7*$AP$4</f>
        <v>18937.499999999982</v>
      </c>
      <c r="AO8" s="20">
        <f t="shared" ref="AO8:AO39" si="23">Y7*$AQ$4</f>
        <v>0.92905447264198859</v>
      </c>
      <c r="AP8" s="20">
        <f t="shared" ref="AP8:AP39" si="24">Z7*$AR$4</f>
        <v>0.95350327455361994</v>
      </c>
      <c r="AQ8" s="20">
        <f t="shared" ref="AQ8:AQ39" si="25">AA7*$AS$4</f>
        <v>3352.24541823666</v>
      </c>
      <c r="AR8" s="24">
        <f t="shared" ref="AR8:AR39" si="26">AL8+AM8+AN8+AO8+AP8+AQ8-AJ8-AK8</f>
        <v>-164462035.05759031</v>
      </c>
      <c r="AS8" s="24">
        <f t="shared" ref="AS8:AS39" si="27">AR8*8000</f>
        <v>-1315696280460.7224</v>
      </c>
      <c r="AU8" s="1"/>
      <c r="AV8" s="1"/>
      <c r="AW8" s="1"/>
      <c r="AX8" s="1"/>
      <c r="BB8" s="10">
        <f t="shared" ref="BB8:BB39" si="28">U7-AC7</f>
        <v>125.24455309053883</v>
      </c>
      <c r="BC8" s="10">
        <f t="shared" ref="BC8:BC39" si="29">2*AA7</f>
        <v>103.41441304544749</v>
      </c>
      <c r="BD8" s="9">
        <f t="shared" ref="BD8:BD39" si="30">2*AD7</f>
        <v>6.0764254890853027E-2</v>
      </c>
      <c r="BE8" s="10">
        <f t="shared" ref="BE8:BE39" si="31">Y7*2</f>
        <v>2.3064907463803092E-2</v>
      </c>
    </row>
    <row r="9" spans="1:57">
      <c r="A9">
        <v>3</v>
      </c>
      <c r="B9" t="s">
        <v>25</v>
      </c>
      <c r="C9">
        <v>6.0704000000000002</v>
      </c>
      <c r="D9">
        <v>120.893</v>
      </c>
      <c r="E9">
        <v>5.0012499999999998</v>
      </c>
      <c r="F9">
        <v>5.0012499999999998</v>
      </c>
      <c r="G9">
        <v>46.58</v>
      </c>
      <c r="H9">
        <v>2822.52</v>
      </c>
      <c r="I9">
        <v>2889.33</v>
      </c>
      <c r="J9">
        <v>171.892</v>
      </c>
      <c r="K9">
        <v>13.175800000000001</v>
      </c>
      <c r="M9" s="4">
        <f t="shared" si="0"/>
        <v>5.9160000000000004E-2</v>
      </c>
      <c r="N9" s="2">
        <f t="shared" si="1"/>
        <v>0.68116407482533237</v>
      </c>
      <c r="O9" s="2">
        <f t="shared" si="2"/>
        <v>0.62354918976786111</v>
      </c>
      <c r="P9" s="3">
        <f t="shared" si="3"/>
        <v>7.4238224025242272E-2</v>
      </c>
      <c r="Q9" s="2">
        <f t="shared" si="4"/>
        <v>0.26245210727969343</v>
      </c>
      <c r="R9" s="3">
        <f t="shared" si="5"/>
        <v>2.817923146270002E-2</v>
      </c>
      <c r="T9" s="6">
        <f t="shared" si="6"/>
        <v>259.68309103528139</v>
      </c>
      <c r="U9" s="6">
        <f t="shared" si="7"/>
        <v>4389.5045813942088</v>
      </c>
      <c r="V9" s="6">
        <f t="shared" si="8"/>
        <v>4389.5045813942088</v>
      </c>
      <c r="W9" s="6">
        <f t="shared" si="9"/>
        <v>89.581726150902227</v>
      </c>
      <c r="X9" s="6">
        <f t="shared" si="10"/>
        <v>176.88679245283001</v>
      </c>
      <c r="Y9" s="6">
        <f t="shared" si="11"/>
        <v>7.3176699292325953</v>
      </c>
      <c r="Z9" s="6">
        <f t="shared" si="12"/>
        <v>7.3176699292325953</v>
      </c>
      <c r="AA9" s="6">
        <f t="shared" si="13"/>
        <v>68.154374467114067</v>
      </c>
      <c r="AB9" s="6">
        <f t="shared" si="14"/>
        <v>251.50690716236565</v>
      </c>
      <c r="AC9" s="6">
        <f t="shared" si="15"/>
        <v>4227.579400382745</v>
      </c>
      <c r="AD9" s="6">
        <f t="shared" si="16"/>
        <v>19.278411487844604</v>
      </c>
      <c r="AE9" s="6">
        <f t="shared" si="17"/>
        <v>4129.8214903589278</v>
      </c>
      <c r="AG9" s="10">
        <f t="shared" si="18"/>
        <v>546788.94007987704</v>
      </c>
      <c r="AH9" s="10">
        <f t="shared" si="19"/>
        <v>546748.77418404794</v>
      </c>
      <c r="AI9" s="1"/>
      <c r="AJ9" s="22">
        <f t="shared" si="20"/>
        <v>541197.91342479771</v>
      </c>
      <c r="AK9" s="22">
        <f t="shared" si="21"/>
        <v>91701.787603831704</v>
      </c>
      <c r="AL9" s="20"/>
      <c r="AM9" s="20"/>
      <c r="AN9" s="20">
        <f t="shared" si="22"/>
        <v>18937.499999999982</v>
      </c>
      <c r="AO9" s="20">
        <f t="shared" si="23"/>
        <v>279.85623071192902</v>
      </c>
      <c r="AP9" s="20">
        <f t="shared" si="24"/>
        <v>287.22086836224298</v>
      </c>
      <c r="AQ9" s="20">
        <f t="shared" si="25"/>
        <v>3855.501364621583</v>
      </c>
      <c r="AR9" s="24">
        <f t="shared" si="26"/>
        <v>-609539.62256493373</v>
      </c>
      <c r="AS9" s="24">
        <f t="shared" si="27"/>
        <v>-4876316980.5194702</v>
      </c>
      <c r="AU9" s="1"/>
      <c r="BB9" s="10">
        <f t="shared" si="28"/>
        <v>142.66774773562793</v>
      </c>
      <c r="BC9" s="10">
        <f t="shared" si="29"/>
        <v>118.93950498051352</v>
      </c>
      <c r="BD9" s="9">
        <f t="shared" si="30"/>
        <v>18.303864541272688</v>
      </c>
      <c r="BE9" s="10">
        <f t="shared" si="31"/>
        <v>6.947771368220681</v>
      </c>
    </row>
    <row r="10" spans="1:57">
      <c r="A10">
        <v>4</v>
      </c>
      <c r="B10" t="s">
        <v>25</v>
      </c>
      <c r="C10">
        <v>9.1006099999999996</v>
      </c>
      <c r="D10">
        <v>156.523</v>
      </c>
      <c r="E10">
        <v>10.215</v>
      </c>
      <c r="F10">
        <v>10.215</v>
      </c>
      <c r="G10">
        <v>68.827600000000004</v>
      </c>
      <c r="H10">
        <v>2754.22</v>
      </c>
      <c r="I10">
        <v>2838.05</v>
      </c>
      <c r="J10">
        <v>223.173</v>
      </c>
      <c r="K10">
        <v>26.911200000000001</v>
      </c>
      <c r="M10" s="4">
        <f t="shared" si="0"/>
        <v>8.1926666666666731E-2</v>
      </c>
      <c r="N10" s="2">
        <f t="shared" si="1"/>
        <v>0.63684189112214118</v>
      </c>
      <c r="O10" s="2">
        <f t="shared" si="2"/>
        <v>0.65891655220115497</v>
      </c>
      <c r="P10" s="3">
        <f t="shared" si="3"/>
        <v>0.10949304255838546</v>
      </c>
      <c r="Q10" s="2">
        <f t="shared" si="4"/>
        <v>0.28003743184962138</v>
      </c>
      <c r="R10" s="3">
        <f t="shared" si="5"/>
        <v>4.1561559117910291E-2</v>
      </c>
      <c r="T10" s="6">
        <f t="shared" si="6"/>
        <v>277.75621377725059</v>
      </c>
      <c r="U10" s="6">
        <f t="shared" si="7"/>
        <v>3390.3028779060587</v>
      </c>
      <c r="V10" s="6">
        <f t="shared" si="8"/>
        <v>3390.3028779060587</v>
      </c>
      <c r="W10" s="6">
        <f t="shared" si="9"/>
        <v>69.18985465114406</v>
      </c>
      <c r="X10" s="6">
        <f t="shared" si="10"/>
        <v>176.88679245283001</v>
      </c>
      <c r="Y10" s="6">
        <f t="shared" si="11"/>
        <v>11.543981299270129</v>
      </c>
      <c r="Z10" s="6">
        <f t="shared" si="12"/>
        <v>11.543981299270129</v>
      </c>
      <c r="AA10" s="6">
        <f t="shared" si="13"/>
        <v>77.782136786455681</v>
      </c>
      <c r="AB10" s="6">
        <f t="shared" si="14"/>
        <v>252.20802138569695</v>
      </c>
      <c r="AC10" s="6">
        <f t="shared" si="15"/>
        <v>3207.2847111715059</v>
      </c>
      <c r="AD10" s="6">
        <f t="shared" si="16"/>
        <v>30.412372935968509</v>
      </c>
      <c r="AE10" s="6">
        <f t="shared" si="17"/>
        <v>3112.5466641288081</v>
      </c>
      <c r="AG10" s="10">
        <f t="shared" si="18"/>
        <v>422321.03481965308</v>
      </c>
      <c r="AH10" s="10">
        <f t="shared" si="19"/>
        <v>422278.8276595014</v>
      </c>
      <c r="AI10" s="1"/>
      <c r="AJ10" s="22">
        <f t="shared" si="20"/>
        <v>315504.42079687153</v>
      </c>
      <c r="AK10" s="22">
        <f t="shared" si="21"/>
        <v>53459.776296800068</v>
      </c>
      <c r="AL10" s="20"/>
      <c r="AM10" s="20"/>
      <c r="AN10" s="20">
        <f t="shared" si="22"/>
        <v>18937.499999999982</v>
      </c>
      <c r="AO10" s="20">
        <f t="shared" si="23"/>
        <v>589.51148949897788</v>
      </c>
      <c r="AP10" s="20">
        <f t="shared" si="24"/>
        <v>605.02494974895103</v>
      </c>
      <c r="AQ10" s="20">
        <f t="shared" si="25"/>
        <v>4418.5366973898117</v>
      </c>
      <c r="AR10" s="24">
        <f t="shared" si="26"/>
        <v>-344413.62395703385</v>
      </c>
      <c r="AS10" s="24">
        <f t="shared" si="27"/>
        <v>-2755308991.656271</v>
      </c>
      <c r="BB10" s="10">
        <f t="shared" si="28"/>
        <v>161.92518101146379</v>
      </c>
      <c r="BC10" s="10">
        <f t="shared" si="29"/>
        <v>136.30874893422813</v>
      </c>
      <c r="BD10" s="9">
        <f t="shared" si="30"/>
        <v>38.556822975689208</v>
      </c>
      <c r="BE10" s="10">
        <f t="shared" si="31"/>
        <v>14.635339858465191</v>
      </c>
    </row>
    <row r="11" spans="1:57">
      <c r="A11">
        <v>5</v>
      </c>
      <c r="B11" t="s">
        <v>25</v>
      </c>
      <c r="C11">
        <v>12.130800000000001</v>
      </c>
      <c r="D11">
        <v>181.39500000000001</v>
      </c>
      <c r="E11">
        <v>16.5169</v>
      </c>
      <c r="F11">
        <v>16.5169</v>
      </c>
      <c r="G11">
        <v>90.515000000000001</v>
      </c>
      <c r="H11">
        <v>2695.06</v>
      </c>
      <c r="I11">
        <v>2789.06</v>
      </c>
      <c r="J11">
        <v>272.166</v>
      </c>
      <c r="K11">
        <v>43.513599999999997</v>
      </c>
      <c r="M11" s="4">
        <f t="shared" si="0"/>
        <v>0.10164666666666669</v>
      </c>
      <c r="N11" s="2">
        <f t="shared" si="1"/>
        <v>0.59485472551977436</v>
      </c>
      <c r="O11" s="2">
        <f t="shared" si="2"/>
        <v>0.69174759034564159</v>
      </c>
      <c r="P11" s="3">
        <f t="shared" si="3"/>
        <v>0.14269561225159044</v>
      </c>
      <c r="Q11" s="2">
        <f t="shared" si="4"/>
        <v>0.29682888437069582</v>
      </c>
      <c r="R11" s="3">
        <f t="shared" si="5"/>
        <v>5.4164425788679728E-2</v>
      </c>
      <c r="T11" s="6">
        <f t="shared" si="6"/>
        <v>297.36133019413978</v>
      </c>
      <c r="U11" s="6">
        <f t="shared" si="7"/>
        <v>2925.4410394911101</v>
      </c>
      <c r="V11" s="6">
        <f t="shared" si="8"/>
        <v>2925.4410394911101</v>
      </c>
      <c r="W11" s="6">
        <f t="shared" si="9"/>
        <v>59.702878356961435</v>
      </c>
      <c r="X11" s="6">
        <f t="shared" si="10"/>
        <v>176.88679245283001</v>
      </c>
      <c r="Y11" s="6">
        <f t="shared" si="11"/>
        <v>16.106405701723574</v>
      </c>
      <c r="Z11" s="6">
        <f t="shared" si="12"/>
        <v>16.106405701723574</v>
      </c>
      <c r="AA11" s="6">
        <f t="shared" si="13"/>
        <v>88.265431896512624</v>
      </c>
      <c r="AB11" s="6">
        <f t="shared" si="14"/>
        <v>265.40186198073229</v>
      </c>
      <c r="AC11" s="6">
        <f t="shared" si="15"/>
        <v>2719.7420558673393</v>
      </c>
      <c r="AD11" s="6">
        <f t="shared" si="16"/>
        <v>42.432157072000123</v>
      </c>
      <c r="AE11" s="6">
        <f t="shared" si="17"/>
        <v>2628.0797092969706</v>
      </c>
      <c r="AG11" s="10">
        <f t="shared" si="18"/>
        <v>364414.42891522124</v>
      </c>
      <c r="AH11" s="10">
        <f t="shared" si="19"/>
        <v>364369.58291013521</v>
      </c>
      <c r="AI11" s="1"/>
      <c r="AJ11" s="22">
        <f t="shared" si="20"/>
        <v>243684.79995525378</v>
      </c>
      <c r="AK11" s="22">
        <f t="shared" si="21"/>
        <v>41290.49875001789</v>
      </c>
      <c r="AL11" s="20"/>
      <c r="AM11" s="20"/>
      <c r="AN11" s="20">
        <f t="shared" si="22"/>
        <v>18937.499999999982</v>
      </c>
      <c r="AO11" s="20">
        <f t="shared" si="23"/>
        <v>929.98313346920168</v>
      </c>
      <c r="AP11" s="20">
        <f t="shared" si="24"/>
        <v>954.4563738236543</v>
      </c>
      <c r="AQ11" s="20">
        <f t="shared" si="25"/>
        <v>5042.717044643744</v>
      </c>
      <c r="AR11" s="24">
        <f t="shared" si="26"/>
        <v>-259110.64215333509</v>
      </c>
      <c r="AS11" s="24">
        <f t="shared" si="27"/>
        <v>-2072885137.2266808</v>
      </c>
      <c r="BB11" s="10">
        <f t="shared" si="28"/>
        <v>183.01816673455278</v>
      </c>
      <c r="BC11" s="10">
        <f t="shared" si="29"/>
        <v>155.56427357291136</v>
      </c>
      <c r="BD11" s="9">
        <f t="shared" si="30"/>
        <v>60.824745871937019</v>
      </c>
      <c r="BE11" s="10">
        <f t="shared" si="31"/>
        <v>23.087962598540258</v>
      </c>
    </row>
    <row r="12" spans="1:57">
      <c r="A12">
        <v>6</v>
      </c>
      <c r="B12" t="s">
        <v>25</v>
      </c>
      <c r="C12">
        <v>15.161</v>
      </c>
      <c r="D12">
        <v>198.00899999999999</v>
      </c>
      <c r="E12">
        <v>23.5959</v>
      </c>
      <c r="F12">
        <v>23.5959</v>
      </c>
      <c r="G12">
        <v>111.69499999999999</v>
      </c>
      <c r="H12">
        <v>2643.1</v>
      </c>
      <c r="I12">
        <v>2742.17</v>
      </c>
      <c r="J12">
        <v>319.05599999999998</v>
      </c>
      <c r="K12">
        <v>62.163200000000003</v>
      </c>
      <c r="M12" s="4">
        <f t="shared" si="0"/>
        <v>0.11896666666666669</v>
      </c>
      <c r="N12" s="2">
        <f t="shared" si="1"/>
        <v>0.55480246567665992</v>
      </c>
      <c r="O12" s="2">
        <f t="shared" si="2"/>
        <v>0.72241947380218519</v>
      </c>
      <c r="P12" s="3">
        <f t="shared" si="3"/>
        <v>0.17417539927150458</v>
      </c>
      <c r="Q12" s="2">
        <f t="shared" si="4"/>
        <v>0.31295881199215458</v>
      </c>
      <c r="R12" s="3">
        <f t="shared" si="5"/>
        <v>6.6113477164471829E-2</v>
      </c>
      <c r="T12" s="6">
        <f t="shared" si="6"/>
        <v>318.82841803359975</v>
      </c>
      <c r="U12" s="6">
        <f t="shared" si="7"/>
        <v>2679.9810986293051</v>
      </c>
      <c r="V12" s="6">
        <f t="shared" si="8"/>
        <v>2679.9810986293051</v>
      </c>
      <c r="W12" s="6">
        <f t="shared" si="9"/>
        <v>54.69349180876133</v>
      </c>
      <c r="X12" s="6">
        <f t="shared" si="10"/>
        <v>176.88679245283001</v>
      </c>
      <c r="Y12" s="6">
        <f t="shared" si="11"/>
        <v>21.078855335049074</v>
      </c>
      <c r="Z12" s="6">
        <f t="shared" si="12"/>
        <v>21.078855335049074</v>
      </c>
      <c r="AA12" s="6">
        <f t="shared" si="13"/>
        <v>99.780162937133412</v>
      </c>
      <c r="AB12" s="6">
        <f t="shared" si="14"/>
        <v>285.02134979777759</v>
      </c>
      <c r="AC12" s="6">
        <f t="shared" si="15"/>
        <v>2449.6532406402889</v>
      </c>
      <c r="AD12" s="6">
        <f t="shared" si="16"/>
        <v>55.532067010104406</v>
      </c>
      <c r="AE12" s="6">
        <f t="shared" si="17"/>
        <v>2361.1526805957055</v>
      </c>
      <c r="AG12" s="10">
        <f t="shared" si="18"/>
        <v>333838.13530231739</v>
      </c>
      <c r="AH12" s="10">
        <f t="shared" si="19"/>
        <v>333789.43391010835</v>
      </c>
      <c r="AI12" s="1"/>
      <c r="AJ12" s="22">
        <f t="shared" si="20"/>
        <v>210271.92559550251</v>
      </c>
      <c r="AK12" s="22">
        <f t="shared" si="21"/>
        <v>35628.946419962231</v>
      </c>
      <c r="AL12" s="20"/>
      <c r="AM12" s="20"/>
      <c r="AN12" s="20">
        <f t="shared" si="22"/>
        <v>18937.499999999982</v>
      </c>
      <c r="AO12" s="20">
        <f t="shared" si="23"/>
        <v>1297.5320433308511</v>
      </c>
      <c r="AP12" s="20">
        <f t="shared" si="24"/>
        <v>1331.6776234185052</v>
      </c>
      <c r="AQ12" s="20">
        <f t="shared" si="25"/>
        <v>5722.3626949123791</v>
      </c>
      <c r="AR12" s="24">
        <f t="shared" si="26"/>
        <v>-218611.799653803</v>
      </c>
      <c r="AS12" s="24">
        <f t="shared" si="27"/>
        <v>-1748894397.2304239</v>
      </c>
      <c r="BB12" s="10">
        <f t="shared" si="28"/>
        <v>205.6989836237708</v>
      </c>
      <c r="BC12" s="10">
        <f t="shared" si="29"/>
        <v>176.53086379302525</v>
      </c>
      <c r="BD12" s="9">
        <f t="shared" si="30"/>
        <v>84.864314144000247</v>
      </c>
      <c r="BE12" s="10">
        <f t="shared" si="31"/>
        <v>32.212811403447148</v>
      </c>
    </row>
    <row r="13" spans="1:57">
      <c r="A13">
        <v>7</v>
      </c>
      <c r="B13" t="s">
        <v>25</v>
      </c>
      <c r="C13">
        <v>18.191199999999998</v>
      </c>
      <c r="D13">
        <v>208.97800000000001</v>
      </c>
      <c r="E13">
        <v>31.127600000000001</v>
      </c>
      <c r="F13">
        <v>31.127600000000001</v>
      </c>
      <c r="G13">
        <v>132.423</v>
      </c>
      <c r="H13">
        <v>2596.34</v>
      </c>
      <c r="I13">
        <v>2697.18</v>
      </c>
      <c r="J13">
        <v>364.04500000000002</v>
      </c>
      <c r="K13">
        <v>82.005200000000002</v>
      </c>
      <c r="M13" s="4">
        <f t="shared" si="0"/>
        <v>0.13455333333333327</v>
      </c>
      <c r="N13" s="2">
        <f t="shared" si="1"/>
        <v>0.51770797205569064</v>
      </c>
      <c r="O13" s="2">
        <f t="shared" si="2"/>
        <v>0.75018706386562972</v>
      </c>
      <c r="P13" s="3">
        <f t="shared" si="3"/>
        <v>0.20315413962245463</v>
      </c>
      <c r="Q13" s="2">
        <f t="shared" si="4"/>
        <v>0.32805578952583869</v>
      </c>
      <c r="R13" s="3">
        <f t="shared" si="5"/>
        <v>7.7113412277659443E-2</v>
      </c>
      <c r="T13" s="6">
        <f t="shared" si="6"/>
        <v>341.67291600794982</v>
      </c>
      <c r="U13" s="6">
        <f t="shared" si="7"/>
        <v>2539.3121637612098</v>
      </c>
      <c r="V13" s="6">
        <f t="shared" si="8"/>
        <v>2539.3121637612098</v>
      </c>
      <c r="W13" s="6">
        <f t="shared" si="9"/>
        <v>51.822697219616529</v>
      </c>
      <c r="X13" s="6">
        <f t="shared" si="10"/>
        <v>176.88679245283001</v>
      </c>
      <c r="Y13" s="6">
        <f t="shared" si="11"/>
        <v>26.347564436231142</v>
      </c>
      <c r="Z13" s="6">
        <f t="shared" si="12"/>
        <v>26.347564436231142</v>
      </c>
      <c r="AA13" s="6">
        <f t="shared" si="13"/>
        <v>112.08777822058354</v>
      </c>
      <c r="AB13" s="6">
        <f t="shared" si="14"/>
        <v>308.14129888202831</v>
      </c>
      <c r="AC13" s="6">
        <f t="shared" si="15"/>
        <v>2282.9935620987981</v>
      </c>
      <c r="AD13" s="6">
        <f t="shared" si="16"/>
        <v>69.412267283890245</v>
      </c>
      <c r="AE13" s="6">
        <f t="shared" si="17"/>
        <v>2197.63924775326</v>
      </c>
      <c r="AG13" s="10">
        <f t="shared" si="18"/>
        <v>316315.37928909535</v>
      </c>
      <c r="AH13" s="10">
        <f t="shared" si="19"/>
        <v>316263.34722684562</v>
      </c>
      <c r="AI13" s="1"/>
      <c r="AJ13" s="22">
        <f t="shared" si="20"/>
        <v>192629.00142617855</v>
      </c>
      <c r="AK13" s="22">
        <f t="shared" si="21"/>
        <v>32639.489800206306</v>
      </c>
      <c r="AL13" s="20"/>
      <c r="AM13" s="20"/>
      <c r="AN13" s="20">
        <f t="shared" si="22"/>
        <v>18937.499999999982</v>
      </c>
      <c r="AO13" s="20">
        <f t="shared" si="23"/>
        <v>1698.1125857915533</v>
      </c>
      <c r="AP13" s="20">
        <f t="shared" si="24"/>
        <v>1742.7997591018575</v>
      </c>
      <c r="AQ13" s="20">
        <f t="shared" si="25"/>
        <v>6468.8776774261769</v>
      </c>
      <c r="AR13" s="24">
        <f t="shared" si="26"/>
        <v>-196421.20120406529</v>
      </c>
      <c r="AS13" s="24">
        <f t="shared" si="27"/>
        <v>-1571369609.6325223</v>
      </c>
      <c r="BB13" s="10">
        <f t="shared" si="28"/>
        <v>230.32785798901614</v>
      </c>
      <c r="BC13" s="10">
        <f t="shared" si="29"/>
        <v>199.56032587426682</v>
      </c>
      <c r="BD13" s="9">
        <f t="shared" si="30"/>
        <v>111.06413402020881</v>
      </c>
      <c r="BE13" s="10">
        <f t="shared" si="31"/>
        <v>42.157710670098147</v>
      </c>
    </row>
    <row r="14" spans="1:57">
      <c r="A14">
        <v>8</v>
      </c>
      <c r="B14" t="s">
        <v>25</v>
      </c>
      <c r="C14">
        <v>21.221399999999999</v>
      </c>
      <c r="D14">
        <v>215.66399999999999</v>
      </c>
      <c r="E14">
        <v>38.946899999999999</v>
      </c>
      <c r="F14">
        <v>38.946899999999999</v>
      </c>
      <c r="G14">
        <v>152.73099999999999</v>
      </c>
      <c r="H14">
        <v>2553.71</v>
      </c>
      <c r="I14">
        <v>2653.96</v>
      </c>
      <c r="J14">
        <v>407.262</v>
      </c>
      <c r="K14">
        <v>102.605</v>
      </c>
      <c r="M14" s="4">
        <f t="shared" si="0"/>
        <v>0.14876333333333333</v>
      </c>
      <c r="N14" s="2">
        <f t="shared" si="1"/>
        <v>0.48323735687557418</v>
      </c>
      <c r="O14" s="2">
        <f t="shared" si="2"/>
        <v>0.77536469604965386</v>
      </c>
      <c r="P14" s="3">
        <f t="shared" si="3"/>
        <v>0.22990656299715434</v>
      </c>
      <c r="Q14" s="2">
        <f t="shared" si="4"/>
        <v>0.34222366622599659</v>
      </c>
      <c r="R14" s="3">
        <f t="shared" si="5"/>
        <v>8.726814403190751E-2</v>
      </c>
      <c r="T14" s="6">
        <f t="shared" si="6"/>
        <v>366.04536039289593</v>
      </c>
      <c r="U14" s="6">
        <f t="shared" si="7"/>
        <v>2460.5885885381431</v>
      </c>
      <c r="V14" s="6">
        <f t="shared" si="8"/>
        <v>2460.5885885381431</v>
      </c>
      <c r="W14" s="6">
        <f t="shared" si="9"/>
        <v>50.216093643635574</v>
      </c>
      <c r="X14" s="6">
        <f t="shared" si="10"/>
        <v>176.88679245283001</v>
      </c>
      <c r="Y14" s="6">
        <f t="shared" si="11"/>
        <v>31.944099232978736</v>
      </c>
      <c r="Z14" s="6">
        <f t="shared" si="12"/>
        <v>31.944099232978736</v>
      </c>
      <c r="AA14" s="6">
        <f t="shared" si="13"/>
        <v>125.26938523867305</v>
      </c>
      <c r="AB14" s="6">
        <f t="shared" si="14"/>
        <v>334.03474324505936</v>
      </c>
      <c r="AC14" s="6">
        <f t="shared" si="15"/>
        <v>2176.7699389367194</v>
      </c>
      <c r="AD14" s="6">
        <f t="shared" si="16"/>
        <v>84.15623070898539</v>
      </c>
      <c r="AE14" s="6">
        <f t="shared" si="17"/>
        <v>2094.5432281452472</v>
      </c>
      <c r="AG14" s="10">
        <f t="shared" si="18"/>
        <v>306508.99238202284</v>
      </c>
      <c r="AH14" s="10">
        <f t="shared" si="19"/>
        <v>306453.57557315327</v>
      </c>
      <c r="AI14" s="1"/>
      <c r="AJ14" s="22">
        <f t="shared" si="20"/>
        <v>182518.14039466446</v>
      </c>
      <c r="AK14" s="22">
        <f t="shared" si="21"/>
        <v>30926.282842447774</v>
      </c>
      <c r="AL14" s="20"/>
      <c r="AM14" s="20"/>
      <c r="AN14" s="20">
        <f t="shared" si="22"/>
        <v>18937.499999999982</v>
      </c>
      <c r="AO14" s="20">
        <f t="shared" si="23"/>
        <v>2122.5597909827807</v>
      </c>
      <c r="AP14" s="20">
        <f t="shared" si="24"/>
        <v>2178.4166275875909</v>
      </c>
      <c r="AQ14" s="20">
        <f t="shared" si="25"/>
        <v>7266.7963761521178</v>
      </c>
      <c r="AR14" s="24">
        <f t="shared" si="26"/>
        <v>-182939.15044238977</v>
      </c>
      <c r="AS14" s="24">
        <f t="shared" si="27"/>
        <v>-1463513203.5391183</v>
      </c>
      <c r="BB14" s="10">
        <f t="shared" si="28"/>
        <v>256.31860166241177</v>
      </c>
      <c r="BC14" s="10">
        <f t="shared" si="29"/>
        <v>224.17555644116709</v>
      </c>
      <c r="BD14" s="9">
        <f t="shared" si="30"/>
        <v>138.82453456778049</v>
      </c>
      <c r="BE14" s="10">
        <f t="shared" si="31"/>
        <v>52.695128872462284</v>
      </c>
    </row>
    <row r="15" spans="1:57">
      <c r="A15">
        <v>9</v>
      </c>
      <c r="B15" t="s">
        <v>25</v>
      </c>
      <c r="C15">
        <v>24.2516</v>
      </c>
      <c r="D15">
        <v>219.215</v>
      </c>
      <c r="E15">
        <v>46.918999999999997</v>
      </c>
      <c r="F15">
        <v>46.918999999999997</v>
      </c>
      <c r="G15">
        <v>172.65</v>
      </c>
      <c r="H15">
        <v>2514.3000000000002</v>
      </c>
      <c r="I15">
        <v>2612.38</v>
      </c>
      <c r="J15">
        <v>448.84300000000002</v>
      </c>
      <c r="K15">
        <v>123.608</v>
      </c>
      <c r="M15" s="4">
        <f t="shared" si="0"/>
        <v>0.16189999999999993</v>
      </c>
      <c r="N15" s="2">
        <f t="shared" si="1"/>
        <v>0.45133827465513709</v>
      </c>
      <c r="O15" s="2">
        <f t="shared" si="2"/>
        <v>0.79806158163475427</v>
      </c>
      <c r="P15" s="3">
        <f t="shared" si="3"/>
        <v>0.2544945439571753</v>
      </c>
      <c r="Q15" s="2">
        <f t="shared" si="4"/>
        <v>0.35546633724521326</v>
      </c>
      <c r="R15" s="3">
        <f t="shared" si="5"/>
        <v>9.6600782375952265E-2</v>
      </c>
      <c r="T15" s="6">
        <f t="shared" si="6"/>
        <v>391.91622422890543</v>
      </c>
      <c r="U15" s="6">
        <f t="shared" si="7"/>
        <v>2420.7302299500038</v>
      </c>
      <c r="V15" s="6">
        <f t="shared" si="8"/>
        <v>2420.7302299500038</v>
      </c>
      <c r="W15" s="6">
        <f t="shared" si="9"/>
        <v>49.402657754081709</v>
      </c>
      <c r="X15" s="6">
        <f t="shared" si="10"/>
        <v>176.88679245283001</v>
      </c>
      <c r="Y15" s="6">
        <f t="shared" si="11"/>
        <v>37.859413886341407</v>
      </c>
      <c r="Z15" s="6">
        <f t="shared" si="12"/>
        <v>37.859413886341407</v>
      </c>
      <c r="AA15" s="6">
        <f t="shared" si="13"/>
        <v>139.31302473362271</v>
      </c>
      <c r="AB15" s="6">
        <f t="shared" si="14"/>
        <v>362.17593953052295</v>
      </c>
      <c r="AC15" s="6">
        <f t="shared" si="15"/>
        <v>2107.9569481735625</v>
      </c>
      <c r="AD15" s="6">
        <f t="shared" si="16"/>
        <v>99.740540754553351</v>
      </c>
      <c r="AE15" s="6">
        <f t="shared" si="17"/>
        <v>2028.8140057210985</v>
      </c>
      <c r="AG15" s="10">
        <f t="shared" si="18"/>
        <v>301543.94239936396</v>
      </c>
      <c r="AH15" s="10">
        <f t="shared" si="19"/>
        <v>301485.06897468644</v>
      </c>
      <c r="AI15" s="1"/>
      <c r="AJ15" s="22">
        <f t="shared" si="20"/>
        <v>176859.72597835609</v>
      </c>
      <c r="AK15" s="22">
        <f t="shared" si="21"/>
        <v>29967.508419806047</v>
      </c>
      <c r="AL15" s="20"/>
      <c r="AM15" s="20"/>
      <c r="AN15" s="20">
        <f t="shared" si="22"/>
        <v>18937.499999999982</v>
      </c>
      <c r="AO15" s="20">
        <f t="shared" si="23"/>
        <v>2573.4166342087669</v>
      </c>
      <c r="AP15" s="20">
        <f t="shared" si="24"/>
        <v>2641.1381245826819</v>
      </c>
      <c r="AQ15" s="20">
        <f t="shared" si="25"/>
        <v>8121.3770952239838</v>
      </c>
      <c r="AR15" s="24">
        <f t="shared" si="26"/>
        <v>-174553.80254414672</v>
      </c>
      <c r="AS15" s="24">
        <f t="shared" si="27"/>
        <v>-1396430420.3531737</v>
      </c>
      <c r="BB15" s="10">
        <f t="shared" si="28"/>
        <v>283.81864960142366</v>
      </c>
      <c r="BC15" s="10">
        <f t="shared" si="29"/>
        <v>250.53877047734611</v>
      </c>
      <c r="BD15" s="9">
        <f t="shared" si="30"/>
        <v>168.31246141797078</v>
      </c>
      <c r="BE15" s="10">
        <f t="shared" si="31"/>
        <v>63.888198465957473</v>
      </c>
    </row>
    <row r="16" spans="1:57">
      <c r="A16">
        <v>10</v>
      </c>
      <c r="B16" t="s">
        <v>25</v>
      </c>
      <c r="C16">
        <v>27.2818</v>
      </c>
      <c r="D16">
        <v>220.24199999999999</v>
      </c>
      <c r="E16">
        <v>54.976999999999997</v>
      </c>
      <c r="F16">
        <v>54.976999999999997</v>
      </c>
      <c r="G16">
        <v>192.202</v>
      </c>
      <c r="H16">
        <v>2477.6</v>
      </c>
      <c r="I16">
        <v>2572.33</v>
      </c>
      <c r="J16">
        <v>488.892</v>
      </c>
      <c r="K16">
        <v>144.83600000000001</v>
      </c>
      <c r="M16" s="4">
        <f t="shared" si="0"/>
        <v>0.17413333333333336</v>
      </c>
      <c r="N16" s="2">
        <f t="shared" si="1"/>
        <v>0.42159647779479315</v>
      </c>
      <c r="O16" s="2">
        <f t="shared" si="2"/>
        <v>0.81865909303215911</v>
      </c>
      <c r="P16" s="3">
        <f t="shared" si="3"/>
        <v>0.27725114854517607</v>
      </c>
      <c r="Q16" s="2">
        <f t="shared" si="4"/>
        <v>0.36792113323124037</v>
      </c>
      <c r="R16" s="3">
        <f t="shared" si="5"/>
        <v>0.10523928024502295</v>
      </c>
      <c r="T16" s="6">
        <f t="shared" si="6"/>
        <v>419.56420835879817</v>
      </c>
      <c r="U16" s="6">
        <f t="shared" si="7"/>
        <v>2409.4422378950885</v>
      </c>
      <c r="V16" s="6">
        <f t="shared" si="8"/>
        <v>2409.4422378950885</v>
      </c>
      <c r="W16" s="6">
        <f t="shared" si="9"/>
        <v>49.172290569287519</v>
      </c>
      <c r="X16" s="6">
        <f t="shared" si="10"/>
        <v>176.88679245283001</v>
      </c>
      <c r="Y16" s="6">
        <f t="shared" si="11"/>
        <v>44.154635304252764</v>
      </c>
      <c r="Z16" s="6">
        <f t="shared" si="12"/>
        <v>44.154635304252764</v>
      </c>
      <c r="AA16" s="6">
        <f t="shared" si="13"/>
        <v>154.36653900263727</v>
      </c>
      <c r="AB16" s="6">
        <f t="shared" si="14"/>
        <v>392.65234485305706</v>
      </c>
      <c r="AC16" s="6">
        <f t="shared" si="15"/>
        <v>2065.9621836113188</v>
      </c>
      <c r="AD16" s="6">
        <f t="shared" si="16"/>
        <v>116.32465865592435</v>
      </c>
      <c r="AE16" s="6">
        <f t="shared" si="17"/>
        <v>1989.8780295362903</v>
      </c>
      <c r="AG16" s="10">
        <f t="shared" si="18"/>
        <v>300137.82717681717</v>
      </c>
      <c r="AH16" s="10">
        <f t="shared" si="19"/>
        <v>300074.53410223039</v>
      </c>
      <c r="AI16" s="1"/>
      <c r="AJ16" s="22">
        <f t="shared" si="20"/>
        <v>173994.82673811642</v>
      </c>
      <c r="AK16" s="22">
        <f t="shared" si="21"/>
        <v>29482.073470561096</v>
      </c>
      <c r="AL16" s="20"/>
      <c r="AM16" s="20"/>
      <c r="AN16" s="20">
        <f t="shared" si="22"/>
        <v>18937.499999999982</v>
      </c>
      <c r="AO16" s="20">
        <f t="shared" si="23"/>
        <v>3049.9543826836639</v>
      </c>
      <c r="AP16" s="20">
        <f t="shared" si="24"/>
        <v>3130.2163401227076</v>
      </c>
      <c r="AQ16" s="20">
        <f t="shared" si="25"/>
        <v>9031.8445004129135</v>
      </c>
      <c r="AR16" s="24">
        <f t="shared" si="26"/>
        <v>-169327.38498545825</v>
      </c>
      <c r="AS16" s="24">
        <f t="shared" si="27"/>
        <v>-1354619079.883666</v>
      </c>
      <c r="BB16" s="10">
        <f t="shared" si="28"/>
        <v>312.77328177644131</v>
      </c>
      <c r="BC16" s="10">
        <f t="shared" si="29"/>
        <v>278.62604946724542</v>
      </c>
      <c r="BD16" s="9">
        <f t="shared" si="30"/>
        <v>199.4810815091067</v>
      </c>
      <c r="BE16" s="10">
        <f t="shared" si="31"/>
        <v>75.718827772682815</v>
      </c>
    </row>
    <row r="17" spans="1:57">
      <c r="A17">
        <v>11</v>
      </c>
      <c r="B17" t="s">
        <v>25</v>
      </c>
      <c r="C17">
        <v>30.312000000000001</v>
      </c>
      <c r="D17">
        <v>219.73500000000001</v>
      </c>
      <c r="E17">
        <v>63</v>
      </c>
      <c r="F17">
        <v>63</v>
      </c>
      <c r="G17">
        <v>211.40799999999999</v>
      </c>
      <c r="H17">
        <v>2442.86</v>
      </c>
      <c r="I17">
        <v>2533.73</v>
      </c>
      <c r="J17">
        <v>527.49800000000005</v>
      </c>
      <c r="K17">
        <v>165.97300000000001</v>
      </c>
      <c r="M17" s="4">
        <f t="shared" si="0"/>
        <v>0.18571333333333329</v>
      </c>
      <c r="N17" s="2">
        <f t="shared" si="1"/>
        <v>0.39439817640090474</v>
      </c>
      <c r="O17" s="2">
        <f t="shared" si="2"/>
        <v>0.8369054639767386</v>
      </c>
      <c r="P17" s="3">
        <f t="shared" si="3"/>
        <v>0.29790178411171347</v>
      </c>
      <c r="Q17" s="2">
        <f t="shared" si="4"/>
        <v>0.3794522023189863</v>
      </c>
      <c r="R17" s="3">
        <f t="shared" si="5"/>
        <v>0.11307750296155368</v>
      </c>
      <c r="T17" s="6">
        <f t="shared" si="6"/>
        <v>448.49799780266994</v>
      </c>
      <c r="U17" s="6">
        <f t="shared" si="7"/>
        <v>2415.001603561062</v>
      </c>
      <c r="V17" s="6">
        <f t="shared" si="8"/>
        <v>2415.001603561062</v>
      </c>
      <c r="W17" s="6">
        <f t="shared" si="9"/>
        <v>49.285747011450248</v>
      </c>
      <c r="X17" s="6">
        <f t="shared" si="10"/>
        <v>176.88679245283001</v>
      </c>
      <c r="Y17" s="6">
        <f t="shared" si="11"/>
        <v>50.715033674782305</v>
      </c>
      <c r="Z17" s="6">
        <f t="shared" si="12"/>
        <v>50.715033674782305</v>
      </c>
      <c r="AA17" s="6">
        <f t="shared" si="13"/>
        <v>170.18355300187898</v>
      </c>
      <c r="AB17" s="6">
        <f t="shared" si="14"/>
        <v>424.63617195513206</v>
      </c>
      <c r="AC17" s="6">
        <f t="shared" si="15"/>
        <v>2039.6511786173801</v>
      </c>
      <c r="AD17" s="6">
        <f t="shared" si="16"/>
        <v>133.60835371594672</v>
      </c>
      <c r="AE17" s="6">
        <f t="shared" si="17"/>
        <v>1966.503605758392</v>
      </c>
      <c r="AG17" s="10">
        <f t="shared" si="18"/>
        <v>300830.34260849003</v>
      </c>
      <c r="AH17" s="10">
        <f t="shared" si="19"/>
        <v>300763.23700859235</v>
      </c>
      <c r="AI17" s="1"/>
      <c r="AJ17" s="22">
        <f t="shared" si="20"/>
        <v>173183.47973318526</v>
      </c>
      <c r="AK17" s="22">
        <f t="shared" si="21"/>
        <v>29344.597015324285</v>
      </c>
      <c r="AL17" s="20"/>
      <c r="AM17" s="20"/>
      <c r="AN17" s="20">
        <f t="shared" si="22"/>
        <v>18937.499999999982</v>
      </c>
      <c r="AO17" s="20">
        <f t="shared" si="23"/>
        <v>3557.0974201106028</v>
      </c>
      <c r="AP17" s="20">
        <f t="shared" si="24"/>
        <v>3650.7052469556188</v>
      </c>
      <c r="AQ17" s="20">
        <f t="shared" si="25"/>
        <v>10007.783400041677</v>
      </c>
      <c r="AR17" s="24">
        <f t="shared" si="26"/>
        <v>-166374.99068140166</v>
      </c>
      <c r="AS17" s="24">
        <f t="shared" si="27"/>
        <v>-1330999925.4512134</v>
      </c>
      <c r="BB17" s="10">
        <f t="shared" si="28"/>
        <v>343.48005428376973</v>
      </c>
      <c r="BC17" s="10">
        <f t="shared" si="29"/>
        <v>308.73307800527454</v>
      </c>
      <c r="BD17" s="9">
        <f t="shared" si="30"/>
        <v>232.64931731184871</v>
      </c>
      <c r="BE17" s="10">
        <f t="shared" si="31"/>
        <v>88.309270608505528</v>
      </c>
    </row>
    <row r="18" spans="1:57">
      <c r="A18">
        <v>12</v>
      </c>
      <c r="B18" t="s">
        <v>25</v>
      </c>
      <c r="C18">
        <v>33.342199999999998</v>
      </c>
      <c r="D18">
        <v>218.05699999999999</v>
      </c>
      <c r="E18">
        <v>70.953299999999999</v>
      </c>
      <c r="F18">
        <v>70.953299999999999</v>
      </c>
      <c r="G18">
        <v>230.286</v>
      </c>
      <c r="H18">
        <v>2409.75</v>
      </c>
      <c r="I18">
        <v>2496.4699999999998</v>
      </c>
      <c r="J18">
        <v>564.75400000000002</v>
      </c>
      <c r="K18">
        <v>186.92599999999999</v>
      </c>
      <c r="M18" s="4">
        <f t="shared" si="0"/>
        <v>0.19675000000000001</v>
      </c>
      <c r="N18" s="2">
        <f t="shared" si="1"/>
        <v>0.369431596781025</v>
      </c>
      <c r="O18" s="2">
        <f t="shared" si="2"/>
        <v>0.85307837390936048</v>
      </c>
      <c r="P18" s="3">
        <f t="shared" si="3"/>
        <v>0.31668953833121555</v>
      </c>
      <c r="Q18" s="2">
        <f t="shared" si="4"/>
        <v>0.39014993646759849</v>
      </c>
      <c r="R18" s="3">
        <f t="shared" si="5"/>
        <v>0.12020889453621347</v>
      </c>
      <c r="T18" s="6">
        <f t="shared" si="6"/>
        <v>478.80796876634508</v>
      </c>
      <c r="U18" s="6">
        <f t="shared" si="7"/>
        <v>2433.5856099941298</v>
      </c>
      <c r="V18" s="6">
        <f t="shared" si="8"/>
        <v>2433.5856099941298</v>
      </c>
      <c r="W18" s="6">
        <f t="shared" si="9"/>
        <v>49.665012448859791</v>
      </c>
      <c r="X18" s="6">
        <f t="shared" si="10"/>
        <v>176.88679245283001</v>
      </c>
      <c r="Y18" s="6">
        <f t="shared" si="11"/>
        <v>57.556976620532168</v>
      </c>
      <c r="Z18" s="6">
        <f t="shared" si="12"/>
        <v>57.556976620532168</v>
      </c>
      <c r="AA18" s="6">
        <f t="shared" si="13"/>
        <v>186.80689859436941</v>
      </c>
      <c r="AB18" s="6">
        <f t="shared" si="14"/>
        <v>458.12573585889731</v>
      </c>
      <c r="AC18" s="6">
        <f t="shared" si="15"/>
        <v>2025.1248865840921</v>
      </c>
      <c r="AD18" s="6">
        <f t="shared" si="16"/>
        <v>151.63347457792091</v>
      </c>
      <c r="AE18" s="6">
        <f t="shared" si="17"/>
        <v>1954.7776412277847</v>
      </c>
      <c r="AG18" s="10">
        <f t="shared" si="18"/>
        <v>303145.30298535043</v>
      </c>
      <c r="AH18" s="10">
        <f t="shared" si="19"/>
        <v>303073.57868056145</v>
      </c>
      <c r="AI18" s="1"/>
      <c r="AJ18" s="22">
        <f t="shared" si="20"/>
        <v>173583.07025915844</v>
      </c>
      <c r="AK18" s="22">
        <f t="shared" si="21"/>
        <v>29412.304529770176</v>
      </c>
      <c r="AL18" s="20"/>
      <c r="AM18" s="20"/>
      <c r="AN18" s="20">
        <f t="shared" si="22"/>
        <v>18937.499999999982</v>
      </c>
      <c r="AO18" s="20">
        <f t="shared" si="23"/>
        <v>4085.6031128404625</v>
      </c>
      <c r="AP18" s="20">
        <f t="shared" si="24"/>
        <v>4193.1189842310014</v>
      </c>
      <c r="AQ18" s="20">
        <f t="shared" si="25"/>
        <v>11033.220979730717</v>
      </c>
      <c r="AR18" s="24">
        <f t="shared" si="26"/>
        <v>-164745.93171212648</v>
      </c>
      <c r="AS18" s="24">
        <f t="shared" si="27"/>
        <v>-1317967453.6970117</v>
      </c>
      <c r="BB18" s="10">
        <f t="shared" si="28"/>
        <v>375.3504249436819</v>
      </c>
      <c r="BC18" s="10">
        <f t="shared" si="29"/>
        <v>340.36710600375795</v>
      </c>
      <c r="BD18" s="9">
        <f t="shared" si="30"/>
        <v>267.21670743189344</v>
      </c>
      <c r="BE18" s="10">
        <f t="shared" si="31"/>
        <v>101.43006734956461</v>
      </c>
    </row>
    <row r="19" spans="1:57">
      <c r="A19">
        <v>13</v>
      </c>
      <c r="B19" t="s">
        <v>25</v>
      </c>
      <c r="C19">
        <v>36.372399999999999</v>
      </c>
      <c r="D19">
        <v>215.64</v>
      </c>
      <c r="E19">
        <v>78.790700000000001</v>
      </c>
      <c r="F19">
        <v>78.790700000000001</v>
      </c>
      <c r="G19">
        <v>248.851</v>
      </c>
      <c r="H19">
        <v>2377.9299999999998</v>
      </c>
      <c r="I19">
        <v>2460.48</v>
      </c>
      <c r="J19">
        <v>600.74199999999996</v>
      </c>
      <c r="K19">
        <v>207.57300000000001</v>
      </c>
      <c r="M19" s="4">
        <f t="shared" si="0"/>
        <v>0.20735666666666672</v>
      </c>
      <c r="N19" s="2">
        <f t="shared" si="1"/>
        <v>0.34664909093831875</v>
      </c>
      <c r="O19" s="2">
        <f t="shared" si="2"/>
        <v>0.86729389007667912</v>
      </c>
      <c r="P19" s="3">
        <f t="shared" si="3"/>
        <v>0.33368109698265463</v>
      </c>
      <c r="Q19" s="2">
        <f t="shared" si="4"/>
        <v>0.40003697333097549</v>
      </c>
      <c r="R19" s="3">
        <f t="shared" si="5"/>
        <v>0.12665889690870799</v>
      </c>
      <c r="T19" s="6">
        <f t="shared" si="6"/>
        <v>510.27623344987938</v>
      </c>
      <c r="U19" s="6">
        <f t="shared" si="7"/>
        <v>2460.8624436954647</v>
      </c>
      <c r="V19" s="6">
        <f t="shared" si="8"/>
        <v>2460.8624436954647</v>
      </c>
      <c r="W19" s="6">
        <f t="shared" si="9"/>
        <v>50.221682524397238</v>
      </c>
      <c r="X19" s="6">
        <f t="shared" si="10"/>
        <v>176.88679245283001</v>
      </c>
      <c r="Y19" s="6">
        <f t="shared" si="11"/>
        <v>64.631024847492085</v>
      </c>
      <c r="Z19" s="6">
        <f t="shared" si="12"/>
        <v>64.631024847492085</v>
      </c>
      <c r="AA19" s="6">
        <f t="shared" si="13"/>
        <v>204.12935999202003</v>
      </c>
      <c r="AB19" s="6">
        <f t="shared" si="14"/>
        <v>492.78114204681879</v>
      </c>
      <c r="AC19" s="6">
        <f t="shared" si="15"/>
        <v>2018.3029841730431</v>
      </c>
      <c r="AD19" s="6">
        <f t="shared" si="16"/>
        <v>170.26953334173291</v>
      </c>
      <c r="AE19" s="6">
        <f t="shared" si="17"/>
        <v>1950.5862102455853</v>
      </c>
      <c r="AG19" s="10">
        <f t="shared" si="18"/>
        <v>306543.10579241585</v>
      </c>
      <c r="AH19" s="10">
        <f t="shared" si="19"/>
        <v>306467.05898393295</v>
      </c>
      <c r="AI19" s="1"/>
      <c r="AJ19" s="22">
        <f t="shared" si="20"/>
        <v>174918.83288954807</v>
      </c>
      <c r="AK19" s="22">
        <f t="shared" si="21"/>
        <v>29638.639144118508</v>
      </c>
      <c r="AL19" s="20"/>
      <c r="AM19" s="20"/>
      <c r="AN19" s="20">
        <f t="shared" si="22"/>
        <v>18937.499999999982</v>
      </c>
      <c r="AO19" s="20">
        <f t="shared" si="23"/>
        <v>4636.7900365500718</v>
      </c>
      <c r="AP19" s="20">
        <f t="shared" si="24"/>
        <v>4758.8108269856002</v>
      </c>
      <c r="AQ19" s="20">
        <f t="shared" si="25"/>
        <v>12110.934084841141</v>
      </c>
      <c r="AR19" s="24">
        <f t="shared" si="26"/>
        <v>-164113.43708528977</v>
      </c>
      <c r="AS19" s="24">
        <f t="shared" si="27"/>
        <v>-1312907496.6823182</v>
      </c>
      <c r="BB19" s="10">
        <f t="shared" si="28"/>
        <v>408.46072341003764</v>
      </c>
      <c r="BC19" s="10">
        <f t="shared" si="29"/>
        <v>373.61379718873883</v>
      </c>
      <c r="BD19" s="9">
        <f t="shared" si="30"/>
        <v>303.26694915584181</v>
      </c>
      <c r="BE19" s="10">
        <f t="shared" si="31"/>
        <v>115.11395324106434</v>
      </c>
    </row>
    <row r="20" spans="1:57">
      <c r="A20">
        <v>14</v>
      </c>
      <c r="B20" t="s">
        <v>25</v>
      </c>
      <c r="C20">
        <v>39.4026</v>
      </c>
      <c r="D20">
        <v>212.53800000000001</v>
      </c>
      <c r="E20">
        <v>86.514399999999995</v>
      </c>
      <c r="F20">
        <v>86.514399999999995</v>
      </c>
      <c r="G20">
        <v>267.113</v>
      </c>
      <c r="H20">
        <v>2347.3200000000002</v>
      </c>
      <c r="I20">
        <v>2425.6999999999998</v>
      </c>
      <c r="J20">
        <v>635.52099999999996</v>
      </c>
      <c r="K20">
        <v>227.92099999999999</v>
      </c>
      <c r="M20" s="4">
        <f t="shared" si="0"/>
        <v>0.21755999999999995</v>
      </c>
      <c r="N20" s="2">
        <f t="shared" si="1"/>
        <v>0.32563890421033287</v>
      </c>
      <c r="O20" s="2">
        <f t="shared" si="2"/>
        <v>0.87990517589017603</v>
      </c>
      <c r="P20" s="3">
        <f t="shared" si="3"/>
        <v>0.34920788135073855</v>
      </c>
      <c r="Q20" s="2">
        <f t="shared" si="4"/>
        <v>0.40925568425568437</v>
      </c>
      <c r="R20" s="3">
        <f t="shared" si="5"/>
        <v>0.13255255255255258</v>
      </c>
      <c r="T20" s="6">
        <f t="shared" si="6"/>
        <v>543.19920060465915</v>
      </c>
      <c r="U20" s="6">
        <f t="shared" si="7"/>
        <v>2496.7788224152387</v>
      </c>
      <c r="V20" s="6">
        <f t="shared" si="8"/>
        <v>2496.7788224152387</v>
      </c>
      <c r="W20" s="6">
        <f t="shared" si="9"/>
        <v>50.954669845208954</v>
      </c>
      <c r="X20" s="6">
        <f t="shared" si="10"/>
        <v>176.88679245283001</v>
      </c>
      <c r="Y20" s="6">
        <f t="shared" si="11"/>
        <v>72.002440584653627</v>
      </c>
      <c r="Z20" s="6">
        <f t="shared" si="12"/>
        <v>72.002440584653627</v>
      </c>
      <c r="AA20" s="6">
        <f t="shared" si="13"/>
        <v>222.30736053060053</v>
      </c>
      <c r="AB20" s="6">
        <f t="shared" si="14"/>
        <v>528.91845799665452</v>
      </c>
      <c r="AC20" s="6">
        <f t="shared" si="15"/>
        <v>2018.815034263793</v>
      </c>
      <c r="AD20" s="6">
        <f t="shared" si="16"/>
        <v>189.68944199456783</v>
      </c>
      <c r="AE20" s="6">
        <f t="shared" si="17"/>
        <v>1953.5796218105795</v>
      </c>
      <c r="AG20" s="10">
        <f t="shared" si="18"/>
        <v>311017.11380118644</v>
      </c>
      <c r="AH20" s="10">
        <f t="shared" si="19"/>
        <v>310936.16595277889</v>
      </c>
      <c r="AI20" s="1"/>
      <c r="AJ20" s="22">
        <f t="shared" si="20"/>
        <v>176879.40986549889</v>
      </c>
      <c r="AK20" s="22">
        <f t="shared" si="21"/>
        <v>29970.843701767066</v>
      </c>
      <c r="AL20" s="20"/>
      <c r="AM20" s="20"/>
      <c r="AN20" s="20">
        <f t="shared" si="22"/>
        <v>18937.499999999982</v>
      </c>
      <c r="AO20" s="20">
        <f t="shared" si="23"/>
        <v>5206.675361713963</v>
      </c>
      <c r="AP20" s="20">
        <f t="shared" si="24"/>
        <v>5343.6931343906463</v>
      </c>
      <c r="AQ20" s="20">
        <f t="shared" si="25"/>
        <v>13233.971776450648</v>
      </c>
      <c r="AR20" s="24">
        <f t="shared" si="26"/>
        <v>-164128.41329471071</v>
      </c>
      <c r="AS20" s="24">
        <f t="shared" si="27"/>
        <v>-1313027306.3576858</v>
      </c>
      <c r="BB20" s="10">
        <f t="shared" si="28"/>
        <v>442.55945952242155</v>
      </c>
      <c r="BC20" s="10">
        <f t="shared" si="29"/>
        <v>408.25871998404006</v>
      </c>
      <c r="BD20" s="9">
        <f t="shared" si="30"/>
        <v>340.53906668346582</v>
      </c>
      <c r="BE20" s="10">
        <f t="shared" si="31"/>
        <v>129.26204969498417</v>
      </c>
    </row>
    <row r="21" spans="1:57">
      <c r="A21">
        <v>15</v>
      </c>
      <c r="B21" t="s">
        <v>25</v>
      </c>
      <c r="C21">
        <v>42.4328</v>
      </c>
      <c r="D21">
        <v>209.048</v>
      </c>
      <c r="E21">
        <v>94.094700000000003</v>
      </c>
      <c r="F21">
        <v>94.094700000000003</v>
      </c>
      <c r="G21">
        <v>285.08499999999998</v>
      </c>
      <c r="H21">
        <v>2317.6799999999998</v>
      </c>
      <c r="I21">
        <v>2392.06</v>
      </c>
      <c r="J21">
        <v>669.16</v>
      </c>
      <c r="K21">
        <v>247.892</v>
      </c>
      <c r="M21" s="4">
        <f t="shared" si="0"/>
        <v>0.22744000000000006</v>
      </c>
      <c r="N21" s="2">
        <f t="shared" si="1"/>
        <v>0.30637823894946647</v>
      </c>
      <c r="O21" s="2">
        <f t="shared" si="2"/>
        <v>0.89098298481650806</v>
      </c>
      <c r="P21" s="3">
        <f t="shared" si="3"/>
        <v>0.36330753898464052</v>
      </c>
      <c r="Q21" s="2">
        <f t="shared" si="4"/>
        <v>0.41781715324188051</v>
      </c>
      <c r="R21" s="3">
        <f t="shared" si="5"/>
        <v>0.13790406260991908</v>
      </c>
      <c r="T21" s="6">
        <f t="shared" si="6"/>
        <v>577.34776810309108</v>
      </c>
      <c r="U21" s="6">
        <f t="shared" si="7"/>
        <v>2538.461871716017</v>
      </c>
      <c r="V21" s="6">
        <f t="shared" si="8"/>
        <v>2538.461871716017</v>
      </c>
      <c r="W21" s="6">
        <f t="shared" si="9"/>
        <v>51.805344320735038</v>
      </c>
      <c r="X21" s="6">
        <f t="shared" si="10"/>
        <v>176.88679245283001</v>
      </c>
      <c r="Y21" s="6">
        <f t="shared" si="11"/>
        <v>79.618602760185709</v>
      </c>
      <c r="Z21" s="6">
        <f t="shared" si="12"/>
        <v>79.618602760185709</v>
      </c>
      <c r="AA21" s="6">
        <f t="shared" si="13"/>
        <v>241.22580089938691</v>
      </c>
      <c r="AB21" s="6">
        <f t="shared" si="14"/>
        <v>566.21238202237623</v>
      </c>
      <c r="AC21" s="6">
        <f t="shared" si="15"/>
        <v>2024.0548340143757</v>
      </c>
      <c r="AD21" s="6">
        <f t="shared" si="16"/>
        <v>209.75479676780895</v>
      </c>
      <c r="AE21" s="6">
        <f t="shared" si="17"/>
        <v>1961.1141036129259</v>
      </c>
      <c r="AG21" s="10">
        <f t="shared" si="18"/>
        <v>316209.46066490252</v>
      </c>
      <c r="AH21" s="10">
        <f t="shared" si="19"/>
        <v>316123.87035740376</v>
      </c>
      <c r="AI21" s="1"/>
      <c r="AJ21" s="22">
        <f t="shared" si="20"/>
        <v>179460.97141874011</v>
      </c>
      <c r="AK21" s="22">
        <f t="shared" si="21"/>
        <v>30408.269278195192</v>
      </c>
      <c r="AL21" s="20"/>
      <c r="AM21" s="20"/>
      <c r="AN21" s="20">
        <f t="shared" si="22"/>
        <v>18937.499999999982</v>
      </c>
      <c r="AO21" s="20">
        <f t="shared" si="23"/>
        <v>5800.5166134996962</v>
      </c>
      <c r="AP21" s="20">
        <f t="shared" si="24"/>
        <v>5953.1617875391621</v>
      </c>
      <c r="AQ21" s="20">
        <f t="shared" si="25"/>
        <v>14412.475182767523</v>
      </c>
      <c r="AR21" s="24">
        <f t="shared" si="26"/>
        <v>-164765.58711312895</v>
      </c>
      <c r="AS21" s="24">
        <f t="shared" si="27"/>
        <v>-1318124696.9050317</v>
      </c>
      <c r="BB21" s="10">
        <f t="shared" si="28"/>
        <v>477.96378815144567</v>
      </c>
      <c r="BC21" s="10">
        <f t="shared" si="29"/>
        <v>444.61472106120107</v>
      </c>
      <c r="BD21" s="9">
        <f t="shared" si="30"/>
        <v>379.37888398913566</v>
      </c>
      <c r="BE21" s="10">
        <f t="shared" si="31"/>
        <v>144.00488116930725</v>
      </c>
    </row>
    <row r="22" spans="1:57">
      <c r="A22">
        <v>16</v>
      </c>
      <c r="B22" t="s">
        <v>25</v>
      </c>
      <c r="C22">
        <v>45.463000000000001</v>
      </c>
      <c r="D22">
        <v>205.309</v>
      </c>
      <c r="E22">
        <v>101.52200000000001</v>
      </c>
      <c r="F22">
        <v>101.52200000000001</v>
      </c>
      <c r="G22">
        <v>302.77600000000001</v>
      </c>
      <c r="H22">
        <v>2288.87</v>
      </c>
      <c r="I22">
        <v>2359.5100000000002</v>
      </c>
      <c r="J22">
        <v>701.71600000000001</v>
      </c>
      <c r="K22">
        <v>267.45800000000003</v>
      </c>
      <c r="M22" s="4">
        <f t="shared" si="0"/>
        <v>0.23704333333333336</v>
      </c>
      <c r="N22" s="2">
        <f t="shared" si="1"/>
        <v>0.28870811244076322</v>
      </c>
      <c r="O22" s="2">
        <f t="shared" si="2"/>
        <v>0.90066726224459648</v>
      </c>
      <c r="P22" s="3">
        <f t="shared" si="3"/>
        <v>0.37610282226878344</v>
      </c>
      <c r="Q22" s="2">
        <f t="shared" si="4"/>
        <v>0.42576744055236027</v>
      </c>
      <c r="R22" s="3">
        <f t="shared" si="5"/>
        <v>0.14276152039711443</v>
      </c>
      <c r="T22" s="6">
        <f t="shared" si="6"/>
        <v>612.68383128348512</v>
      </c>
      <c r="U22" s="6">
        <f t="shared" si="7"/>
        <v>2584.6912573656787</v>
      </c>
      <c r="V22" s="6">
        <f t="shared" si="8"/>
        <v>2584.6912573656787</v>
      </c>
      <c r="W22" s="6">
        <f t="shared" si="9"/>
        <v>52.748801170728136</v>
      </c>
      <c r="X22" s="6">
        <f t="shared" si="10"/>
        <v>176.88679245283001</v>
      </c>
      <c r="Y22" s="6">
        <f t="shared" si="11"/>
        <v>87.467675276759479</v>
      </c>
      <c r="Z22" s="6">
        <f t="shared" si="12"/>
        <v>87.467675276759479</v>
      </c>
      <c r="AA22" s="6">
        <f t="shared" si="13"/>
        <v>260.86082671338357</v>
      </c>
      <c r="AB22" s="6">
        <f t="shared" si="14"/>
        <v>604.57307011435489</v>
      </c>
      <c r="AC22" s="6">
        <f t="shared" si="15"/>
        <v>2032.8669884220519</v>
      </c>
      <c r="AD22" s="6">
        <f t="shared" si="16"/>
        <v>230.43211810416992</v>
      </c>
      <c r="AE22" s="6">
        <f t="shared" si="17"/>
        <v>1972.0074260821934</v>
      </c>
      <c r="AG22" s="10">
        <f t="shared" si="18"/>
        <v>321968.13258589042</v>
      </c>
      <c r="AH22" s="10">
        <f t="shared" si="19"/>
        <v>321877.2721946314</v>
      </c>
      <c r="AI22" s="1"/>
      <c r="AJ22" s="22">
        <f t="shared" si="20"/>
        <v>182457.02395333213</v>
      </c>
      <c r="AK22" s="22">
        <f t="shared" si="21"/>
        <v>30915.927135629372</v>
      </c>
      <c r="AL22" s="20"/>
      <c r="AM22" s="20"/>
      <c r="AN22" s="20">
        <f t="shared" si="22"/>
        <v>18937.499999999982</v>
      </c>
      <c r="AO22" s="20">
        <f t="shared" si="23"/>
        <v>6414.074638360561</v>
      </c>
      <c r="AP22" s="20">
        <f t="shared" si="24"/>
        <v>6582.8660762121553</v>
      </c>
      <c r="AQ22" s="20">
        <f t="shared" si="25"/>
        <v>15638.982265848423</v>
      </c>
      <c r="AR22" s="24">
        <f t="shared" si="26"/>
        <v>-165799.52810854037</v>
      </c>
      <c r="AS22" s="24">
        <f t="shared" si="27"/>
        <v>-1326396224.8683228</v>
      </c>
      <c r="BB22" s="10">
        <f t="shared" si="28"/>
        <v>514.40703770164123</v>
      </c>
      <c r="BC22" s="10">
        <f t="shared" si="29"/>
        <v>482.45160179877382</v>
      </c>
      <c r="BD22" s="9">
        <f t="shared" si="30"/>
        <v>419.50959353561791</v>
      </c>
      <c r="BE22" s="10">
        <f t="shared" si="31"/>
        <v>159.23720552037142</v>
      </c>
    </row>
    <row r="23" spans="1:57">
      <c r="A23">
        <v>17</v>
      </c>
      <c r="B23" t="s">
        <v>25</v>
      </c>
      <c r="C23">
        <v>48.493200000000002</v>
      </c>
      <c r="D23">
        <v>201.42599999999999</v>
      </c>
      <c r="E23">
        <v>108.789</v>
      </c>
      <c r="F23">
        <v>108.789</v>
      </c>
      <c r="G23">
        <v>320.19499999999999</v>
      </c>
      <c r="H23">
        <v>2260.8000000000002</v>
      </c>
      <c r="I23">
        <v>2327.98</v>
      </c>
      <c r="J23">
        <v>733.24300000000005</v>
      </c>
      <c r="K23">
        <v>286.60500000000002</v>
      </c>
      <c r="M23" s="4">
        <f t="shared" si="0"/>
        <v>0.24639999999999995</v>
      </c>
      <c r="N23" s="2">
        <f t="shared" si="1"/>
        <v>0.27249188311688316</v>
      </c>
      <c r="O23" s="2">
        <f t="shared" si="2"/>
        <v>0.90911594994588774</v>
      </c>
      <c r="P23" s="3">
        <f t="shared" si="3"/>
        <v>0.38772321428571438</v>
      </c>
      <c r="Q23" s="2">
        <f t="shared" si="4"/>
        <v>0.43316423160173168</v>
      </c>
      <c r="R23" s="3">
        <f t="shared" si="5"/>
        <v>0.14717126623376628</v>
      </c>
      <c r="T23" s="6">
        <f t="shared" si="6"/>
        <v>649.14517977387186</v>
      </c>
      <c r="U23" s="6">
        <f t="shared" si="7"/>
        <v>2634.5177750562984</v>
      </c>
      <c r="V23" s="6">
        <f t="shared" si="8"/>
        <v>2634.5177750562984</v>
      </c>
      <c r="W23" s="6">
        <f t="shared" si="9"/>
        <v>53.765668878699969</v>
      </c>
      <c r="X23" s="6">
        <f t="shared" si="10"/>
        <v>176.88679245283001</v>
      </c>
      <c r="Y23" s="6">
        <f t="shared" si="11"/>
        <v>95.535518076866566</v>
      </c>
      <c r="Z23" s="6">
        <f t="shared" si="12"/>
        <v>95.535518076866566</v>
      </c>
      <c r="AA23" s="6">
        <f t="shared" si="13"/>
        <v>281.18647299471718</v>
      </c>
      <c r="AB23" s="6">
        <f t="shared" si="14"/>
        <v>643.91390564161759</v>
      </c>
      <c r="AC23" s="6">
        <f t="shared" si="15"/>
        <v>2044.3695382933809</v>
      </c>
      <c r="AD23" s="6">
        <f t="shared" si="16"/>
        <v>251.6886556400035</v>
      </c>
      <c r="AE23" s="6">
        <f t="shared" si="17"/>
        <v>1985.3725952824266</v>
      </c>
      <c r="AI23" s="1"/>
      <c r="AJ23" s="22">
        <f t="shared" si="20"/>
        <v>185779.85350567289</v>
      </c>
      <c r="AK23" s="22">
        <f t="shared" si="21"/>
        <v>31478.954823456603</v>
      </c>
      <c r="AL23" s="20"/>
      <c r="AM23" s="20"/>
      <c r="AN23" s="20">
        <f t="shared" si="22"/>
        <v>18937.499999999982</v>
      </c>
      <c r="AO23" s="20">
        <f t="shared" si="23"/>
        <v>7046.395920295744</v>
      </c>
      <c r="AP23" s="20">
        <f t="shared" si="24"/>
        <v>7231.8273918824743</v>
      </c>
      <c r="AQ23" s="20">
        <f t="shared" si="25"/>
        <v>16911.946514903386</v>
      </c>
      <c r="AR23" s="24">
        <f t="shared" si="26"/>
        <v>-167131.13850204792</v>
      </c>
      <c r="AS23" s="24">
        <f t="shared" si="27"/>
        <v>-1337049108.0163834</v>
      </c>
      <c r="BB23" s="10">
        <f t="shared" si="28"/>
        <v>551.82426894362675</v>
      </c>
      <c r="BC23" s="10">
        <f t="shared" si="29"/>
        <v>521.72165342676715</v>
      </c>
      <c r="BD23" s="9">
        <f t="shared" si="30"/>
        <v>460.86423620833983</v>
      </c>
      <c r="BE23" s="10">
        <f t="shared" si="31"/>
        <v>174.93535055351896</v>
      </c>
    </row>
    <row r="24" spans="1:57">
      <c r="A24">
        <v>18</v>
      </c>
      <c r="B24" t="s">
        <v>25</v>
      </c>
      <c r="C24">
        <v>51.523400000000002</v>
      </c>
      <c r="D24">
        <v>197.47</v>
      </c>
      <c r="E24">
        <v>115.896</v>
      </c>
      <c r="F24">
        <v>115.896</v>
      </c>
      <c r="G24">
        <v>337.35</v>
      </c>
      <c r="H24">
        <v>2233.39</v>
      </c>
      <c r="I24">
        <v>2297.4299999999998</v>
      </c>
      <c r="J24">
        <v>763.79100000000005</v>
      </c>
      <c r="K24">
        <v>305.327</v>
      </c>
      <c r="M24" s="4">
        <f t="shared" si="0"/>
        <v>0.25553666666666669</v>
      </c>
      <c r="N24" s="2">
        <f t="shared" si="1"/>
        <v>0.25758860437510595</v>
      </c>
      <c r="O24" s="2">
        <f t="shared" si="2"/>
        <v>0.91645883852284726</v>
      </c>
      <c r="P24" s="3">
        <f t="shared" si="3"/>
        <v>0.39828204693390373</v>
      </c>
      <c r="Q24" s="2">
        <f t="shared" si="4"/>
        <v>0.44005426488044763</v>
      </c>
      <c r="R24" s="3">
        <f t="shared" si="5"/>
        <v>0.15117986981646467</v>
      </c>
      <c r="T24" s="6">
        <f t="shared" si="6"/>
        <v>686.70270908119733</v>
      </c>
      <c r="U24" s="6">
        <f t="shared" si="7"/>
        <v>2687.2961835139013</v>
      </c>
      <c r="V24" s="6">
        <f t="shared" si="8"/>
        <v>2687.2961835139013</v>
      </c>
      <c r="W24" s="6">
        <f t="shared" si="9"/>
        <v>54.842779255385743</v>
      </c>
      <c r="X24" s="6">
        <f t="shared" si="10"/>
        <v>176.88679245283001</v>
      </c>
      <c r="Y24" s="6">
        <f t="shared" si="11"/>
        <v>103.81562616150902</v>
      </c>
      <c r="Z24" s="6">
        <f t="shared" si="12"/>
        <v>103.81562616150902</v>
      </c>
      <c r="AA24" s="6">
        <f t="shared" si="13"/>
        <v>302.18645583613818</v>
      </c>
      <c r="AB24" s="6">
        <f t="shared" si="14"/>
        <v>684.17754643043247</v>
      </c>
      <c r="AC24" s="6">
        <f t="shared" si="15"/>
        <v>2057.9614163388546</v>
      </c>
      <c r="AD24" s="6">
        <f t="shared" si="16"/>
        <v>273.5013606079163</v>
      </c>
      <c r="AE24" s="6">
        <f t="shared" si="17"/>
        <v>2000.5934744327039</v>
      </c>
      <c r="AI24" s="1"/>
      <c r="AJ24" s="22">
        <f t="shared" si="20"/>
        <v>189361.23411772156</v>
      </c>
      <c r="AK24" s="22">
        <f t="shared" si="21"/>
        <v>32085.791982410658</v>
      </c>
      <c r="AL24" s="20"/>
      <c r="AM24" s="20"/>
      <c r="AN24" s="20">
        <f t="shared" si="22"/>
        <v>18937.499999999982</v>
      </c>
      <c r="AO24" s="20">
        <f t="shared" si="23"/>
        <v>7696.3413362723704</v>
      </c>
      <c r="AP24" s="20">
        <f t="shared" si="24"/>
        <v>7898.8766345953281</v>
      </c>
      <c r="AQ24" s="20">
        <f t="shared" si="25"/>
        <v>18229.684586662406</v>
      </c>
      <c r="AR24" s="24">
        <f t="shared" si="26"/>
        <v>-168684.62354260212</v>
      </c>
      <c r="AS24" s="24">
        <f t="shared" si="27"/>
        <v>-1349476988.340817</v>
      </c>
      <c r="BB24" s="10">
        <f t="shared" si="28"/>
        <v>590.14823676291758</v>
      </c>
      <c r="BC24" s="10">
        <f t="shared" si="29"/>
        <v>562.37294598943436</v>
      </c>
      <c r="BD24" s="9">
        <f t="shared" si="30"/>
        <v>503.37731128000701</v>
      </c>
      <c r="BE24" s="10">
        <f t="shared" si="31"/>
        <v>191.07103615373313</v>
      </c>
    </row>
    <row r="25" spans="1:57">
      <c r="A25">
        <v>19</v>
      </c>
      <c r="B25" t="s">
        <v>25</v>
      </c>
      <c r="C25">
        <v>54.553600000000003</v>
      </c>
      <c r="D25">
        <v>193.49799999999999</v>
      </c>
      <c r="E25">
        <v>122.84099999999999</v>
      </c>
      <c r="F25">
        <v>122.84099999999999</v>
      </c>
      <c r="G25">
        <v>354.24900000000002</v>
      </c>
      <c r="H25">
        <v>2206.5700000000002</v>
      </c>
      <c r="I25">
        <v>2267.8200000000002</v>
      </c>
      <c r="J25">
        <v>793.40499999999997</v>
      </c>
      <c r="K25">
        <v>323.625</v>
      </c>
      <c r="M25" s="4">
        <f t="shared" si="0"/>
        <v>0.26447666666666664</v>
      </c>
      <c r="N25" s="2">
        <f t="shared" si="1"/>
        <v>0.24387532611572543</v>
      </c>
      <c r="O25" s="2">
        <f t="shared" si="2"/>
        <v>0.92280416697125156</v>
      </c>
      <c r="P25" s="3">
        <f t="shared" si="3"/>
        <v>0.40788097248654587</v>
      </c>
      <c r="Q25" s="2">
        <f t="shared" si="4"/>
        <v>0.44647795016573621</v>
      </c>
      <c r="R25" s="3">
        <f t="shared" si="5"/>
        <v>0.1548227316839545</v>
      </c>
      <c r="T25" s="6">
        <f t="shared" si="6"/>
        <v>725.31647735815818</v>
      </c>
      <c r="U25" s="6">
        <f t="shared" si="7"/>
        <v>2742.4592365734529</v>
      </c>
      <c r="V25" s="6">
        <f t="shared" si="8"/>
        <v>2742.4592365734529</v>
      </c>
      <c r="W25" s="6">
        <f t="shared" si="9"/>
        <v>55.968555848437816</v>
      </c>
      <c r="X25" s="6">
        <f t="shared" si="10"/>
        <v>176.88679245283001</v>
      </c>
      <c r="Y25" s="6">
        <f t="shared" si="11"/>
        <v>112.29547835997317</v>
      </c>
      <c r="Z25" s="6">
        <f t="shared" si="12"/>
        <v>112.29547835997317</v>
      </c>
      <c r="AA25" s="6">
        <f t="shared" si="13"/>
        <v>323.83781403230307</v>
      </c>
      <c r="AB25" s="6">
        <f t="shared" si="14"/>
        <v>725.29362352745568</v>
      </c>
      <c r="AC25" s="6">
        <f t="shared" si="15"/>
        <v>2073.1341688944349</v>
      </c>
      <c r="AD25" s="6">
        <f t="shared" si="16"/>
        <v>295.84279014536128</v>
      </c>
      <c r="AE25" s="6">
        <f t="shared" si="17"/>
        <v>2017.1427592152947</v>
      </c>
      <c r="AI25" s="1"/>
      <c r="AJ25" s="22">
        <f t="shared" si="20"/>
        <v>193154.78778242867</v>
      </c>
      <c r="AK25" s="22">
        <f t="shared" si="21"/>
        <v>32728.580219015803</v>
      </c>
      <c r="AL25" s="20"/>
      <c r="AM25" s="20"/>
      <c r="AN25" s="20">
        <f t="shared" si="22"/>
        <v>18937.499999999982</v>
      </c>
      <c r="AO25" s="20">
        <f t="shared" si="23"/>
        <v>8363.3868435711665</v>
      </c>
      <c r="AP25" s="20">
        <f t="shared" si="24"/>
        <v>8583.4759710335657</v>
      </c>
      <c r="AQ25" s="20">
        <f t="shared" si="25"/>
        <v>19591.140774249427</v>
      </c>
      <c r="AR25" s="24">
        <f t="shared" si="26"/>
        <v>-170407.86441259034</v>
      </c>
      <c r="AS25" s="24">
        <f t="shared" si="27"/>
        <v>-1363262915.3007226</v>
      </c>
      <c r="BB25" s="10">
        <f t="shared" si="28"/>
        <v>629.33476717504664</v>
      </c>
      <c r="BC25" s="10">
        <f t="shared" si="29"/>
        <v>604.37291167227636</v>
      </c>
      <c r="BD25" s="9">
        <f t="shared" si="30"/>
        <v>547.00272121583259</v>
      </c>
      <c r="BE25" s="10">
        <f t="shared" si="31"/>
        <v>207.63125232301803</v>
      </c>
    </row>
    <row r="26" spans="1:57">
      <c r="A26">
        <v>20</v>
      </c>
      <c r="B26" t="s">
        <v>25</v>
      </c>
      <c r="C26">
        <v>57.583799999999997</v>
      </c>
      <c r="D26">
        <v>189.55500000000001</v>
      </c>
      <c r="E26">
        <v>129.626</v>
      </c>
      <c r="F26">
        <v>129.626</v>
      </c>
      <c r="G26">
        <v>370.899</v>
      </c>
      <c r="H26">
        <v>2180.29</v>
      </c>
      <c r="I26">
        <v>2239.1</v>
      </c>
      <c r="J26">
        <v>822.12800000000004</v>
      </c>
      <c r="K26">
        <v>341.49799999999999</v>
      </c>
      <c r="M26" s="4">
        <f t="shared" si="0"/>
        <v>0.27323666666666668</v>
      </c>
      <c r="N26" s="2">
        <f t="shared" si="1"/>
        <v>0.2312464164155616</v>
      </c>
      <c r="O26" s="2">
        <f t="shared" si="2"/>
        <v>0.92825939685986503</v>
      </c>
      <c r="P26" s="3">
        <f t="shared" si="3"/>
        <v>0.41660831269595344</v>
      </c>
      <c r="Q26" s="2">
        <f t="shared" si="4"/>
        <v>0.45247587561454661</v>
      </c>
      <c r="R26" s="3">
        <f t="shared" si="5"/>
        <v>0.15813641409766868</v>
      </c>
      <c r="T26" s="6">
        <f t="shared" si="6"/>
        <v>764.92771302001688</v>
      </c>
      <c r="U26" s="6">
        <f t="shared" si="7"/>
        <v>2799.5060924717895</v>
      </c>
      <c r="V26" s="6">
        <f t="shared" si="8"/>
        <v>2799.5060924717895</v>
      </c>
      <c r="W26" s="6">
        <f t="shared" si="9"/>
        <v>57.132777397383457</v>
      </c>
      <c r="X26" s="6">
        <f t="shared" si="10"/>
        <v>176.88679245283001</v>
      </c>
      <c r="Y26" s="6">
        <f t="shared" si="11"/>
        <v>120.96292558091606</v>
      </c>
      <c r="Z26" s="6">
        <f t="shared" si="12"/>
        <v>120.96292558091606</v>
      </c>
      <c r="AA26" s="6">
        <f t="shared" si="13"/>
        <v>346.11133673056474</v>
      </c>
      <c r="AB26" s="6">
        <f t="shared" si="14"/>
        <v>767.18411492674034</v>
      </c>
      <c r="AC26" s="6">
        <f t="shared" si="15"/>
        <v>2089.4547549424328</v>
      </c>
      <c r="AD26" s="6">
        <f t="shared" si="16"/>
        <v>318.67524385564371</v>
      </c>
      <c r="AE26" s="6">
        <f t="shared" si="17"/>
        <v>2034.5783794517727</v>
      </c>
      <c r="AI26" s="1"/>
      <c r="AJ26" s="22">
        <f t="shared" si="20"/>
        <v>197119.74254719005</v>
      </c>
      <c r="AK26" s="22">
        <f t="shared" si="21"/>
        <v>33400.411042228086</v>
      </c>
      <c r="AL26" s="20"/>
      <c r="AM26" s="20"/>
      <c r="AN26" s="20">
        <f t="shared" si="22"/>
        <v>18937.499999999982</v>
      </c>
      <c r="AO26" s="20">
        <f t="shared" si="23"/>
        <v>9046.523736679439</v>
      </c>
      <c r="AP26" s="20">
        <f t="shared" si="24"/>
        <v>9284.5901508025836</v>
      </c>
      <c r="AQ26" s="20">
        <f t="shared" si="25"/>
        <v>20994.82647287245</v>
      </c>
      <c r="AR26" s="24">
        <f t="shared" si="26"/>
        <v>-172256.71322906369</v>
      </c>
      <c r="AS26" s="24">
        <f t="shared" si="27"/>
        <v>-1378053705.8325095</v>
      </c>
      <c r="BB26" s="10">
        <f t="shared" si="28"/>
        <v>669.32506767901805</v>
      </c>
      <c r="BC26" s="10">
        <f t="shared" si="29"/>
        <v>647.67562806460614</v>
      </c>
      <c r="BD26" s="9">
        <f t="shared" si="30"/>
        <v>591.68558029072256</v>
      </c>
      <c r="BE26" s="10">
        <f t="shared" si="31"/>
        <v>224.59095671994635</v>
      </c>
    </row>
    <row r="27" spans="1:57">
      <c r="A27">
        <v>21</v>
      </c>
      <c r="B27" t="s">
        <v>25</v>
      </c>
      <c r="C27">
        <v>60.613999999999997</v>
      </c>
      <c r="D27">
        <v>185.661</v>
      </c>
      <c r="E27">
        <v>136.25299999999999</v>
      </c>
      <c r="F27">
        <v>136.25299999999999</v>
      </c>
      <c r="G27">
        <v>387.30700000000002</v>
      </c>
      <c r="H27">
        <v>2154.5300000000002</v>
      </c>
      <c r="I27">
        <v>2211.2199999999998</v>
      </c>
      <c r="J27">
        <v>850</v>
      </c>
      <c r="K27">
        <v>358.95800000000003</v>
      </c>
      <c r="M27" s="4">
        <f t="shared" si="0"/>
        <v>0.28182333333333326</v>
      </c>
      <c r="N27" s="2">
        <f t="shared" si="1"/>
        <v>0.21959501815558216</v>
      </c>
      <c r="O27" s="2">
        <f t="shared" si="2"/>
        <v>0.93294322708079547</v>
      </c>
      <c r="P27" s="3">
        <f t="shared" si="3"/>
        <v>0.42456621760677504</v>
      </c>
      <c r="Q27" s="2">
        <f t="shared" si="4"/>
        <v>0.45809667995316228</v>
      </c>
      <c r="R27" s="3">
        <f t="shared" si="5"/>
        <v>0.16115651649378454</v>
      </c>
      <c r="T27" s="6">
        <f t="shared" si="6"/>
        <v>805.51368577727226</v>
      </c>
      <c r="U27" s="6">
        <f t="shared" si="7"/>
        <v>2858.2221218160521</v>
      </c>
      <c r="V27" s="6">
        <f t="shared" si="8"/>
        <v>2858.2221218160521</v>
      </c>
      <c r="W27" s="6">
        <f t="shared" si="9"/>
        <v>58.331063710531673</v>
      </c>
      <c r="X27" s="6">
        <f t="shared" si="10"/>
        <v>176.88679245283001</v>
      </c>
      <c r="Y27" s="6">
        <f t="shared" si="11"/>
        <v>129.81377958793416</v>
      </c>
      <c r="Z27" s="6">
        <f t="shared" si="12"/>
        <v>129.81377958793416</v>
      </c>
      <c r="AA27" s="6">
        <f t="shared" si="13"/>
        <v>369.00314511140323</v>
      </c>
      <c r="AB27" s="6">
        <f t="shared" si="14"/>
        <v>809.82960117732591</v>
      </c>
      <c r="AC27" s="6">
        <f t="shared" si="15"/>
        <v>2106.7235843492581</v>
      </c>
      <c r="AD27" s="6">
        <f t="shared" si="16"/>
        <v>341.99389880094878</v>
      </c>
      <c r="AE27" s="6">
        <f t="shared" si="17"/>
        <v>2052.7084360387798</v>
      </c>
      <c r="AI27" s="1"/>
      <c r="AJ27" s="22">
        <f t="shared" si="20"/>
        <v>201220.0994085948</v>
      </c>
      <c r="AK27" s="22">
        <f t="shared" si="21"/>
        <v>34095.184700213926</v>
      </c>
      <c r="AL27" s="20"/>
      <c r="AM27" s="20"/>
      <c r="AN27" s="20">
        <f t="shared" si="22"/>
        <v>18937.499999999982</v>
      </c>
      <c r="AO27" s="20">
        <f t="shared" si="23"/>
        <v>9744.773284798599</v>
      </c>
      <c r="AP27" s="20">
        <f t="shared" si="24"/>
        <v>10001.21468703014</v>
      </c>
      <c r="AQ27" s="20">
        <f t="shared" si="25"/>
        <v>22438.847904980263</v>
      </c>
      <c r="AR27" s="24">
        <f t="shared" si="26"/>
        <v>-174192.94823199973</v>
      </c>
      <c r="AS27" s="24">
        <f t="shared" si="27"/>
        <v>-1393543585.8559978</v>
      </c>
      <c r="BB27" s="10">
        <f t="shared" si="28"/>
        <v>710.05133752935672</v>
      </c>
      <c r="BC27" s="10">
        <f t="shared" si="29"/>
        <v>692.22267346112949</v>
      </c>
      <c r="BD27" s="9">
        <f t="shared" si="30"/>
        <v>637.35048771128743</v>
      </c>
      <c r="BE27" s="10">
        <f t="shared" si="31"/>
        <v>241.92585116183213</v>
      </c>
    </row>
    <row r="28" spans="1:57">
      <c r="A28">
        <v>22</v>
      </c>
      <c r="B28" t="s">
        <v>25</v>
      </c>
      <c r="C28">
        <v>63.644199999999998</v>
      </c>
      <c r="D28">
        <v>181.83699999999999</v>
      </c>
      <c r="E28">
        <v>142.726</v>
      </c>
      <c r="F28">
        <v>142.726</v>
      </c>
      <c r="G28">
        <v>403.47699999999998</v>
      </c>
      <c r="H28">
        <v>2129.23</v>
      </c>
      <c r="I28">
        <v>2184.17</v>
      </c>
      <c r="J28">
        <v>877.05799999999999</v>
      </c>
      <c r="K28">
        <v>376.01100000000002</v>
      </c>
      <c r="M28" s="4">
        <f t="shared" si="0"/>
        <v>0.29025666666666666</v>
      </c>
      <c r="N28" s="2">
        <f t="shared" si="1"/>
        <v>0.20882322542117895</v>
      </c>
      <c r="O28" s="2">
        <f t="shared" si="2"/>
        <v>0.93691044730525852</v>
      </c>
      <c r="P28" s="3">
        <f t="shared" si="3"/>
        <v>0.43181437118871807</v>
      </c>
      <c r="Q28" s="2">
        <f t="shared" si="4"/>
        <v>0.46335656947299514</v>
      </c>
      <c r="R28" s="3">
        <f t="shared" si="5"/>
        <v>0.16390780573515396</v>
      </c>
      <c r="T28" s="6">
        <f t="shared" si="6"/>
        <v>847.06474625159228</v>
      </c>
      <c r="U28" s="6">
        <f t="shared" si="7"/>
        <v>2918.3300283137646</v>
      </c>
      <c r="V28" s="6">
        <f t="shared" si="8"/>
        <v>2918.3300283137646</v>
      </c>
      <c r="W28" s="6">
        <f t="shared" si="9"/>
        <v>59.557755679872749</v>
      </c>
      <c r="X28" s="6">
        <f t="shared" si="10"/>
        <v>176.88679245283001</v>
      </c>
      <c r="Y28" s="6">
        <f t="shared" si="11"/>
        <v>138.84052387370346</v>
      </c>
      <c r="Z28" s="6">
        <f t="shared" si="12"/>
        <v>138.84052387370346</v>
      </c>
      <c r="AA28" s="6">
        <f t="shared" si="13"/>
        <v>392.49301494465089</v>
      </c>
      <c r="AB28" s="6">
        <f t="shared" si="14"/>
        <v>853.18156598696748</v>
      </c>
      <c r="AC28" s="6">
        <f t="shared" si="15"/>
        <v>2124.70621800667</v>
      </c>
      <c r="AD28" s="6">
        <f t="shared" si="16"/>
        <v>365.77473075876236</v>
      </c>
      <c r="AE28" s="6">
        <f t="shared" si="17"/>
        <v>2071.2652820621724</v>
      </c>
      <c r="AI28" s="1"/>
      <c r="AJ28" s="22">
        <f t="shared" si="20"/>
        <v>205440.43144977235</v>
      </c>
      <c r="AK28" s="22">
        <f t="shared" si="21"/>
        <v>34810.287221597697</v>
      </c>
      <c r="AL28" s="20"/>
      <c r="AM28" s="20"/>
      <c r="AN28" s="20">
        <f t="shared" si="22"/>
        <v>18937.499999999982</v>
      </c>
      <c r="AO28" s="20">
        <f t="shared" si="23"/>
        <v>10457.798083603977</v>
      </c>
      <c r="AP28" s="20">
        <f t="shared" si="24"/>
        <v>10733.003296330398</v>
      </c>
      <c r="AQ28" s="20">
        <f t="shared" si="25"/>
        <v>23922.953601660916</v>
      </c>
      <c r="AR28" s="24">
        <f t="shared" si="26"/>
        <v>-176199.4636897748</v>
      </c>
      <c r="AS28" s="24">
        <f t="shared" si="27"/>
        <v>-1409595709.5181985</v>
      </c>
      <c r="BB28" s="10">
        <f t="shared" si="28"/>
        <v>751.49853746679401</v>
      </c>
      <c r="BC28" s="10">
        <f t="shared" si="29"/>
        <v>738.00629022280646</v>
      </c>
      <c r="BD28" s="9">
        <f t="shared" si="30"/>
        <v>683.98779760189757</v>
      </c>
      <c r="BE28" s="10">
        <f t="shared" si="31"/>
        <v>259.62755917586833</v>
      </c>
    </row>
    <row r="29" spans="1:57">
      <c r="A29">
        <v>23</v>
      </c>
      <c r="B29" t="s">
        <v>25</v>
      </c>
      <c r="C29">
        <v>66.674400000000006</v>
      </c>
      <c r="D29">
        <v>178.09299999999999</v>
      </c>
      <c r="E29">
        <v>149.04900000000001</v>
      </c>
      <c r="F29">
        <v>149.04900000000001</v>
      </c>
      <c r="G29">
        <v>419.41699999999997</v>
      </c>
      <c r="H29">
        <v>2104.39</v>
      </c>
      <c r="I29">
        <v>2157.89</v>
      </c>
      <c r="J29">
        <v>903.33699999999999</v>
      </c>
      <c r="K29">
        <v>392.66899999999998</v>
      </c>
      <c r="M29" s="4">
        <f t="shared" si="0"/>
        <v>0.29853666666666673</v>
      </c>
      <c r="N29" s="2">
        <f t="shared" si="1"/>
        <v>0.19885106240439474</v>
      </c>
      <c r="O29" s="2">
        <f t="shared" si="2"/>
        <v>0.9402669802704301</v>
      </c>
      <c r="P29" s="3">
        <f t="shared" si="3"/>
        <v>0.43843748953227402</v>
      </c>
      <c r="Q29" s="2">
        <f t="shared" si="4"/>
        <v>0.46830316767342917</v>
      </c>
      <c r="R29" s="3">
        <f t="shared" si="5"/>
        <v>0.16642176840365783</v>
      </c>
      <c r="T29" s="6">
        <f t="shared" si="6"/>
        <v>889.54411565125588</v>
      </c>
      <c r="U29" s="6">
        <f t="shared" si="7"/>
        <v>2979.6812752802748</v>
      </c>
      <c r="V29" s="6">
        <f t="shared" si="8"/>
        <v>2979.6812752802748</v>
      </c>
      <c r="W29" s="6">
        <f t="shared" si="9"/>
        <v>60.809821944495404</v>
      </c>
      <c r="X29" s="6">
        <f t="shared" si="10"/>
        <v>176.88679245283001</v>
      </c>
      <c r="Y29" s="6">
        <f t="shared" si="11"/>
        <v>148.03950479974992</v>
      </c>
      <c r="Z29" s="6">
        <f t="shared" si="12"/>
        <v>148.03950479974992</v>
      </c>
      <c r="AA29" s="6">
        <f t="shared" si="13"/>
        <v>416.57632714474232</v>
      </c>
      <c r="AB29" s="6">
        <f t="shared" si="14"/>
        <v>897.21878138523198</v>
      </c>
      <c r="AC29" s="6">
        <f t="shared" si="15"/>
        <v>2143.2723158395384</v>
      </c>
      <c r="AD29" s="6">
        <f t="shared" si="16"/>
        <v>390.00948889434346</v>
      </c>
      <c r="AE29" s="6">
        <f t="shared" si="17"/>
        <v>2090.1371596290192</v>
      </c>
      <c r="AI29" s="1"/>
      <c r="AJ29" s="22">
        <f t="shared" si="20"/>
        <v>209760.80744510845</v>
      </c>
      <c r="AK29" s="22">
        <f t="shared" si="21"/>
        <v>35542.34141483334</v>
      </c>
      <c r="AL29" s="20"/>
      <c r="AM29" s="20"/>
      <c r="AN29" s="20">
        <f t="shared" si="22"/>
        <v>18937.499999999982</v>
      </c>
      <c r="AO29" s="20">
        <f t="shared" si="23"/>
        <v>11184.992603265551</v>
      </c>
      <c r="AP29" s="20">
        <f t="shared" si="24"/>
        <v>11479.334513877802</v>
      </c>
      <c r="AQ29" s="20">
        <f t="shared" si="25"/>
        <v>25445.832399781146</v>
      </c>
      <c r="AR29" s="24">
        <f t="shared" si="26"/>
        <v>-178255.48934301728</v>
      </c>
      <c r="AS29" s="24">
        <f t="shared" si="27"/>
        <v>-1426043914.7441382</v>
      </c>
      <c r="BB29" s="10">
        <f t="shared" si="28"/>
        <v>793.62381030709457</v>
      </c>
      <c r="BC29" s="10">
        <f t="shared" si="29"/>
        <v>784.98602988930179</v>
      </c>
      <c r="BD29" s="9">
        <f t="shared" si="30"/>
        <v>731.54946151752472</v>
      </c>
      <c r="BE29" s="10">
        <f t="shared" si="31"/>
        <v>277.68104774740692</v>
      </c>
    </row>
    <row r="30" spans="1:57">
      <c r="A30">
        <v>24</v>
      </c>
      <c r="B30" t="s">
        <v>25</v>
      </c>
      <c r="C30">
        <v>69.704599999999999</v>
      </c>
      <c r="D30">
        <v>174.43299999999999</v>
      </c>
      <c r="E30">
        <v>155.227</v>
      </c>
      <c r="F30">
        <v>155.227</v>
      </c>
      <c r="G30">
        <v>435.13099999999997</v>
      </c>
      <c r="H30">
        <v>2079.98</v>
      </c>
      <c r="I30">
        <v>2132.35</v>
      </c>
      <c r="J30">
        <v>928.87</v>
      </c>
      <c r="K30">
        <v>408.94400000000002</v>
      </c>
      <c r="M30" s="4">
        <f t="shared" si="0"/>
        <v>0.30667333333333335</v>
      </c>
      <c r="N30" s="2">
        <f t="shared" si="1"/>
        <v>0.18959696528336339</v>
      </c>
      <c r="O30" s="2">
        <f t="shared" si="2"/>
        <v>0.94307244429468928</v>
      </c>
      <c r="P30" s="3">
        <f t="shared" si="3"/>
        <v>0.44449468489815441</v>
      </c>
      <c r="Q30" s="2">
        <f t="shared" si="4"/>
        <v>0.47295819656094429</v>
      </c>
      <c r="R30" s="3">
        <f t="shared" si="5"/>
        <v>0.16872133214495338</v>
      </c>
      <c r="T30" s="6">
        <f t="shared" si="6"/>
        <v>932.96215046724342</v>
      </c>
      <c r="U30" s="6">
        <f t="shared" si="7"/>
        <v>3042.2017471378122</v>
      </c>
      <c r="V30" s="6">
        <f t="shared" si="8"/>
        <v>3042.2017471378122</v>
      </c>
      <c r="W30" s="6">
        <f t="shared" si="9"/>
        <v>62.085749941588006</v>
      </c>
      <c r="X30" s="6">
        <f t="shared" si="10"/>
        <v>176.88679245283001</v>
      </c>
      <c r="Y30" s="6">
        <f t="shared" si="11"/>
        <v>157.41061686765374</v>
      </c>
      <c r="Z30" s="6">
        <f t="shared" si="12"/>
        <v>157.41061686765374</v>
      </c>
      <c r="AA30" s="6">
        <f t="shared" si="13"/>
        <v>441.25209614460778</v>
      </c>
      <c r="AB30" s="6">
        <f t="shared" si="14"/>
        <v>941.93664561716093</v>
      </c>
      <c r="AC30" s="6">
        <f t="shared" si="15"/>
        <v>2162.350851462239</v>
      </c>
      <c r="AD30" s="6">
        <f t="shared" si="16"/>
        <v>414.69671709384187</v>
      </c>
      <c r="AE30" s="6">
        <f t="shared" si="17"/>
        <v>2109.239596670569</v>
      </c>
      <c r="AI30" s="1"/>
      <c r="AJ30" s="22">
        <f t="shared" si="20"/>
        <v>214170.55102332029</v>
      </c>
      <c r="AK30" s="22">
        <f t="shared" si="21"/>
        <v>36289.538251638471</v>
      </c>
      <c r="AL30" s="20"/>
      <c r="AM30" s="20"/>
      <c r="AN30" s="20">
        <f t="shared" si="22"/>
        <v>18937.499999999982</v>
      </c>
      <c r="AO30" s="20">
        <f t="shared" si="23"/>
        <v>11926.062506667853</v>
      </c>
      <c r="AP30" s="20">
        <f t="shared" si="24"/>
        <v>12239.906256843324</v>
      </c>
      <c r="AQ30" s="20">
        <f t="shared" si="25"/>
        <v>27007.184838018933</v>
      </c>
      <c r="AR30" s="24">
        <f t="shared" si="26"/>
        <v>-180349.43567342867</v>
      </c>
      <c r="AS30" s="24">
        <f t="shared" si="27"/>
        <v>-1442795485.3874295</v>
      </c>
      <c r="BB30" s="10">
        <f t="shared" si="28"/>
        <v>836.40895944073645</v>
      </c>
      <c r="BC30" s="10">
        <f t="shared" si="29"/>
        <v>833.15265428948464</v>
      </c>
      <c r="BD30" s="9">
        <f t="shared" si="30"/>
        <v>780.01897778868693</v>
      </c>
      <c r="BE30" s="10">
        <f t="shared" si="31"/>
        <v>296.07900959949984</v>
      </c>
    </row>
    <row r="31" spans="1:57">
      <c r="A31">
        <v>25</v>
      </c>
      <c r="B31" t="s">
        <v>25</v>
      </c>
      <c r="C31">
        <v>72.734800000000007</v>
      </c>
      <c r="D31">
        <v>170.869</v>
      </c>
      <c r="E31">
        <v>161.26300000000001</v>
      </c>
      <c r="F31">
        <v>161.26300000000001</v>
      </c>
      <c r="G31">
        <v>450.62400000000002</v>
      </c>
      <c r="H31">
        <v>2055.98</v>
      </c>
      <c r="I31">
        <v>2107.54</v>
      </c>
      <c r="J31">
        <v>953.68700000000001</v>
      </c>
      <c r="K31">
        <v>424.846</v>
      </c>
      <c r="M31" s="4">
        <f t="shared" si="0"/>
        <v>0.3146733333333333</v>
      </c>
      <c r="N31" s="2">
        <f t="shared" si="1"/>
        <v>0.18100146183343574</v>
      </c>
      <c r="O31" s="2">
        <f t="shared" si="2"/>
        <v>0.94538517213618356</v>
      </c>
      <c r="P31" s="3">
        <f t="shared" si="3"/>
        <v>0.45003919408487109</v>
      </c>
      <c r="Q31" s="2">
        <f t="shared" si="4"/>
        <v>0.47734581894451394</v>
      </c>
      <c r="R31" s="3">
        <f t="shared" si="5"/>
        <v>0.17082582996122964</v>
      </c>
      <c r="T31" s="6">
        <f t="shared" si="6"/>
        <v>977.26720359644276</v>
      </c>
      <c r="U31" s="6">
        <f t="shared" si="7"/>
        <v>3105.6562475258243</v>
      </c>
      <c r="V31" s="6">
        <f t="shared" si="8"/>
        <v>3105.6562475258243</v>
      </c>
      <c r="W31" s="6">
        <f t="shared" si="9"/>
        <v>63.380739745424982</v>
      </c>
      <c r="X31" s="6">
        <f t="shared" si="10"/>
        <v>176.88679245283001</v>
      </c>
      <c r="Y31" s="6">
        <f t="shared" si="11"/>
        <v>166.94248114825231</v>
      </c>
      <c r="Z31" s="6">
        <f t="shared" si="12"/>
        <v>166.94248114825231</v>
      </c>
      <c r="AA31" s="6">
        <f t="shared" si="13"/>
        <v>466.49441362835898</v>
      </c>
      <c r="AB31" s="6">
        <f t="shared" si="14"/>
        <v>987.27466324049476</v>
      </c>
      <c r="AC31" s="6">
        <f t="shared" si="15"/>
        <v>2181.7623240307544</v>
      </c>
      <c r="AD31" s="6">
        <f t="shared" si="16"/>
        <v>439.8085447121187</v>
      </c>
      <c r="AE31" s="6">
        <f t="shared" si="17"/>
        <v>2128.3890439293814</v>
      </c>
      <c r="AI31" s="1"/>
      <c r="AJ31" s="22">
        <f t="shared" si="20"/>
        <v>218664.33497902451</v>
      </c>
      <c r="AK31" s="22">
        <f t="shared" si="21"/>
        <v>37050.975078391413</v>
      </c>
      <c r="AL31" s="20"/>
      <c r="AM31" s="20"/>
      <c r="AN31" s="20">
        <f t="shared" si="22"/>
        <v>18937.499999999982</v>
      </c>
      <c r="AO31" s="20">
        <f t="shared" si="23"/>
        <v>12680.999294858186</v>
      </c>
      <c r="AP31" s="20">
        <f t="shared" si="24"/>
        <v>13014.709802617612</v>
      </c>
      <c r="AQ31" s="20">
        <f t="shared" si="25"/>
        <v>28606.94702077991</v>
      </c>
      <c r="AR31" s="24">
        <f t="shared" si="26"/>
        <v>-182475.15393916023</v>
      </c>
      <c r="AS31" s="24">
        <f t="shared" si="27"/>
        <v>-1459801231.5132818</v>
      </c>
      <c r="BB31" s="10">
        <f t="shared" si="28"/>
        <v>879.85089567557316</v>
      </c>
      <c r="BC31" s="10">
        <f t="shared" si="29"/>
        <v>882.50419228921555</v>
      </c>
      <c r="BD31" s="9">
        <f t="shared" si="30"/>
        <v>829.39343418768374</v>
      </c>
      <c r="BE31" s="10">
        <f t="shared" si="31"/>
        <v>314.82123373530749</v>
      </c>
    </row>
    <row r="32" spans="1:57">
      <c r="A32">
        <v>26</v>
      </c>
      <c r="B32" t="s">
        <v>25</v>
      </c>
      <c r="C32">
        <v>75.765100000000004</v>
      </c>
      <c r="D32">
        <v>167.39599999999999</v>
      </c>
      <c r="E32">
        <v>167.16200000000001</v>
      </c>
      <c r="F32">
        <v>167.16200000000001</v>
      </c>
      <c r="G32">
        <v>465.90199999999999</v>
      </c>
      <c r="H32">
        <v>2032.38</v>
      </c>
      <c r="I32">
        <v>2083.41</v>
      </c>
      <c r="J32">
        <v>977.81899999999996</v>
      </c>
      <c r="K32">
        <v>440.38799999999998</v>
      </c>
      <c r="M32" s="4">
        <f t="shared" si="0"/>
        <v>0.32253999999999994</v>
      </c>
      <c r="N32" s="2">
        <f t="shared" si="1"/>
        <v>0.1729976643723776</v>
      </c>
      <c r="O32" s="2">
        <f t="shared" si="2"/>
        <v>0.94726701618403919</v>
      </c>
      <c r="P32" s="3">
        <f t="shared" si="3"/>
        <v>0.45512494574316364</v>
      </c>
      <c r="Q32" s="2">
        <f t="shared" si="4"/>
        <v>0.48149273475124538</v>
      </c>
      <c r="R32" s="3">
        <f t="shared" si="5"/>
        <v>0.17275583390173832</v>
      </c>
      <c r="T32" s="6">
        <f t="shared" si="6"/>
        <v>1022.4808126431179</v>
      </c>
      <c r="U32" s="6">
        <f t="shared" si="7"/>
        <v>3170.0899505274328</v>
      </c>
      <c r="V32" s="6">
        <f t="shared" si="8"/>
        <v>3170.0899505274328</v>
      </c>
      <c r="W32" s="6">
        <f t="shared" si="9"/>
        <v>64.695713276070052</v>
      </c>
      <c r="X32" s="6">
        <f t="shared" si="10"/>
        <v>176.88679245283001</v>
      </c>
      <c r="Y32" s="6">
        <f t="shared" si="11"/>
        <v>176.6395254366889</v>
      </c>
      <c r="Z32" s="6">
        <f t="shared" si="12"/>
        <v>176.6395254366889</v>
      </c>
      <c r="AA32" s="6">
        <f t="shared" si="13"/>
        <v>492.31708271021063</v>
      </c>
      <c r="AB32" s="6">
        <f t="shared" si="14"/>
        <v>1033.2580617739479</v>
      </c>
      <c r="AC32" s="6">
        <f t="shared" si="15"/>
        <v>2201.5276020295551</v>
      </c>
      <c r="AD32" s="6">
        <f t="shared" si="16"/>
        <v>465.35652437762491</v>
      </c>
      <c r="AE32" s="6">
        <f t="shared" si="17"/>
        <v>2147.6091378843148</v>
      </c>
      <c r="AI32" s="1"/>
      <c r="AJ32" s="22">
        <f t="shared" si="20"/>
        <v>223225.25410341367</v>
      </c>
      <c r="AK32" s="22">
        <f t="shared" si="21"/>
        <v>37823.787438617015</v>
      </c>
      <c r="AL32" s="20"/>
      <c r="AM32" s="20"/>
      <c r="AN32" s="20">
        <f t="shared" si="22"/>
        <v>18937.499999999982</v>
      </c>
      <c r="AO32" s="20">
        <f t="shared" si="23"/>
        <v>13448.886281303206</v>
      </c>
      <c r="AP32" s="20">
        <f t="shared" si="24"/>
        <v>13802.804341337502</v>
      </c>
      <c r="AQ32" s="20">
        <f t="shared" si="25"/>
        <v>30243.439278264228</v>
      </c>
      <c r="AR32" s="24">
        <f t="shared" si="26"/>
        <v>-184616.4116411258</v>
      </c>
      <c r="AS32" s="24">
        <f t="shared" si="27"/>
        <v>-1476931293.1290064</v>
      </c>
      <c r="BB32" s="10">
        <f t="shared" si="28"/>
        <v>923.89392349506988</v>
      </c>
      <c r="BC32" s="10">
        <f t="shared" si="29"/>
        <v>932.98882725671797</v>
      </c>
      <c r="BD32" s="9">
        <f t="shared" si="30"/>
        <v>879.61708942423741</v>
      </c>
      <c r="BE32" s="10">
        <f t="shared" si="31"/>
        <v>333.88496229650463</v>
      </c>
    </row>
    <row r="33" spans="1:57">
      <c r="A33">
        <v>27</v>
      </c>
      <c r="B33" t="s">
        <v>25</v>
      </c>
      <c r="C33">
        <v>78.795299999999997</v>
      </c>
      <c r="D33">
        <v>163.994</v>
      </c>
      <c r="E33">
        <v>172.93199999999999</v>
      </c>
      <c r="F33">
        <v>172.93199999999999</v>
      </c>
      <c r="G33">
        <v>480.96899999999999</v>
      </c>
      <c r="H33">
        <v>2009.17</v>
      </c>
      <c r="I33">
        <v>2059.94</v>
      </c>
      <c r="J33">
        <v>1001.29</v>
      </c>
      <c r="K33">
        <v>455.58699999999999</v>
      </c>
      <c r="M33" s="4">
        <f t="shared" si="0"/>
        <v>0.33027666666666666</v>
      </c>
      <c r="N33" s="2">
        <f t="shared" si="1"/>
        <v>0.16551174268037908</v>
      </c>
      <c r="O33" s="2">
        <f t="shared" si="2"/>
        <v>0.94876569159189772</v>
      </c>
      <c r="P33" s="3">
        <f t="shared" si="3"/>
        <v>0.45980339715188279</v>
      </c>
      <c r="Q33" s="2">
        <f t="shared" si="4"/>
        <v>0.48542030418941701</v>
      </c>
      <c r="R33" s="3">
        <f t="shared" si="5"/>
        <v>0.17453246268280129</v>
      </c>
      <c r="T33" s="6">
        <f t="shared" si="6"/>
        <v>1068.7265422273836</v>
      </c>
      <c r="U33" s="6">
        <f t="shared" si="7"/>
        <v>3235.8523931271266</v>
      </c>
      <c r="V33" s="6">
        <f t="shared" si="8"/>
        <v>3235.8523931271266</v>
      </c>
      <c r="W33" s="6">
        <f t="shared" si="9"/>
        <v>66.03780394136993</v>
      </c>
      <c r="X33" s="6">
        <f t="shared" si="10"/>
        <v>176.88679245283001</v>
      </c>
      <c r="Y33" s="6">
        <f t="shared" si="11"/>
        <v>186.52747534942009</v>
      </c>
      <c r="Z33" s="6">
        <f t="shared" si="12"/>
        <v>186.52747534942009</v>
      </c>
      <c r="AA33" s="6">
        <f t="shared" si="13"/>
        <v>518.7815632233204</v>
      </c>
      <c r="AB33" s="6">
        <f t="shared" si="14"/>
        <v>1080.008880900351</v>
      </c>
      <c r="AC33" s="6">
        <f t="shared" si="15"/>
        <v>2221.8813161681455</v>
      </c>
      <c r="AD33" s="6">
        <f t="shared" si="16"/>
        <v>491.40409474253607</v>
      </c>
      <c r="AE33" s="6">
        <f t="shared" si="17"/>
        <v>2167.125850899743</v>
      </c>
      <c r="AI33" s="1"/>
      <c r="AJ33" s="22">
        <f t="shared" si="20"/>
        <v>227856.55537406026</v>
      </c>
      <c r="AK33" s="22">
        <f t="shared" si="21"/>
        <v>38608.525507473605</v>
      </c>
      <c r="AL33" s="20"/>
      <c r="AM33" s="20"/>
      <c r="AN33" s="20">
        <f t="shared" si="22"/>
        <v>18937.499999999982</v>
      </c>
      <c r="AO33" s="20">
        <f t="shared" si="23"/>
        <v>14230.080169179659</v>
      </c>
      <c r="AP33" s="20">
        <f t="shared" si="24"/>
        <v>14604.55596310544</v>
      </c>
      <c r="AQ33" s="20">
        <f t="shared" si="25"/>
        <v>31917.556484310477</v>
      </c>
      <c r="AR33" s="24">
        <f t="shared" si="26"/>
        <v>-186775.38826493832</v>
      </c>
      <c r="AS33" s="24">
        <f t="shared" si="27"/>
        <v>-1494203106.1195066</v>
      </c>
      <c r="BB33" s="10">
        <f t="shared" si="28"/>
        <v>968.56234849787779</v>
      </c>
      <c r="BC33" s="10">
        <f t="shared" si="29"/>
        <v>984.63416542042125</v>
      </c>
      <c r="BD33" s="9">
        <f t="shared" si="30"/>
        <v>930.71304875524982</v>
      </c>
      <c r="BE33" s="10">
        <f t="shared" si="31"/>
        <v>353.2790508733778</v>
      </c>
    </row>
    <row r="34" spans="1:57">
      <c r="A34">
        <v>28</v>
      </c>
      <c r="B34" t="s">
        <v>25</v>
      </c>
      <c r="C34">
        <v>81.825500000000005</v>
      </c>
      <c r="D34">
        <v>160.714</v>
      </c>
      <c r="E34">
        <v>178.56899999999999</v>
      </c>
      <c r="F34">
        <v>178.56899999999999</v>
      </c>
      <c r="G34">
        <v>495.83</v>
      </c>
      <c r="H34">
        <v>1986.32</v>
      </c>
      <c r="I34">
        <v>2037.1</v>
      </c>
      <c r="J34">
        <v>1024.1300000000001</v>
      </c>
      <c r="K34">
        <v>470.44</v>
      </c>
      <c r="M34" s="4">
        <f t="shared" si="0"/>
        <v>0.33789333333333338</v>
      </c>
      <c r="N34" s="2">
        <f t="shared" si="1"/>
        <v>0.15854510299108199</v>
      </c>
      <c r="O34" s="2">
        <f t="shared" si="2"/>
        <v>0.94991073139452298</v>
      </c>
      <c r="P34" s="3">
        <f t="shared" si="3"/>
        <v>0.4640912319469655</v>
      </c>
      <c r="Q34" s="2">
        <f t="shared" si="4"/>
        <v>0.48913858416857386</v>
      </c>
      <c r="R34" s="3">
        <f t="shared" si="5"/>
        <v>0.17615914292478888</v>
      </c>
      <c r="T34" s="6">
        <f t="shared" si="6"/>
        <v>1115.6875180356703</v>
      </c>
      <c r="U34" s="6">
        <f t="shared" si="7"/>
        <v>3301.8926624842265</v>
      </c>
      <c r="V34" s="6">
        <f t="shared" si="8"/>
        <v>3301.8926624842265</v>
      </c>
      <c r="W34" s="6">
        <f t="shared" si="9"/>
        <v>67.385564540494414</v>
      </c>
      <c r="X34" s="6">
        <f t="shared" si="10"/>
        <v>176.88679245283001</v>
      </c>
      <c r="Y34" s="6">
        <f t="shared" si="11"/>
        <v>196.53855694904863</v>
      </c>
      <c r="Z34" s="6">
        <f t="shared" si="12"/>
        <v>196.53855694904863</v>
      </c>
      <c r="AA34" s="6">
        <f t="shared" si="13"/>
        <v>545.72581294651798</v>
      </c>
      <c r="AB34" s="6">
        <f t="shared" si="14"/>
        <v>1127.1891108054981</v>
      </c>
      <c r="AC34" s="6">
        <f t="shared" si="15"/>
        <v>2242.0891162192229</v>
      </c>
      <c r="AD34" s="6">
        <f t="shared" si="16"/>
        <v>517.78079471302658</v>
      </c>
      <c r="AE34" s="6">
        <f t="shared" si="17"/>
        <v>2186.205144448556</v>
      </c>
      <c r="AI34" s="1"/>
      <c r="AJ34" s="22">
        <f t="shared" si="20"/>
        <v>232583.36246079847</v>
      </c>
      <c r="AK34" s="22">
        <f t="shared" si="21"/>
        <v>39409.446295895272</v>
      </c>
      <c r="AL34" s="20"/>
      <c r="AM34" s="20"/>
      <c r="AN34" s="20">
        <f t="shared" si="22"/>
        <v>18937.499999999982</v>
      </c>
      <c r="AO34" s="20">
        <f t="shared" si="23"/>
        <v>15026.653414149283</v>
      </c>
      <c r="AP34" s="20">
        <f t="shared" si="24"/>
        <v>15422.091661890054</v>
      </c>
      <c r="AQ34" s="20">
        <f t="shared" si="25"/>
        <v>33633.283159800048</v>
      </c>
      <c r="AR34" s="24">
        <f t="shared" si="26"/>
        <v>-188973.28052085437</v>
      </c>
      <c r="AS34" s="24">
        <f t="shared" si="27"/>
        <v>-1511786244.1668351</v>
      </c>
      <c r="BB34" s="10">
        <f t="shared" si="28"/>
        <v>1013.971076958981</v>
      </c>
      <c r="BC34" s="10">
        <f t="shared" si="29"/>
        <v>1037.5631264466408</v>
      </c>
      <c r="BD34" s="9">
        <f t="shared" si="30"/>
        <v>982.80818948507215</v>
      </c>
      <c r="BE34" s="10">
        <f t="shared" si="31"/>
        <v>373.05495069884017</v>
      </c>
    </row>
    <row r="35" spans="1:57">
      <c r="A35">
        <v>29</v>
      </c>
      <c r="B35" t="s">
        <v>25</v>
      </c>
      <c r="C35">
        <v>84.855699999999999</v>
      </c>
      <c r="D35">
        <v>157.55799999999999</v>
      </c>
      <c r="E35">
        <v>184.08</v>
      </c>
      <c r="F35">
        <v>184.08</v>
      </c>
      <c r="G35">
        <v>510.49099999999999</v>
      </c>
      <c r="H35">
        <v>1963.79</v>
      </c>
      <c r="I35">
        <v>2014.86</v>
      </c>
      <c r="J35">
        <v>1046.3599999999999</v>
      </c>
      <c r="K35">
        <v>484.95699999999999</v>
      </c>
      <c r="M35" s="4">
        <f t="shared" si="0"/>
        <v>0.34540333333333334</v>
      </c>
      <c r="N35" s="2">
        <f t="shared" si="1"/>
        <v>0.15205219019310756</v>
      </c>
      <c r="O35" s="2">
        <f t="shared" si="2"/>
        <v>0.95071029057816447</v>
      </c>
      <c r="P35" s="3">
        <f t="shared" si="3"/>
        <v>0.46801034539330827</v>
      </c>
      <c r="Q35" s="2">
        <f t="shared" si="4"/>
        <v>0.49265206859613397</v>
      </c>
      <c r="R35" s="3">
        <f t="shared" si="5"/>
        <v>0.17764738807770628</v>
      </c>
      <c r="T35" s="6">
        <f t="shared" si="6"/>
        <v>1163.3294609448394</v>
      </c>
      <c r="U35" s="6">
        <f t="shared" si="7"/>
        <v>3368.0319460674168</v>
      </c>
      <c r="V35" s="6">
        <f t="shared" si="8"/>
        <v>3368.0319460674168</v>
      </c>
      <c r="W35" s="6">
        <f t="shared" si="9"/>
        <v>68.735345838110547</v>
      </c>
      <c r="X35" s="6">
        <f t="shared" si="10"/>
        <v>176.88679245283001</v>
      </c>
      <c r="Y35" s="6">
        <f t="shared" si="11"/>
        <v>206.66244021069673</v>
      </c>
      <c r="Z35" s="6">
        <f t="shared" si="12"/>
        <v>206.66244021069673</v>
      </c>
      <c r="AA35" s="6">
        <f t="shared" si="13"/>
        <v>573.11666539330054</v>
      </c>
      <c r="AB35" s="6">
        <f t="shared" si="14"/>
        <v>1174.7246356911182</v>
      </c>
      <c r="AC35" s="6">
        <f t="shared" si="15"/>
        <v>2262.0426562144094</v>
      </c>
      <c r="AD35" s="6">
        <f t="shared" si="16"/>
        <v>544.45022282300545</v>
      </c>
      <c r="AE35" s="6">
        <f t="shared" si="17"/>
        <v>2204.7024851225774</v>
      </c>
      <c r="AI35" s="1"/>
      <c r="AJ35" s="22">
        <f t="shared" si="20"/>
        <v>237330.13890137873</v>
      </c>
      <c r="AK35" s="22">
        <f t="shared" si="21"/>
        <v>40213.750736395399</v>
      </c>
      <c r="AL35" s="20"/>
      <c r="AM35" s="20"/>
      <c r="AN35" s="20">
        <f t="shared" si="22"/>
        <v>18937.499999999982</v>
      </c>
      <c r="AO35" s="20">
        <f t="shared" si="23"/>
        <v>15833.146147815358</v>
      </c>
      <c r="AP35" s="20">
        <f t="shared" si="24"/>
        <v>16249.807888547342</v>
      </c>
      <c r="AQ35" s="20">
        <f t="shared" si="25"/>
        <v>35380.113896879593</v>
      </c>
      <c r="AR35" s="24">
        <f t="shared" si="26"/>
        <v>-191143.32170453185</v>
      </c>
      <c r="AS35" s="24">
        <f t="shared" si="27"/>
        <v>-1529146573.6362548</v>
      </c>
      <c r="BB35" s="10">
        <f t="shared" si="28"/>
        <v>1059.8035462650037</v>
      </c>
      <c r="BC35" s="10">
        <f t="shared" si="29"/>
        <v>1091.451625893036</v>
      </c>
      <c r="BD35" s="9">
        <f t="shared" si="30"/>
        <v>1035.5615894260532</v>
      </c>
      <c r="BE35" s="10">
        <f t="shared" si="31"/>
        <v>393.07711389809725</v>
      </c>
    </row>
    <row r="36" spans="1:57">
      <c r="A36">
        <v>30</v>
      </c>
      <c r="B36" t="s">
        <v>25</v>
      </c>
      <c r="C36">
        <v>87.885900000000007</v>
      </c>
      <c r="D36">
        <v>154.46600000000001</v>
      </c>
      <c r="E36">
        <v>189.47300000000001</v>
      </c>
      <c r="F36">
        <v>189.47300000000001</v>
      </c>
      <c r="G36">
        <v>524.95299999999997</v>
      </c>
      <c r="H36">
        <v>1941.64</v>
      </c>
      <c r="I36">
        <v>1993.21</v>
      </c>
      <c r="J36">
        <v>1068.01</v>
      </c>
      <c r="K36">
        <v>499.16399999999999</v>
      </c>
      <c r="M36" s="4">
        <f t="shared" si="0"/>
        <v>0.35278666666666664</v>
      </c>
      <c r="N36" s="2">
        <f t="shared" si="1"/>
        <v>0.14594844854302885</v>
      </c>
      <c r="O36" s="2">
        <f t="shared" si="2"/>
        <v>0.9512694264711441</v>
      </c>
      <c r="P36" s="3">
        <f t="shared" si="3"/>
        <v>0.47163913980120187</v>
      </c>
      <c r="Q36" s="2">
        <f t="shared" si="4"/>
        <v>0.49600608488605014</v>
      </c>
      <c r="R36" s="3">
        <f t="shared" si="5"/>
        <v>0.17902509543066633</v>
      </c>
      <c r="T36" s="6">
        <f t="shared" si="6"/>
        <v>1211.9813140780311</v>
      </c>
      <c r="U36" s="6">
        <f t="shared" si="7"/>
        <v>3435.4510206679142</v>
      </c>
      <c r="V36" s="6">
        <f t="shared" si="8"/>
        <v>3435.4510206679142</v>
      </c>
      <c r="W36" s="6">
        <f t="shared" si="9"/>
        <v>70.111245319753351</v>
      </c>
      <c r="X36" s="6">
        <f t="shared" si="10"/>
        <v>176.88679245283001</v>
      </c>
      <c r="Y36" s="6">
        <f t="shared" si="11"/>
        <v>216.97507041300389</v>
      </c>
      <c r="Z36" s="6">
        <f t="shared" si="12"/>
        <v>216.97507041300389</v>
      </c>
      <c r="AA36" s="6">
        <f t="shared" si="13"/>
        <v>601.15010655089452</v>
      </c>
      <c r="AB36" s="6">
        <f t="shared" si="14"/>
        <v>1223.0320148565056</v>
      </c>
      <c r="AC36" s="6">
        <f t="shared" si="15"/>
        <v>2282.530251131162</v>
      </c>
      <c r="AD36" s="6">
        <f t="shared" si="16"/>
        <v>571.61782442689287</v>
      </c>
      <c r="AE36" s="6">
        <f t="shared" si="17"/>
        <v>2223.4697065898831</v>
      </c>
      <c r="AI36" s="1"/>
      <c r="AJ36" s="22">
        <f t="shared" si="20"/>
        <v>242084.0321874877</v>
      </c>
      <c r="AK36" s="22">
        <f t="shared" si="21"/>
        <v>41019.261071155073</v>
      </c>
      <c r="AL36" s="20"/>
      <c r="AM36" s="20"/>
      <c r="AN36" s="20">
        <f t="shared" si="22"/>
        <v>18937.499999999982</v>
      </c>
      <c r="AO36" s="20">
        <f t="shared" si="23"/>
        <v>16648.726183373728</v>
      </c>
      <c r="AP36" s="20">
        <f t="shared" si="24"/>
        <v>17086.850556620408</v>
      </c>
      <c r="AQ36" s="20">
        <f t="shared" si="25"/>
        <v>37155.898469112683</v>
      </c>
      <c r="AR36" s="24">
        <f t="shared" si="26"/>
        <v>-193274.31804953597</v>
      </c>
      <c r="AS36" s="24">
        <f t="shared" si="27"/>
        <v>-1546194544.3962877</v>
      </c>
      <c r="BB36" s="10">
        <f t="shared" si="28"/>
        <v>1105.9892898530074</v>
      </c>
      <c r="BC36" s="10">
        <f t="shared" si="29"/>
        <v>1146.2333307866011</v>
      </c>
      <c r="BD36" s="9">
        <f t="shared" si="30"/>
        <v>1088.9004456460109</v>
      </c>
      <c r="BE36" s="10">
        <f t="shared" si="31"/>
        <v>413.32488042139346</v>
      </c>
    </row>
    <row r="37" spans="1:57">
      <c r="A37">
        <v>31</v>
      </c>
      <c r="B37" t="s">
        <v>25</v>
      </c>
      <c r="C37">
        <v>90.9161</v>
      </c>
      <c r="D37">
        <v>151.46700000000001</v>
      </c>
      <c r="E37">
        <v>194.749</v>
      </c>
      <c r="F37">
        <v>194.749</v>
      </c>
      <c r="G37">
        <v>539.221</v>
      </c>
      <c r="H37">
        <v>1919.81</v>
      </c>
      <c r="I37">
        <v>1972.13</v>
      </c>
      <c r="J37">
        <v>1089.0999999999999</v>
      </c>
      <c r="K37">
        <v>513.06399999999996</v>
      </c>
      <c r="M37" s="4">
        <f t="shared" si="0"/>
        <v>0.36006333333333335</v>
      </c>
      <c r="N37" s="2">
        <f t="shared" si="1"/>
        <v>0.14022255343967266</v>
      </c>
      <c r="O37" s="2">
        <f t="shared" si="2"/>
        <v>0.9515691778298262</v>
      </c>
      <c r="P37" s="3">
        <f t="shared" si="3"/>
        <v>0.4749756987196696</v>
      </c>
      <c r="Q37" s="2">
        <f t="shared" si="4"/>
        <v>0.49919088308538312</v>
      </c>
      <c r="R37" s="3">
        <f t="shared" si="5"/>
        <v>0.18029143021135169</v>
      </c>
      <c r="T37" s="6">
        <f t="shared" si="6"/>
        <v>1261.471768369496</v>
      </c>
      <c r="U37" s="6">
        <f t="shared" si="7"/>
        <v>3503.4718939339264</v>
      </c>
      <c r="V37" s="6">
        <f t="shared" si="8"/>
        <v>3503.4718939339264</v>
      </c>
      <c r="W37" s="6">
        <f t="shared" si="9"/>
        <v>71.49942640681482</v>
      </c>
      <c r="X37" s="6">
        <f t="shared" si="10"/>
        <v>176.88679245283001</v>
      </c>
      <c r="Y37" s="6">
        <f t="shared" si="11"/>
        <v>227.43254929057937</v>
      </c>
      <c r="Z37" s="6">
        <f t="shared" si="12"/>
        <v>227.43254929057937</v>
      </c>
      <c r="AA37" s="6">
        <f t="shared" si="13"/>
        <v>629.71520603964859</v>
      </c>
      <c r="AB37" s="6">
        <f t="shared" si="14"/>
        <v>1271.8770798897131</v>
      </c>
      <c r="AC37" s="6">
        <f t="shared" si="15"/>
        <v>2303.0942404510279</v>
      </c>
      <c r="AD37" s="6">
        <f t="shared" si="16"/>
        <v>599.1684345964386</v>
      </c>
      <c r="AE37" s="6">
        <f t="shared" si="17"/>
        <v>2242.0001255644302</v>
      </c>
      <c r="AI37" s="1"/>
      <c r="AJ37" s="22">
        <f t="shared" si="20"/>
        <v>246929.91301254765</v>
      </c>
      <c r="AK37" s="22">
        <f t="shared" si="21"/>
        <v>41840.357980714529</v>
      </c>
      <c r="AL37" s="20"/>
      <c r="AM37" s="20"/>
      <c r="AN37" s="20">
        <f t="shared" si="22"/>
        <v>18937.499999999982</v>
      </c>
      <c r="AO37" s="20">
        <f t="shared" si="23"/>
        <v>17479.511672471595</v>
      </c>
      <c r="AP37" s="20">
        <f t="shared" si="24"/>
        <v>17939.498821747162</v>
      </c>
      <c r="AQ37" s="20">
        <f t="shared" si="25"/>
        <v>38973.342902833007</v>
      </c>
      <c r="AR37" s="24">
        <f t="shared" si="26"/>
        <v>-195440.41759621043</v>
      </c>
      <c r="AS37" s="24">
        <f t="shared" si="27"/>
        <v>-1563523340.7696834</v>
      </c>
      <c r="BB37" s="10">
        <f t="shared" si="28"/>
        <v>1152.9207695367522</v>
      </c>
      <c r="BC37" s="10">
        <f t="shared" si="29"/>
        <v>1202.300213101789</v>
      </c>
      <c r="BD37" s="9">
        <f t="shared" si="30"/>
        <v>1143.2356488537857</v>
      </c>
      <c r="BE37" s="10">
        <f t="shared" si="31"/>
        <v>433.95014082600778</v>
      </c>
    </row>
    <row r="38" spans="1:57">
      <c r="A38">
        <v>32</v>
      </c>
      <c r="B38" t="s">
        <v>25</v>
      </c>
      <c r="C38">
        <v>93.946299999999994</v>
      </c>
      <c r="D38">
        <v>148.55600000000001</v>
      </c>
      <c r="E38">
        <v>199.91200000000001</v>
      </c>
      <c r="F38">
        <v>199.91200000000001</v>
      </c>
      <c r="G38">
        <v>553.29999999999995</v>
      </c>
      <c r="H38">
        <v>1898.32</v>
      </c>
      <c r="I38">
        <v>1951.58</v>
      </c>
      <c r="J38">
        <v>1109.6400000000001</v>
      </c>
      <c r="K38">
        <v>526.66700000000003</v>
      </c>
      <c r="M38" s="4">
        <f t="shared" si="0"/>
        <v>0.3672266666666667</v>
      </c>
      <c r="N38" s="2">
        <f t="shared" si="1"/>
        <v>0.13484496405489799</v>
      </c>
      <c r="O38" s="2">
        <f t="shared" si="2"/>
        <v>0.95165157777212994</v>
      </c>
      <c r="P38" s="3">
        <f t="shared" si="3"/>
        <v>0.47805805678599955</v>
      </c>
      <c r="Q38" s="2">
        <f t="shared" si="4"/>
        <v>0.50223295330767548</v>
      </c>
      <c r="R38" s="3">
        <f t="shared" si="5"/>
        <v>0.18146104131871324</v>
      </c>
      <c r="T38" s="6">
        <f t="shared" si="6"/>
        <v>1311.7790025945351</v>
      </c>
      <c r="U38" s="6">
        <f t="shared" si="7"/>
        <v>3572.1234911985375</v>
      </c>
      <c r="V38" s="6">
        <f t="shared" si="8"/>
        <v>3572.1234911985375</v>
      </c>
      <c r="W38" s="6">
        <f t="shared" si="9"/>
        <v>72.900479412215049</v>
      </c>
      <c r="X38" s="6">
        <f t="shared" si="10"/>
        <v>176.88679245283001</v>
      </c>
      <c r="Y38" s="6">
        <f t="shared" si="11"/>
        <v>238.03678379082737</v>
      </c>
      <c r="Z38" s="6">
        <f t="shared" si="12"/>
        <v>238.03678379082737</v>
      </c>
      <c r="AA38" s="6">
        <f t="shared" si="13"/>
        <v>658.81864256005019</v>
      </c>
      <c r="AB38" s="6">
        <f t="shared" si="14"/>
        <v>1321.2570369196553</v>
      </c>
      <c r="AC38" s="6">
        <f t="shared" si="15"/>
        <v>2323.7669336910972</v>
      </c>
      <c r="AD38" s="6">
        <f t="shared" si="16"/>
        <v>627.10652091302006</v>
      </c>
      <c r="AE38" s="6">
        <f t="shared" si="17"/>
        <v>2260.3444886040024</v>
      </c>
      <c r="AI38" s="1"/>
      <c r="AJ38" s="22">
        <f t="shared" si="20"/>
        <v>251819.04932028882</v>
      </c>
      <c r="AK38" s="22">
        <f t="shared" si="21"/>
        <v>42668.784196221291</v>
      </c>
      <c r="AL38" s="20"/>
      <c r="AM38" s="20"/>
      <c r="AN38" s="20">
        <f t="shared" si="22"/>
        <v>18937.499999999982</v>
      </c>
      <c r="AO38" s="20">
        <f t="shared" si="23"/>
        <v>18321.966170849075</v>
      </c>
      <c r="AP38" s="20">
        <f t="shared" si="24"/>
        <v>18804.123175345103</v>
      </c>
      <c r="AQ38" s="20">
        <f t="shared" si="25"/>
        <v>40825.255437318272</v>
      </c>
      <c r="AR38" s="24">
        <f t="shared" si="26"/>
        <v>-197598.98873299768</v>
      </c>
      <c r="AS38" s="24">
        <f t="shared" si="27"/>
        <v>-1580791909.8639815</v>
      </c>
      <c r="BB38" s="10">
        <f t="shared" si="28"/>
        <v>1200.3776534828985</v>
      </c>
      <c r="BC38" s="10">
        <f t="shared" si="29"/>
        <v>1259.4304120792972</v>
      </c>
      <c r="BD38" s="9">
        <f t="shared" si="30"/>
        <v>1198.3368691928772</v>
      </c>
      <c r="BE38" s="10">
        <f t="shared" si="31"/>
        <v>454.86509858115875</v>
      </c>
    </row>
    <row r="39" spans="1:57">
      <c r="A39">
        <v>33</v>
      </c>
      <c r="B39" t="s">
        <v>25</v>
      </c>
      <c r="C39">
        <v>96.976500000000001</v>
      </c>
      <c r="D39">
        <v>145.69499999999999</v>
      </c>
      <c r="E39">
        <v>204.97</v>
      </c>
      <c r="F39">
        <v>204.97</v>
      </c>
      <c r="G39">
        <v>567.19200000000001</v>
      </c>
      <c r="H39">
        <v>1877.17</v>
      </c>
      <c r="I39">
        <v>1931.57</v>
      </c>
      <c r="J39">
        <v>1129.6500000000001</v>
      </c>
      <c r="K39">
        <v>539.99199999999996</v>
      </c>
      <c r="M39" s="4">
        <f t="shared" ref="M39:M70" si="32">($M$2-H39)/$M$2</f>
        <v>0.37427666666666665</v>
      </c>
      <c r="N39" s="2">
        <f t="shared" ref="N39:N70" si="33">(D39/($M$2-H39))</f>
        <v>0.12975695341235985</v>
      </c>
      <c r="O39" s="2">
        <f t="shared" ref="O39:O70" si="34">(J39-$M$3)/($M$2-H39)</f>
        <v>0.9515469930443613</v>
      </c>
      <c r="P39" s="3">
        <f t="shared" ref="P39:P70" si="35">K39/($M$2-H39)</f>
        <v>0.48092053115787786</v>
      </c>
      <c r="Q39" s="2">
        <f t="shared" ref="Q39:Q70" si="36">G39/($M$2-H39)</f>
        <v>0.5051450353125585</v>
      </c>
      <c r="R39" s="3">
        <f t="shared" ref="R39:R70" si="37">F39/($M$2-H39)</f>
        <v>0.18254766972738529</v>
      </c>
      <c r="T39" s="6">
        <f t="shared" ref="T39:T70" si="38">$O$3/N39</f>
        <v>1363.2162886153342</v>
      </c>
      <c r="U39" s="6">
        <f t="shared" ref="U39:U70" si="39">T39/M39</f>
        <v>3642.2689684511483</v>
      </c>
      <c r="V39" s="6">
        <f t="shared" ref="V39:V70" si="40">U39</f>
        <v>3642.2689684511483</v>
      </c>
      <c r="W39" s="6">
        <f t="shared" ref="W39:W70" si="41">(U39/98)*2</f>
        <v>74.332019764309152</v>
      </c>
      <c r="X39" s="6">
        <f t="shared" ref="X39:X70" si="42">$O$3</f>
        <v>176.88679245283001</v>
      </c>
      <c r="Y39" s="6">
        <f t="shared" ref="Y39:Y70" si="43">R39*T39</f>
        <v>248.85195682114397</v>
      </c>
      <c r="Z39" s="6">
        <f t="shared" ref="Z39:Z70" si="44">Y39</f>
        <v>248.85195682114397</v>
      </c>
      <c r="AA39" s="6">
        <f t="shared" ref="AA39:AA70" si="45">Q39*T39</f>
        <v>688.62194025124791</v>
      </c>
      <c r="AB39" s="6">
        <f t="shared" ref="AB39:AB70" si="46">O39*T39+(U39/98)*2</f>
        <v>1371.4963800653245</v>
      </c>
      <c r="AC39" s="6">
        <f t="shared" ref="AC39:AC70" si="47">U39-O39*T39</f>
        <v>2345.1046081501327</v>
      </c>
      <c r="AD39" s="6">
        <f t="shared" ref="AD39:AD70" si="48">T39*P39</f>
        <v>655.59870160395747</v>
      </c>
      <c r="AE39" s="6">
        <f t="shared" ref="AE39:AE70" si="49">U39-T39</f>
        <v>2279.0526798358142</v>
      </c>
      <c r="AI39" s="1"/>
      <c r="AJ39" s="22">
        <f t="shared" si="20"/>
        <v>256753.52017687727</v>
      </c>
      <c r="AK39" s="22">
        <f t="shared" si="21"/>
        <v>43504.891999306987</v>
      </c>
      <c r="AL39" s="20"/>
      <c r="AM39" s="20"/>
      <c r="AN39" s="20">
        <f t="shared" si="22"/>
        <v>18937.499999999982</v>
      </c>
      <c r="AO39" s="20">
        <f t="shared" si="23"/>
        <v>19176.243302189054</v>
      </c>
      <c r="AP39" s="20">
        <f t="shared" si="24"/>
        <v>19680.881283825609</v>
      </c>
      <c r="AQ39" s="20">
        <f t="shared" si="25"/>
        <v>42712.069061403381</v>
      </c>
      <c r="AR39" s="24">
        <f t="shared" si="26"/>
        <v>-199751.71852876624</v>
      </c>
      <c r="AS39" s="24">
        <f t="shared" si="27"/>
        <v>-1598013748.23013</v>
      </c>
      <c r="BB39" s="10">
        <f t="shared" si="28"/>
        <v>1248.3565575074404</v>
      </c>
      <c r="BC39" s="10">
        <f t="shared" si="29"/>
        <v>1317.6372851201004</v>
      </c>
      <c r="BD39" s="9">
        <f t="shared" si="30"/>
        <v>1254.2130418260401</v>
      </c>
      <c r="BE39" s="10">
        <f t="shared" si="31"/>
        <v>476.07356758165474</v>
      </c>
    </row>
    <row r="40" spans="1:57">
      <c r="A40">
        <v>34</v>
      </c>
      <c r="B40" t="s">
        <v>25</v>
      </c>
      <c r="C40">
        <v>100.00700000000001</v>
      </c>
      <c r="D40">
        <v>142.953</v>
      </c>
      <c r="E40">
        <v>209.91900000000001</v>
      </c>
      <c r="F40">
        <v>209.91900000000001</v>
      </c>
      <c r="G40">
        <v>580.90300000000002</v>
      </c>
      <c r="H40">
        <v>1856.31</v>
      </c>
      <c r="I40">
        <v>1912.05</v>
      </c>
      <c r="J40">
        <v>1149.17</v>
      </c>
      <c r="K40">
        <v>553.029</v>
      </c>
      <c r="M40" s="4">
        <f t="shared" si="32"/>
        <v>0.38123000000000001</v>
      </c>
      <c r="N40" s="2">
        <f t="shared" si="33"/>
        <v>0.12499278650683314</v>
      </c>
      <c r="O40" s="2">
        <f t="shared" si="34"/>
        <v>0.95125909136216991</v>
      </c>
      <c r="P40" s="3">
        <f t="shared" si="35"/>
        <v>0.48354798940272276</v>
      </c>
      <c r="Q40" s="2">
        <f t="shared" si="36"/>
        <v>0.50791997831580238</v>
      </c>
      <c r="R40" s="3">
        <f t="shared" si="37"/>
        <v>0.18354536631429846</v>
      </c>
      <c r="T40" s="6">
        <f t="shared" si="38"/>
        <v>1415.1760065222636</v>
      </c>
      <c r="U40" s="6">
        <f t="shared" si="39"/>
        <v>3712.1318010709115</v>
      </c>
      <c r="V40" s="6">
        <f t="shared" si="40"/>
        <v>3712.1318010709115</v>
      </c>
      <c r="W40" s="6">
        <f t="shared" si="41"/>
        <v>75.757791858590025</v>
      </c>
      <c r="X40" s="6">
        <f t="shared" si="42"/>
        <v>176.88679245283001</v>
      </c>
      <c r="Y40" s="6">
        <f t="shared" si="43"/>
        <v>259.74899851633489</v>
      </c>
      <c r="Z40" s="6">
        <f t="shared" si="44"/>
        <v>259.74899851633489</v>
      </c>
      <c r="AA40" s="6">
        <f t="shared" si="45"/>
        <v>718.79616654583197</v>
      </c>
      <c r="AB40" s="6">
        <f t="shared" si="46"/>
        <v>1421.9568339405027</v>
      </c>
      <c r="AC40" s="6">
        <f t="shared" si="47"/>
        <v>2365.932758988999</v>
      </c>
      <c r="AD40" s="6">
        <f t="shared" si="48"/>
        <v>684.30551260481502</v>
      </c>
      <c r="AE40" s="6">
        <f t="shared" si="49"/>
        <v>2296.9557945486476</v>
      </c>
      <c r="AI40" s="1"/>
      <c r="AJ40" s="22">
        <f t="shared" ref="AJ40:AJ71" si="50">U39*$AT$4</f>
        <v>261795.36664536316</v>
      </c>
      <c r="AK40" s="22">
        <f t="shared" ref="AK40:AK71" si="51">V39*$AU$4</f>
        <v>44359.193766766533</v>
      </c>
      <c r="AL40" s="20"/>
      <c r="AM40" s="20"/>
      <c r="AN40" s="20">
        <f t="shared" ref="AN40:AN71" si="52">X39*$AP$4</f>
        <v>18937.499999999982</v>
      </c>
      <c r="AO40" s="20">
        <f t="shared" ref="AO40:AO71" si="53">Y39*$AQ$4</f>
        <v>20047.513641511359</v>
      </c>
      <c r="AP40" s="20">
        <f t="shared" ref="AP40:AP71" si="54">Z39*$AR$4</f>
        <v>20575.079789972184</v>
      </c>
      <c r="AQ40" s="20">
        <f t="shared" ref="AQ40:AQ71" si="55">AA39*$AS$4</f>
        <v>44644.255595010727</v>
      </c>
      <c r="AR40" s="24">
        <f t="shared" ref="AR40:AR71" si="56">AL40+AM40+AN40+AO40+AP40+AQ40-AJ40-AK40</f>
        <v>-201950.21138563543</v>
      </c>
      <c r="AS40" s="24">
        <f t="shared" ref="AS40:AS71" si="57">AR40*8000</f>
        <v>-1615601691.0850835</v>
      </c>
      <c r="BB40" s="10">
        <f t="shared" ref="BB40:BB71" si="58">U39-AC39</f>
        <v>1297.1643603010157</v>
      </c>
      <c r="BC40" s="10">
        <f t="shared" ref="BC40:BC71" si="59">2*AA39</f>
        <v>1377.2438805024958</v>
      </c>
      <c r="BD40" s="9">
        <f t="shared" ref="BD40:BD71" si="60">2*AD39</f>
        <v>1311.1974032079149</v>
      </c>
      <c r="BE40" s="10">
        <f t="shared" ref="BE40:BE71" si="61">Y39*2</f>
        <v>497.70391364228794</v>
      </c>
    </row>
    <row r="41" spans="1:57">
      <c r="A41">
        <v>35</v>
      </c>
      <c r="B41" t="s">
        <v>25</v>
      </c>
      <c r="C41">
        <v>103.03700000000001</v>
      </c>
      <c r="D41">
        <v>140.292</v>
      </c>
      <c r="E41">
        <v>214.76499999999999</v>
      </c>
      <c r="F41">
        <v>214.76499999999999</v>
      </c>
      <c r="G41">
        <v>594.43600000000004</v>
      </c>
      <c r="H41">
        <v>1835.74</v>
      </c>
      <c r="I41">
        <v>1893.02</v>
      </c>
      <c r="J41">
        <v>1168.2</v>
      </c>
      <c r="K41">
        <v>565.79700000000003</v>
      </c>
      <c r="M41" s="4">
        <f t="shared" si="32"/>
        <v>0.38808666666666669</v>
      </c>
      <c r="N41" s="2">
        <f t="shared" si="33"/>
        <v>0.1204988576434817</v>
      </c>
      <c r="O41" s="2">
        <f t="shared" si="34"/>
        <v>0.95079751103705368</v>
      </c>
      <c r="P41" s="3">
        <f t="shared" si="35"/>
        <v>0.48597134660642816</v>
      </c>
      <c r="Q41" s="2">
        <f t="shared" si="36"/>
        <v>0.51056980399567109</v>
      </c>
      <c r="R41" s="3">
        <f t="shared" si="37"/>
        <v>0.18446481026574818</v>
      </c>
      <c r="T41" s="6">
        <f t="shared" si="38"/>
        <v>1467.9541027366624</v>
      </c>
      <c r="U41" s="6">
        <f t="shared" si="39"/>
        <v>3782.5419650335725</v>
      </c>
      <c r="V41" s="6">
        <f t="shared" si="40"/>
        <v>3782.5419650335725</v>
      </c>
      <c r="W41" s="6">
        <f t="shared" si="41"/>
        <v>77.194733980276993</v>
      </c>
      <c r="X41" s="6">
        <f t="shared" si="42"/>
        <v>176.88679245283001</v>
      </c>
      <c r="Y41" s="6">
        <f t="shared" si="43"/>
        <v>270.78587504014507</v>
      </c>
      <c r="Z41" s="6">
        <f t="shared" si="44"/>
        <v>270.78587504014507</v>
      </c>
      <c r="AA41" s="6">
        <f t="shared" si="45"/>
        <v>749.49303850889896</v>
      </c>
      <c r="AB41" s="6">
        <f t="shared" si="46"/>
        <v>1472.921841178927</v>
      </c>
      <c r="AC41" s="6">
        <f t="shared" si="47"/>
        <v>2386.8148578349228</v>
      </c>
      <c r="AD41" s="6">
        <f t="shared" si="48"/>
        <v>713.3836320633668</v>
      </c>
      <c r="AE41" s="6">
        <f t="shared" si="49"/>
        <v>2314.5878622969103</v>
      </c>
      <c r="AI41" s="1"/>
      <c r="AJ41" s="22">
        <f t="shared" si="50"/>
        <v>266816.89746557391</v>
      </c>
      <c r="AK41" s="22">
        <f t="shared" si="51"/>
        <v>45210.053205242635</v>
      </c>
      <c r="AL41" s="20"/>
      <c r="AM41" s="20"/>
      <c r="AN41" s="20">
        <f t="shared" si="52"/>
        <v>18937.499999999982</v>
      </c>
      <c r="AO41" s="20">
        <f t="shared" si="53"/>
        <v>20925.379320475939</v>
      </c>
      <c r="AP41" s="20">
        <f t="shared" si="54"/>
        <v>21476.047197330572</v>
      </c>
      <c r="AQ41" s="20">
        <f t="shared" si="55"/>
        <v>46600.489912182798</v>
      </c>
      <c r="AR41" s="24">
        <f t="shared" si="56"/>
        <v>-204087.53424082726</v>
      </c>
      <c r="AS41" s="24">
        <f t="shared" si="57"/>
        <v>-1632700273.9266181</v>
      </c>
      <c r="BB41" s="10">
        <f t="shared" si="58"/>
        <v>1346.1990420819125</v>
      </c>
      <c r="BC41" s="10">
        <f t="shared" si="59"/>
        <v>1437.5923330916639</v>
      </c>
      <c r="BD41" s="9">
        <f t="shared" si="60"/>
        <v>1368.61102520963</v>
      </c>
      <c r="BE41" s="10">
        <f t="shared" si="61"/>
        <v>519.49799703266979</v>
      </c>
    </row>
    <row r="42" spans="1:57">
      <c r="A42">
        <v>36</v>
      </c>
      <c r="B42" t="s">
        <v>25</v>
      </c>
      <c r="C42">
        <v>106.06699999999999</v>
      </c>
      <c r="D42">
        <v>137.68600000000001</v>
      </c>
      <c r="E42">
        <v>219.51499999999999</v>
      </c>
      <c r="F42">
        <v>219.51499999999999</v>
      </c>
      <c r="G42">
        <v>607.79300000000001</v>
      </c>
      <c r="H42">
        <v>1815.49</v>
      </c>
      <c r="I42">
        <v>1874.46</v>
      </c>
      <c r="J42">
        <v>1186.76</v>
      </c>
      <c r="K42">
        <v>578.30899999999997</v>
      </c>
      <c r="M42" s="4">
        <f t="shared" si="32"/>
        <v>0.39483666666666667</v>
      </c>
      <c r="N42" s="2">
        <f t="shared" si="33"/>
        <v>0.11623878228128087</v>
      </c>
      <c r="O42" s="2">
        <f t="shared" si="34"/>
        <v>0.95021191057905807</v>
      </c>
      <c r="P42" s="3">
        <f t="shared" si="35"/>
        <v>0.48822635520172897</v>
      </c>
      <c r="Q42" s="2">
        <f t="shared" si="36"/>
        <v>0.51311766046719742</v>
      </c>
      <c r="R42" s="3">
        <f t="shared" si="37"/>
        <v>0.18532135651028694</v>
      </c>
      <c r="T42" s="6">
        <f t="shared" si="38"/>
        <v>1521.7536607084355</v>
      </c>
      <c r="U42" s="6">
        <f t="shared" si="39"/>
        <v>3854.1346059765697</v>
      </c>
      <c r="V42" s="6">
        <f t="shared" si="40"/>
        <v>3854.1346059765697</v>
      </c>
      <c r="W42" s="6">
        <f t="shared" si="41"/>
        <v>78.65580828523612</v>
      </c>
      <c r="X42" s="6">
        <f t="shared" si="42"/>
        <v>176.88679245283001</v>
      </c>
      <c r="Y42" s="6">
        <f t="shared" si="43"/>
        <v>282.01345267698224</v>
      </c>
      <c r="Z42" s="6">
        <f t="shared" si="44"/>
        <v>282.01345267698224</v>
      </c>
      <c r="AA42" s="6">
        <f t="shared" si="45"/>
        <v>780.83867819010572</v>
      </c>
      <c r="AB42" s="6">
        <f t="shared" si="46"/>
        <v>1524.6442616576744</v>
      </c>
      <c r="AC42" s="6">
        <f t="shared" si="47"/>
        <v>2408.1461526041312</v>
      </c>
      <c r="AD42" s="6">
        <f t="shared" si="48"/>
        <v>742.96024328256794</v>
      </c>
      <c r="AE42" s="6">
        <f t="shared" si="49"/>
        <v>2332.3809452681344</v>
      </c>
      <c r="AI42" s="1"/>
      <c r="AJ42" s="22">
        <f t="shared" si="50"/>
        <v>271877.76882071805</v>
      </c>
      <c r="AK42" s="22">
        <f t="shared" si="51"/>
        <v>46067.57859214388</v>
      </c>
      <c r="AL42" s="20"/>
      <c r="AM42" s="20"/>
      <c r="AN42" s="20">
        <f t="shared" si="52"/>
        <v>18937.499999999982</v>
      </c>
      <c r="AO42" s="20">
        <f t="shared" si="53"/>
        <v>21814.510093234087</v>
      </c>
      <c r="AP42" s="20">
        <f t="shared" si="54"/>
        <v>22388.576148319196</v>
      </c>
      <c r="AQ42" s="20">
        <f t="shared" si="55"/>
        <v>48590.608027481983</v>
      </c>
      <c r="AR42" s="24">
        <f t="shared" si="56"/>
        <v>-206214.1531438267</v>
      </c>
      <c r="AS42" s="24">
        <f t="shared" si="57"/>
        <v>-1649713225.1506135</v>
      </c>
      <c r="BB42" s="10">
        <f t="shared" si="58"/>
        <v>1395.7271071986497</v>
      </c>
      <c r="BC42" s="10">
        <f t="shared" si="59"/>
        <v>1498.9860770177979</v>
      </c>
      <c r="BD42" s="9">
        <f t="shared" si="60"/>
        <v>1426.7672641267336</v>
      </c>
      <c r="BE42" s="10">
        <f t="shared" si="61"/>
        <v>541.57175008029014</v>
      </c>
    </row>
    <row r="43" spans="1:57">
      <c r="A43">
        <v>37</v>
      </c>
      <c r="B43" t="s">
        <v>25</v>
      </c>
      <c r="C43">
        <v>109.09699999999999</v>
      </c>
      <c r="D43">
        <v>135.22399999999999</v>
      </c>
      <c r="E43">
        <v>224.16200000000001</v>
      </c>
      <c r="F43">
        <v>224.16200000000001</v>
      </c>
      <c r="G43">
        <v>620.98099999999999</v>
      </c>
      <c r="H43">
        <v>1795.47</v>
      </c>
      <c r="I43">
        <v>1856.33</v>
      </c>
      <c r="J43">
        <v>1204.9000000000001</v>
      </c>
      <c r="K43">
        <v>590.553</v>
      </c>
      <c r="M43" s="4">
        <f t="shared" si="32"/>
        <v>0.40150999999999998</v>
      </c>
      <c r="N43" s="2">
        <f t="shared" si="33"/>
        <v>0.11226287431612329</v>
      </c>
      <c r="O43" s="2">
        <f t="shared" si="34"/>
        <v>0.94947864328825371</v>
      </c>
      <c r="P43" s="3">
        <f t="shared" si="35"/>
        <v>0.49027670543697544</v>
      </c>
      <c r="Q43" s="2">
        <f t="shared" si="36"/>
        <v>0.5155380106763634</v>
      </c>
      <c r="R43" s="3">
        <f t="shared" si="37"/>
        <v>0.18609914240409123</v>
      </c>
      <c r="T43" s="6">
        <f t="shared" si="38"/>
        <v>1575.6481698012731</v>
      </c>
      <c r="U43" s="6">
        <f t="shared" si="39"/>
        <v>3924.306168716279</v>
      </c>
      <c r="V43" s="6">
        <f t="shared" si="40"/>
        <v>3924.306168716279</v>
      </c>
      <c r="W43" s="6">
        <f t="shared" si="41"/>
        <v>80.087880994209769</v>
      </c>
      <c r="X43" s="6">
        <f t="shared" si="42"/>
        <v>176.88679245283001</v>
      </c>
      <c r="Y43" s="6">
        <f t="shared" si="43"/>
        <v>293.22677313059285</v>
      </c>
      <c r="Z43" s="6">
        <f t="shared" si="44"/>
        <v>293.22677313059285</v>
      </c>
      <c r="AA43" s="6">
        <f t="shared" si="45"/>
        <v>812.30652298520113</v>
      </c>
      <c r="AB43" s="6">
        <f t="shared" si="46"/>
        <v>1576.1321675567426</v>
      </c>
      <c r="AC43" s="6">
        <f t="shared" si="47"/>
        <v>2428.2618821537462</v>
      </c>
      <c r="AD43" s="6">
        <f t="shared" si="48"/>
        <v>772.50359361796825</v>
      </c>
      <c r="AE43" s="6">
        <f t="shared" si="49"/>
        <v>2348.6579989150059</v>
      </c>
      <c r="AI43" s="1"/>
      <c r="AJ43" s="22">
        <f t="shared" si="50"/>
        <v>277023.63307377789</v>
      </c>
      <c r="AK43" s="22">
        <f t="shared" si="51"/>
        <v>46939.505366188641</v>
      </c>
      <c r="AL43" s="20"/>
      <c r="AM43" s="20"/>
      <c r="AN43" s="20">
        <f t="shared" si="52"/>
        <v>18937.499999999982</v>
      </c>
      <c r="AO43" s="20">
        <f t="shared" si="53"/>
        <v>22719.003747657691</v>
      </c>
      <c r="AP43" s="20">
        <f t="shared" si="54"/>
        <v>23316.872267332892</v>
      </c>
      <c r="AQ43" s="20">
        <f t="shared" si="55"/>
        <v>50622.786597346203</v>
      </c>
      <c r="AR43" s="24">
        <f t="shared" si="56"/>
        <v>-208366.97582762979</v>
      </c>
      <c r="AS43" s="24">
        <f t="shared" si="57"/>
        <v>-1666935806.6210384</v>
      </c>
      <c r="BB43" s="10">
        <f t="shared" si="58"/>
        <v>1445.9884533724385</v>
      </c>
      <c r="BC43" s="10">
        <f t="shared" si="59"/>
        <v>1561.6773563802114</v>
      </c>
      <c r="BD43" s="9">
        <f t="shared" si="60"/>
        <v>1485.9204865651359</v>
      </c>
      <c r="BE43" s="10">
        <f t="shared" si="61"/>
        <v>564.02690535396448</v>
      </c>
    </row>
    <row r="44" spans="1:57">
      <c r="A44">
        <v>38</v>
      </c>
      <c r="B44" t="s">
        <v>25</v>
      </c>
      <c r="C44">
        <v>112.127</v>
      </c>
      <c r="D44">
        <v>132.77799999999999</v>
      </c>
      <c r="E44">
        <v>228.72200000000001</v>
      </c>
      <c r="F44">
        <v>228.72200000000001</v>
      </c>
      <c r="G44">
        <v>633.99800000000005</v>
      </c>
      <c r="H44">
        <v>1775.78</v>
      </c>
      <c r="I44">
        <v>1838.65</v>
      </c>
      <c r="J44">
        <v>1222.58</v>
      </c>
      <c r="K44">
        <v>602.56500000000005</v>
      </c>
      <c r="M44" s="4">
        <f t="shared" si="32"/>
        <v>0.40807333333333334</v>
      </c>
      <c r="N44" s="2">
        <f t="shared" si="33"/>
        <v>0.10845926385780333</v>
      </c>
      <c r="O44" s="2">
        <f t="shared" si="34"/>
        <v>0.94864935240397963</v>
      </c>
      <c r="P44" s="3">
        <f t="shared" si="35"/>
        <v>0.49220319877146268</v>
      </c>
      <c r="Q44" s="2">
        <f t="shared" si="36"/>
        <v>0.51787913937037466</v>
      </c>
      <c r="R44" s="3">
        <f t="shared" si="37"/>
        <v>0.18683079838591105</v>
      </c>
      <c r="T44" s="6">
        <f t="shared" si="38"/>
        <v>1630.9053386600458</v>
      </c>
      <c r="U44" s="6">
        <f t="shared" si="39"/>
        <v>3996.5986636226635</v>
      </c>
      <c r="V44" s="6">
        <f t="shared" si="40"/>
        <v>3996.5986636226635</v>
      </c>
      <c r="W44" s="6">
        <f t="shared" si="41"/>
        <v>81.563238033115582</v>
      </c>
      <c r="X44" s="6">
        <f t="shared" si="42"/>
        <v>176.88679245283001</v>
      </c>
      <c r="Y44" s="6">
        <f t="shared" si="43"/>
        <v>304.70334651370098</v>
      </c>
      <c r="Z44" s="6">
        <f t="shared" si="44"/>
        <v>304.70334651370098</v>
      </c>
      <c r="AA44" s="6">
        <f t="shared" si="45"/>
        <v>844.61185317981392</v>
      </c>
      <c r="AB44" s="6">
        <f t="shared" si="46"/>
        <v>1628.7205313851612</v>
      </c>
      <c r="AC44" s="6">
        <f t="shared" si="47"/>
        <v>2449.4413702706179</v>
      </c>
      <c r="AD44" s="6">
        <f t="shared" si="48"/>
        <v>802.73682458193014</v>
      </c>
      <c r="AE44" s="6">
        <f t="shared" si="49"/>
        <v>2365.6933249626177</v>
      </c>
      <c r="AI44" s="1"/>
      <c r="AJ44" s="22">
        <f t="shared" si="50"/>
        <v>282067.35448881995</v>
      </c>
      <c r="AK44" s="22">
        <f t="shared" si="51"/>
        <v>47794.12482879556</v>
      </c>
      <c r="AL44" s="20"/>
      <c r="AM44" s="20"/>
      <c r="AN44" s="20">
        <f t="shared" si="52"/>
        <v>18937.499999999982</v>
      </c>
      <c r="AO44" s="20">
        <f t="shared" si="53"/>
        <v>23622.348843400559</v>
      </c>
      <c r="AP44" s="20">
        <f t="shared" si="54"/>
        <v>24243.989602437417</v>
      </c>
      <c r="AQ44" s="20">
        <f t="shared" si="55"/>
        <v>52662.88788361047</v>
      </c>
      <c r="AR44" s="24">
        <f t="shared" si="56"/>
        <v>-210394.75298816708</v>
      </c>
      <c r="AS44" s="24">
        <f t="shared" si="57"/>
        <v>-1683158023.9053366</v>
      </c>
      <c r="BB44" s="10">
        <f t="shared" si="58"/>
        <v>1496.0442865625328</v>
      </c>
      <c r="BC44" s="10">
        <f t="shared" si="59"/>
        <v>1624.6130459704023</v>
      </c>
      <c r="BD44" s="9">
        <f t="shared" si="60"/>
        <v>1545.0071872359365</v>
      </c>
      <c r="BE44" s="10">
        <f t="shared" si="61"/>
        <v>586.45354626118569</v>
      </c>
    </row>
    <row r="45" spans="1:57">
      <c r="A45">
        <v>39</v>
      </c>
      <c r="B45" t="s">
        <v>25</v>
      </c>
      <c r="C45">
        <v>115.158</v>
      </c>
      <c r="D45">
        <v>130.4</v>
      </c>
      <c r="E45">
        <v>233.191</v>
      </c>
      <c r="F45">
        <v>233.191</v>
      </c>
      <c r="G45">
        <v>646.84900000000005</v>
      </c>
      <c r="H45">
        <v>1756.37</v>
      </c>
      <c r="I45">
        <v>1821.39</v>
      </c>
      <c r="J45">
        <v>1239.8399999999999</v>
      </c>
      <c r="K45">
        <v>614.34</v>
      </c>
      <c r="M45" s="4">
        <f t="shared" si="32"/>
        <v>0.41454333333333337</v>
      </c>
      <c r="N45" s="2">
        <f t="shared" si="33"/>
        <v>0.10485433770494439</v>
      </c>
      <c r="O45" s="2">
        <f t="shared" si="34"/>
        <v>0.94772199946929547</v>
      </c>
      <c r="P45" s="3">
        <f t="shared" si="35"/>
        <v>0.49398936982864677</v>
      </c>
      <c r="Q45" s="2">
        <f t="shared" si="36"/>
        <v>0.52012978136584032</v>
      </c>
      <c r="R45" s="3">
        <f t="shared" si="37"/>
        <v>0.18750834251344853</v>
      </c>
      <c r="T45" s="6">
        <f t="shared" si="38"/>
        <v>1686.9763933904371</v>
      </c>
      <c r="U45" s="6">
        <f t="shared" si="39"/>
        <v>4069.4814214608132</v>
      </c>
      <c r="V45" s="6">
        <f t="shared" si="40"/>
        <v>4069.4814214608132</v>
      </c>
      <c r="W45" s="6">
        <f t="shared" si="41"/>
        <v>83.050641254302306</v>
      </c>
      <c r="X45" s="6">
        <f t="shared" si="42"/>
        <v>176.88679245283001</v>
      </c>
      <c r="Y45" s="6">
        <f t="shared" si="43"/>
        <v>316.32214738395618</v>
      </c>
      <c r="Z45" s="6">
        <f t="shared" si="44"/>
        <v>316.32214738395618</v>
      </c>
      <c r="AA45" s="6">
        <f t="shared" si="45"/>
        <v>877.44666266350191</v>
      </c>
      <c r="AB45" s="6">
        <f t="shared" si="46"/>
        <v>1681.835281855788</v>
      </c>
      <c r="AC45" s="6">
        <f t="shared" si="47"/>
        <v>2470.6967808593272</v>
      </c>
      <c r="AD45" s="6">
        <f t="shared" si="48"/>
        <v>833.34840548674538</v>
      </c>
      <c r="AE45" s="6">
        <f t="shared" si="49"/>
        <v>2382.5050280703763</v>
      </c>
      <c r="AI45" s="1"/>
      <c r="AJ45" s="22">
        <f t="shared" si="50"/>
        <v>287263.52214520617</v>
      </c>
      <c r="AK45" s="22">
        <f t="shared" si="51"/>
        <v>48674.575124260416</v>
      </c>
      <c r="AL45" s="20"/>
      <c r="AM45" s="20"/>
      <c r="AN45" s="20">
        <f t="shared" si="52"/>
        <v>18937.499999999982</v>
      </c>
      <c r="AO45" s="20">
        <f t="shared" si="53"/>
        <v>24546.90159514375</v>
      </c>
      <c r="AP45" s="20">
        <f t="shared" si="54"/>
        <v>25192.872689752799</v>
      </c>
      <c r="AQ45" s="20">
        <f t="shared" si="55"/>
        <v>54757.284437056471</v>
      </c>
      <c r="AR45" s="24">
        <f t="shared" si="56"/>
        <v>-212503.53854751357</v>
      </c>
      <c r="AS45" s="24">
        <f t="shared" si="57"/>
        <v>-1700028308.3801086</v>
      </c>
      <c r="BB45" s="10">
        <f t="shared" si="58"/>
        <v>1547.1572933520456</v>
      </c>
      <c r="BC45" s="10">
        <f t="shared" si="59"/>
        <v>1689.2237063596278</v>
      </c>
      <c r="BD45" s="9">
        <f t="shared" si="60"/>
        <v>1605.4736491638603</v>
      </c>
      <c r="BE45" s="10">
        <f t="shared" si="61"/>
        <v>609.40669302740196</v>
      </c>
    </row>
    <row r="46" spans="1:57">
      <c r="A46">
        <v>40</v>
      </c>
      <c r="B46" t="s">
        <v>25</v>
      </c>
      <c r="C46">
        <v>118.188</v>
      </c>
      <c r="D46">
        <v>128.08699999999999</v>
      </c>
      <c r="E46">
        <v>237.57300000000001</v>
      </c>
      <c r="F46">
        <v>237.57300000000001</v>
      </c>
      <c r="G46">
        <v>659.53800000000001</v>
      </c>
      <c r="H46">
        <v>1737.23</v>
      </c>
      <c r="I46">
        <v>1804.53</v>
      </c>
      <c r="J46">
        <v>1256.69</v>
      </c>
      <c r="K46">
        <v>625.88499999999999</v>
      </c>
      <c r="M46" s="4">
        <f t="shared" si="32"/>
        <v>0.42092333333333332</v>
      </c>
      <c r="N46" s="2">
        <f t="shared" si="33"/>
        <v>0.10143335682665884</v>
      </c>
      <c r="O46" s="2">
        <f t="shared" si="34"/>
        <v>0.94670091164661829</v>
      </c>
      <c r="P46" s="3">
        <f t="shared" si="35"/>
        <v>0.49564449583059467</v>
      </c>
      <c r="Q46" s="2">
        <f t="shared" si="36"/>
        <v>0.52229463797841258</v>
      </c>
      <c r="R46" s="3">
        <f t="shared" si="37"/>
        <v>0.18813639855238881</v>
      </c>
      <c r="T46" s="6">
        <f t="shared" si="38"/>
        <v>1743.8720159396362</v>
      </c>
      <c r="U46" s="6">
        <f t="shared" si="39"/>
        <v>4142.9682743642225</v>
      </c>
      <c r="V46" s="6">
        <f t="shared" si="40"/>
        <v>4142.9682743642225</v>
      </c>
      <c r="W46" s="6">
        <f t="shared" si="41"/>
        <v>84.550372946208626</v>
      </c>
      <c r="X46" s="6">
        <f t="shared" si="42"/>
        <v>176.88679245283001</v>
      </c>
      <c r="Y46" s="6">
        <f t="shared" si="43"/>
        <v>328.08580061517711</v>
      </c>
      <c r="Z46" s="6">
        <f t="shared" si="44"/>
        <v>328.08580061517711</v>
      </c>
      <c r="AA46" s="6">
        <f t="shared" si="45"/>
        <v>910.81500324587682</v>
      </c>
      <c r="AB46" s="6">
        <f t="shared" si="46"/>
        <v>1735.4756002312884</v>
      </c>
      <c r="AC46" s="6">
        <f t="shared" si="47"/>
        <v>2492.0430470791425</v>
      </c>
      <c r="AD46" s="6">
        <f t="shared" si="48"/>
        <v>864.34056613348378</v>
      </c>
      <c r="AE46" s="6">
        <f t="shared" si="49"/>
        <v>2399.0962584245863</v>
      </c>
      <c r="AI46" s="1"/>
      <c r="AJ46" s="22">
        <f t="shared" si="50"/>
        <v>292502.11613033887</v>
      </c>
      <c r="AK46" s="22">
        <f t="shared" si="51"/>
        <v>49562.214231971244</v>
      </c>
      <c r="AL46" s="20"/>
      <c r="AM46" s="20"/>
      <c r="AN46" s="20">
        <f t="shared" si="52"/>
        <v>18937.499999999982</v>
      </c>
      <c r="AO46" s="20">
        <f t="shared" si="53"/>
        <v>25482.912193251512</v>
      </c>
      <c r="AP46" s="20">
        <f t="shared" si="54"/>
        <v>26153.5151457055</v>
      </c>
      <c r="AQ46" s="20">
        <f t="shared" si="55"/>
        <v>56886.007821136292</v>
      </c>
      <c r="AR46" s="24">
        <f t="shared" si="56"/>
        <v>-214604.39520221681</v>
      </c>
      <c r="AS46" s="24">
        <f t="shared" si="57"/>
        <v>-1716835161.6177344</v>
      </c>
      <c r="BB46" s="10">
        <f t="shared" si="58"/>
        <v>1598.784640601486</v>
      </c>
      <c r="BC46" s="10">
        <f t="shared" si="59"/>
        <v>1754.8933253270038</v>
      </c>
      <c r="BD46" s="9">
        <f t="shared" si="60"/>
        <v>1666.6968109734908</v>
      </c>
      <c r="BE46" s="10">
        <f t="shared" si="61"/>
        <v>632.64429476791236</v>
      </c>
    </row>
    <row r="47" spans="1:57">
      <c r="A47">
        <v>41</v>
      </c>
      <c r="B47" t="s">
        <v>25</v>
      </c>
      <c r="C47">
        <v>121.218</v>
      </c>
      <c r="D47">
        <v>125.836</v>
      </c>
      <c r="E47">
        <v>241.87100000000001</v>
      </c>
      <c r="F47">
        <v>241.87100000000001</v>
      </c>
      <c r="G47">
        <v>672.06799999999998</v>
      </c>
      <c r="H47">
        <v>1718.35</v>
      </c>
      <c r="I47">
        <v>1788.08</v>
      </c>
      <c r="J47">
        <v>1273.1500000000001</v>
      </c>
      <c r="K47">
        <v>637.20699999999999</v>
      </c>
      <c r="M47" s="4">
        <f t="shared" si="32"/>
        <v>0.42721666666666669</v>
      </c>
      <c r="N47" s="2">
        <f t="shared" si="33"/>
        <v>9.818281121991182E-2</v>
      </c>
      <c r="O47" s="2">
        <f t="shared" si="34"/>
        <v>0.94559787008933804</v>
      </c>
      <c r="P47" s="3">
        <f t="shared" si="35"/>
        <v>0.49717707642492098</v>
      </c>
      <c r="Q47" s="2">
        <f t="shared" si="36"/>
        <v>0.5243771700542269</v>
      </c>
      <c r="R47" s="3">
        <f t="shared" si="37"/>
        <v>0.18871844887449771</v>
      </c>
      <c r="T47" s="6">
        <f t="shared" si="38"/>
        <v>1801.6065159983598</v>
      </c>
      <c r="U47" s="6">
        <f t="shared" si="39"/>
        <v>4217.0791932236407</v>
      </c>
      <c r="V47" s="6">
        <f t="shared" si="40"/>
        <v>4217.0791932236407</v>
      </c>
      <c r="W47" s="6">
        <f t="shared" si="41"/>
        <v>86.062840678033481</v>
      </c>
      <c r="X47" s="6">
        <f t="shared" si="42"/>
        <v>176.88679245283001</v>
      </c>
      <c r="Y47" s="6">
        <f t="shared" si="43"/>
        <v>339.9963871813984</v>
      </c>
      <c r="Z47" s="6">
        <f t="shared" si="44"/>
        <v>339.9963871813984</v>
      </c>
      <c r="AA47" s="6">
        <f t="shared" si="45"/>
        <v>944.72132641047517</v>
      </c>
      <c r="AB47" s="6">
        <f t="shared" si="46"/>
        <v>1789.6581249451556</v>
      </c>
      <c r="AC47" s="6">
        <f t="shared" si="47"/>
        <v>2513.4839089565185</v>
      </c>
      <c r="AD47" s="6">
        <f t="shared" si="48"/>
        <v>895.7174604921521</v>
      </c>
      <c r="AE47" s="6">
        <f t="shared" si="49"/>
        <v>2415.4726772252807</v>
      </c>
      <c r="AI47" s="1"/>
      <c r="AJ47" s="22">
        <f t="shared" si="50"/>
        <v>297784.13065647718</v>
      </c>
      <c r="AK47" s="22">
        <f t="shared" si="51"/>
        <v>50457.210613481868</v>
      </c>
      <c r="AL47" s="20"/>
      <c r="AM47" s="20"/>
      <c r="AN47" s="20">
        <f t="shared" si="52"/>
        <v>18937.499999999982</v>
      </c>
      <c r="AO47" s="20">
        <f t="shared" si="53"/>
        <v>26430.592097558667</v>
      </c>
      <c r="AP47" s="20">
        <f t="shared" si="54"/>
        <v>27126.133994862845</v>
      </c>
      <c r="AQ47" s="20">
        <f t="shared" si="55"/>
        <v>59049.320719934411</v>
      </c>
      <c r="AR47" s="24">
        <f t="shared" si="56"/>
        <v>-216697.79445760316</v>
      </c>
      <c r="AS47" s="24">
        <f t="shared" si="57"/>
        <v>-1733582355.6608253</v>
      </c>
      <c r="BB47" s="10">
        <f t="shared" si="58"/>
        <v>1650.9252272850799</v>
      </c>
      <c r="BC47" s="10">
        <f t="shared" si="59"/>
        <v>1821.6300064917536</v>
      </c>
      <c r="BD47" s="9">
        <f t="shared" si="60"/>
        <v>1728.6811322669676</v>
      </c>
      <c r="BE47" s="10">
        <f t="shared" si="61"/>
        <v>656.17160123035421</v>
      </c>
    </row>
    <row r="48" spans="1:57">
      <c r="A48">
        <v>42</v>
      </c>
      <c r="B48" t="s">
        <v>25</v>
      </c>
      <c r="C48">
        <v>124.248</v>
      </c>
      <c r="D48">
        <v>123.646</v>
      </c>
      <c r="E48">
        <v>246.08600000000001</v>
      </c>
      <c r="F48">
        <v>246.08600000000001</v>
      </c>
      <c r="G48">
        <v>684.44</v>
      </c>
      <c r="H48">
        <v>1699.74</v>
      </c>
      <c r="I48">
        <v>1772</v>
      </c>
      <c r="J48">
        <v>1289.23</v>
      </c>
      <c r="K48">
        <v>648.31200000000001</v>
      </c>
      <c r="M48" s="4">
        <f t="shared" si="32"/>
        <v>0.43341999999999997</v>
      </c>
      <c r="N48" s="2">
        <f t="shared" si="33"/>
        <v>9.5093289034500789E-2</v>
      </c>
      <c r="O48" s="2">
        <f t="shared" si="34"/>
        <v>0.94443073708335268</v>
      </c>
      <c r="P48" s="3">
        <f t="shared" si="35"/>
        <v>0.49860181809791887</v>
      </c>
      <c r="Q48" s="2">
        <f t="shared" si="36"/>
        <v>0.52638703028625045</v>
      </c>
      <c r="R48" s="3">
        <f t="shared" si="37"/>
        <v>0.18925907126267055</v>
      </c>
      <c r="T48" s="6">
        <f t="shared" si="38"/>
        <v>1860.139598165058</v>
      </c>
      <c r="U48" s="6">
        <f t="shared" si="39"/>
        <v>4291.7714876218406</v>
      </c>
      <c r="V48" s="6">
        <f t="shared" si="40"/>
        <v>4291.7714876218406</v>
      </c>
      <c r="W48" s="6">
        <f t="shared" si="41"/>
        <v>87.587173216772257</v>
      </c>
      <c r="X48" s="6">
        <f t="shared" si="42"/>
        <v>176.88679245283001</v>
      </c>
      <c r="Y48" s="6">
        <f t="shared" si="43"/>
        <v>352.0482927676361</v>
      </c>
      <c r="Z48" s="6">
        <f t="shared" si="44"/>
        <v>352.0482927676361</v>
      </c>
      <c r="AA48" s="6">
        <f t="shared" si="45"/>
        <v>979.15335899596414</v>
      </c>
      <c r="AB48" s="6">
        <f t="shared" si="46"/>
        <v>1844.3601849897295</v>
      </c>
      <c r="AC48" s="6">
        <f t="shared" si="47"/>
        <v>2534.9984758488836</v>
      </c>
      <c r="AD48" s="6">
        <f t="shared" si="48"/>
        <v>927.46898556103019</v>
      </c>
      <c r="AE48" s="6">
        <f t="shared" si="49"/>
        <v>2431.6318894567826</v>
      </c>
      <c r="AI48" s="1"/>
      <c r="AJ48" s="22">
        <f t="shared" si="50"/>
        <v>303111.00117133558</v>
      </c>
      <c r="AK48" s="22">
        <f t="shared" si="51"/>
        <v>51359.807494270724</v>
      </c>
      <c r="AL48" s="20"/>
      <c r="AM48" s="20"/>
      <c r="AN48" s="20">
        <f t="shared" si="52"/>
        <v>18937.499999999982</v>
      </c>
      <c r="AO48" s="20">
        <f t="shared" si="53"/>
        <v>27390.108951333455</v>
      </c>
      <c r="AP48" s="20">
        <f t="shared" si="54"/>
        <v>28110.901292158022</v>
      </c>
      <c r="AQ48" s="20">
        <f t="shared" si="55"/>
        <v>61247.511728915437</v>
      </c>
      <c r="AR48" s="24">
        <f t="shared" si="56"/>
        <v>-218784.78669319942</v>
      </c>
      <c r="AS48" s="24">
        <f t="shared" si="57"/>
        <v>-1750278293.5455954</v>
      </c>
      <c r="BB48" s="10">
        <f t="shared" si="58"/>
        <v>1703.5952842671222</v>
      </c>
      <c r="BC48" s="10">
        <f t="shared" si="59"/>
        <v>1889.4426528209503</v>
      </c>
      <c r="BD48" s="9">
        <f t="shared" si="60"/>
        <v>1791.4349209843042</v>
      </c>
      <c r="BE48" s="10">
        <f t="shared" si="61"/>
        <v>679.99277436279681</v>
      </c>
    </row>
    <row r="49" spans="1:57">
      <c r="A49">
        <v>43</v>
      </c>
      <c r="B49" t="s">
        <v>25</v>
      </c>
      <c r="C49">
        <v>127.27800000000001</v>
      </c>
      <c r="D49">
        <v>121.524</v>
      </c>
      <c r="E49">
        <v>250.22200000000001</v>
      </c>
      <c r="F49">
        <v>250.22200000000001</v>
      </c>
      <c r="G49">
        <v>696.66</v>
      </c>
      <c r="H49">
        <v>1681.37</v>
      </c>
      <c r="I49">
        <v>1756.27</v>
      </c>
      <c r="J49">
        <v>1304.95</v>
      </c>
      <c r="K49">
        <v>659.20899999999995</v>
      </c>
      <c r="M49" s="4">
        <f t="shared" si="32"/>
        <v>0.4395433333333334</v>
      </c>
      <c r="N49" s="2">
        <f t="shared" si="33"/>
        <v>9.2159286532234208E-2</v>
      </c>
      <c r="O49" s="2">
        <f t="shared" si="34"/>
        <v>0.94319521791556393</v>
      </c>
      <c r="P49" s="3">
        <f t="shared" si="35"/>
        <v>0.49991961353829345</v>
      </c>
      <c r="Q49" s="2">
        <f t="shared" si="36"/>
        <v>0.52832106049460414</v>
      </c>
      <c r="R49" s="3">
        <f t="shared" si="37"/>
        <v>0.18975906812373447</v>
      </c>
      <c r="T49" s="6">
        <f t="shared" si="38"/>
        <v>1919.3593951159874</v>
      </c>
      <c r="U49" s="6">
        <f t="shared" si="39"/>
        <v>4366.7125617860665</v>
      </c>
      <c r="V49" s="6">
        <f t="shared" si="40"/>
        <v>4366.7125617860665</v>
      </c>
      <c r="W49" s="6">
        <f t="shared" si="41"/>
        <v>89.11658289359319</v>
      </c>
      <c r="X49" s="6">
        <f t="shared" si="42"/>
        <v>176.88679245283001</v>
      </c>
      <c r="Y49" s="6">
        <f t="shared" si="43"/>
        <v>364.21585021174445</v>
      </c>
      <c r="Z49" s="6">
        <f t="shared" si="44"/>
        <v>364.21585021174445</v>
      </c>
      <c r="AA49" s="6">
        <f t="shared" si="45"/>
        <v>1014.0379910979603</v>
      </c>
      <c r="AB49" s="6">
        <f t="shared" si="46"/>
        <v>1899.4471858283018</v>
      </c>
      <c r="AC49" s="6">
        <f t="shared" si="47"/>
        <v>2556.3819588513579</v>
      </c>
      <c r="AD49" s="6">
        <f t="shared" si="48"/>
        <v>959.52540704747707</v>
      </c>
      <c r="AE49" s="6">
        <f t="shared" si="49"/>
        <v>2447.3531666700792</v>
      </c>
      <c r="AI49" s="1"/>
      <c r="AJ49" s="22">
        <f t="shared" si="50"/>
        <v>308479.65921579499</v>
      </c>
      <c r="AK49" s="22">
        <f t="shared" si="51"/>
        <v>52269.484947746401</v>
      </c>
      <c r="AL49" s="20"/>
      <c r="AM49" s="20"/>
      <c r="AN49" s="20">
        <f t="shared" si="52"/>
        <v>18937.499999999982</v>
      </c>
      <c r="AO49" s="20">
        <f t="shared" si="53"/>
        <v>28361.010465360763</v>
      </c>
      <c r="AP49" s="20">
        <f t="shared" si="54"/>
        <v>29107.352846028156</v>
      </c>
      <c r="AQ49" s="20">
        <f t="shared" si="55"/>
        <v>63479.785163075052</v>
      </c>
      <c r="AR49" s="24">
        <f t="shared" si="56"/>
        <v>-220863.49568907742</v>
      </c>
      <c r="AS49" s="24">
        <f t="shared" si="57"/>
        <v>-1766907965.5126193</v>
      </c>
      <c r="BB49" s="10">
        <f t="shared" si="58"/>
        <v>1756.773011772957</v>
      </c>
      <c r="BC49" s="10">
        <f t="shared" si="59"/>
        <v>1958.3067179919283</v>
      </c>
      <c r="BD49" s="9">
        <f t="shared" si="60"/>
        <v>1854.9379711220604</v>
      </c>
      <c r="BE49" s="10">
        <f t="shared" si="61"/>
        <v>704.0965855352722</v>
      </c>
    </row>
    <row r="50" spans="1:57">
      <c r="A50">
        <v>44</v>
      </c>
      <c r="B50" t="s">
        <v>25</v>
      </c>
      <c r="C50">
        <v>130.309</v>
      </c>
      <c r="D50">
        <v>119.45</v>
      </c>
      <c r="E50">
        <v>254.28100000000001</v>
      </c>
      <c r="F50">
        <v>254.28100000000001</v>
      </c>
      <c r="G50">
        <v>708.72799999999995</v>
      </c>
      <c r="H50">
        <v>1663.26</v>
      </c>
      <c r="I50">
        <v>1740.92</v>
      </c>
      <c r="J50">
        <v>1320.31</v>
      </c>
      <c r="K50">
        <v>669.90099999999995</v>
      </c>
      <c r="M50" s="4">
        <f t="shared" si="32"/>
        <v>0.44557999999999998</v>
      </c>
      <c r="N50" s="2">
        <f t="shared" si="33"/>
        <v>8.9359187276508517E-2</v>
      </c>
      <c r="O50" s="2">
        <f t="shared" si="34"/>
        <v>0.94190755883717103</v>
      </c>
      <c r="P50" s="3">
        <f t="shared" si="35"/>
        <v>0.50114532369795173</v>
      </c>
      <c r="Q50" s="2">
        <f t="shared" si="36"/>
        <v>0.53019136107245979</v>
      </c>
      <c r="R50" s="3">
        <f t="shared" si="37"/>
        <v>0.19022472582551581</v>
      </c>
      <c r="T50" s="6">
        <f t="shared" si="38"/>
        <v>1979.5031472866974</v>
      </c>
      <c r="U50" s="6">
        <f t="shared" si="39"/>
        <v>4442.5314136332363</v>
      </c>
      <c r="V50" s="6">
        <f t="shared" si="40"/>
        <v>4442.5314136332363</v>
      </c>
      <c r="W50" s="6">
        <f t="shared" si="41"/>
        <v>90.663906400678286</v>
      </c>
      <c r="X50" s="6">
        <f t="shared" si="42"/>
        <v>176.88679245283001</v>
      </c>
      <c r="Y50" s="6">
        <f t="shared" si="43"/>
        <v>376.55044346335762</v>
      </c>
      <c r="Z50" s="6">
        <f t="shared" si="44"/>
        <v>376.55044346335762</v>
      </c>
      <c r="AA50" s="6">
        <f t="shared" si="45"/>
        <v>1049.515467907152</v>
      </c>
      <c r="AB50" s="6">
        <f t="shared" si="46"/>
        <v>1955.1728835719885</v>
      </c>
      <c r="AC50" s="6">
        <f t="shared" si="47"/>
        <v>2578.0224364619262</v>
      </c>
      <c r="AD50" s="6">
        <f t="shared" si="48"/>
        <v>992.01874550810624</v>
      </c>
      <c r="AE50" s="6">
        <f t="shared" si="49"/>
        <v>2463.0282663465387</v>
      </c>
      <c r="AI50" s="1"/>
      <c r="AJ50" s="22">
        <f t="shared" si="50"/>
        <v>313866.19880349707</v>
      </c>
      <c r="AK50" s="22">
        <f t="shared" si="51"/>
        <v>53182.192289992505</v>
      </c>
      <c r="AL50" s="20"/>
      <c r="AM50" s="20"/>
      <c r="AN50" s="20">
        <f t="shared" si="52"/>
        <v>18937.499999999982</v>
      </c>
      <c r="AO50" s="20">
        <f t="shared" si="53"/>
        <v>29341.228893058134</v>
      </c>
      <c r="AP50" s="20">
        <f t="shared" si="54"/>
        <v>30113.366495507034</v>
      </c>
      <c r="AQ50" s="20">
        <f t="shared" si="55"/>
        <v>65741.401212269193</v>
      </c>
      <c r="AR50" s="24">
        <f t="shared" si="56"/>
        <v>-222914.89449265521</v>
      </c>
      <c r="AS50" s="24">
        <f t="shared" si="57"/>
        <v>-1783319155.9412417</v>
      </c>
      <c r="BB50" s="10">
        <f t="shared" si="58"/>
        <v>1810.3306029347086</v>
      </c>
      <c r="BC50" s="10">
        <f t="shared" si="59"/>
        <v>2028.0759821959207</v>
      </c>
      <c r="BD50" s="9">
        <f t="shared" si="60"/>
        <v>1919.0508140949541</v>
      </c>
      <c r="BE50" s="10">
        <f t="shared" si="61"/>
        <v>728.43170042348891</v>
      </c>
    </row>
    <row r="51" spans="1:57">
      <c r="A51">
        <v>45</v>
      </c>
      <c r="B51" t="s">
        <v>25</v>
      </c>
      <c r="C51">
        <v>133.339</v>
      </c>
      <c r="D51">
        <v>117.429</v>
      </c>
      <c r="E51">
        <v>258.26400000000001</v>
      </c>
      <c r="F51">
        <v>258.26400000000001</v>
      </c>
      <c r="G51">
        <v>720.64800000000002</v>
      </c>
      <c r="H51">
        <v>1645.39</v>
      </c>
      <c r="I51">
        <v>1725.9</v>
      </c>
      <c r="J51">
        <v>1335.32</v>
      </c>
      <c r="K51">
        <v>680.39499999999998</v>
      </c>
      <c r="M51" s="4">
        <f t="shared" si="32"/>
        <v>0.45153666666666664</v>
      </c>
      <c r="N51" s="2">
        <f t="shared" si="33"/>
        <v>8.6688419545108933E-2</v>
      </c>
      <c r="O51" s="2">
        <f t="shared" si="34"/>
        <v>0.94056260488258625</v>
      </c>
      <c r="P51" s="3">
        <f t="shared" si="35"/>
        <v>0.50228109935701049</v>
      </c>
      <c r="Q51" s="2">
        <f t="shared" si="36"/>
        <v>0.53199666324624806</v>
      </c>
      <c r="R51" s="3">
        <f t="shared" si="37"/>
        <v>0.19065561305467996</v>
      </c>
      <c r="T51" s="6">
        <f t="shared" si="38"/>
        <v>2040.4892992746938</v>
      </c>
      <c r="U51" s="6">
        <f t="shared" si="39"/>
        <v>4518.9891539440005</v>
      </c>
      <c r="V51" s="6">
        <f t="shared" si="40"/>
        <v>4518.9891539440005</v>
      </c>
      <c r="W51" s="6">
        <f t="shared" si="41"/>
        <v>92.224268447836749</v>
      </c>
      <c r="X51" s="6">
        <f t="shared" si="42"/>
        <v>176.88679245283001</v>
      </c>
      <c r="Y51" s="6">
        <f t="shared" si="43"/>
        <v>389.03073828473106</v>
      </c>
      <c r="Z51" s="6">
        <f t="shared" si="44"/>
        <v>389.03073828473106</v>
      </c>
      <c r="AA51" s="6">
        <f t="shared" si="45"/>
        <v>1085.5334986038119</v>
      </c>
      <c r="AB51" s="6">
        <f t="shared" si="46"/>
        <v>2011.432199008686</v>
      </c>
      <c r="AC51" s="6">
        <f t="shared" si="47"/>
        <v>2599.781223383151</v>
      </c>
      <c r="AD51" s="6">
        <f t="shared" si="48"/>
        <v>1024.8992084659092</v>
      </c>
      <c r="AE51" s="6">
        <f t="shared" si="49"/>
        <v>2478.4998546693068</v>
      </c>
      <c r="AI51" s="1"/>
      <c r="AJ51" s="22">
        <f t="shared" si="50"/>
        <v>319315.83041771612</v>
      </c>
      <c r="AK51" s="22">
        <f t="shared" si="51"/>
        <v>54105.590086639189</v>
      </c>
      <c r="AL51" s="20"/>
      <c r="AM51" s="20"/>
      <c r="AN51" s="20">
        <f t="shared" si="52"/>
        <v>18937.499999999982</v>
      </c>
      <c r="AO51" s="20">
        <f t="shared" si="53"/>
        <v>30334.90372540809</v>
      </c>
      <c r="AP51" s="20">
        <f t="shared" si="54"/>
        <v>31133.19066555041</v>
      </c>
      <c r="AQ51" s="20">
        <f t="shared" si="55"/>
        <v>68041.452154528946</v>
      </c>
      <c r="AR51" s="24">
        <f t="shared" si="56"/>
        <v>-224974.37395886789</v>
      </c>
      <c r="AS51" s="24">
        <f t="shared" si="57"/>
        <v>-1799794991.670943</v>
      </c>
      <c r="BB51" s="10">
        <f t="shared" si="58"/>
        <v>1864.5089771713101</v>
      </c>
      <c r="BC51" s="10">
        <f t="shared" si="59"/>
        <v>2099.030935814304</v>
      </c>
      <c r="BD51" s="9">
        <f t="shared" si="60"/>
        <v>1984.0374910162125</v>
      </c>
      <c r="BE51" s="10">
        <f t="shared" si="61"/>
        <v>753.10088692671525</v>
      </c>
    </row>
    <row r="52" spans="1:57">
      <c r="A52">
        <v>46</v>
      </c>
      <c r="B52" t="s">
        <v>25</v>
      </c>
      <c r="C52">
        <v>136.369</v>
      </c>
      <c r="D52">
        <v>115.461</v>
      </c>
      <c r="E52">
        <v>262.17399999999998</v>
      </c>
      <c r="F52">
        <v>262.17399999999998</v>
      </c>
      <c r="G52">
        <v>732.42100000000005</v>
      </c>
      <c r="H52">
        <v>1627.77</v>
      </c>
      <c r="I52">
        <v>1711.22</v>
      </c>
      <c r="J52">
        <v>1350.01</v>
      </c>
      <c r="K52">
        <v>690.69600000000003</v>
      </c>
      <c r="M52" s="4">
        <f t="shared" si="32"/>
        <v>0.45740999999999998</v>
      </c>
      <c r="N52" s="2">
        <f t="shared" si="33"/>
        <v>8.4141142519839965E-2</v>
      </c>
      <c r="O52" s="2">
        <f t="shared" si="34"/>
        <v>0.93919059501687041</v>
      </c>
      <c r="P52" s="3">
        <f t="shared" si="35"/>
        <v>0.50333836164491375</v>
      </c>
      <c r="Q52" s="2">
        <f t="shared" si="36"/>
        <v>0.53374507189028086</v>
      </c>
      <c r="R52" s="3">
        <f t="shared" si="37"/>
        <v>0.19105689279493959</v>
      </c>
      <c r="T52" s="6">
        <f t="shared" si="38"/>
        <v>2102.262783169615</v>
      </c>
      <c r="U52" s="6">
        <f t="shared" si="39"/>
        <v>4596.01404247746</v>
      </c>
      <c r="V52" s="6">
        <f t="shared" si="40"/>
        <v>4596.01404247746</v>
      </c>
      <c r="W52" s="6">
        <f t="shared" si="41"/>
        <v>93.796204948519588</v>
      </c>
      <c r="X52" s="6">
        <f t="shared" si="42"/>
        <v>176.88679245283001</v>
      </c>
      <c r="Y52" s="6">
        <f t="shared" si="43"/>
        <v>401.65179519082847</v>
      </c>
      <c r="Z52" s="6">
        <f t="shared" si="44"/>
        <v>401.65179519082847</v>
      </c>
      <c r="AA52" s="6">
        <f t="shared" si="45"/>
        <v>1122.0724003351281</v>
      </c>
      <c r="AB52" s="6">
        <f t="shared" si="46"/>
        <v>2068.2216391554125</v>
      </c>
      <c r="AC52" s="6">
        <f t="shared" si="47"/>
        <v>2621.5886082705674</v>
      </c>
      <c r="AD52" s="6">
        <f t="shared" si="48"/>
        <v>1058.1495050276706</v>
      </c>
      <c r="AE52" s="6">
        <f t="shared" si="49"/>
        <v>2493.751259307845</v>
      </c>
      <c r="AI52" s="1"/>
      <c r="AJ52" s="22">
        <f t="shared" si="50"/>
        <v>324811.3834180329</v>
      </c>
      <c r="AK52" s="22">
        <f t="shared" si="51"/>
        <v>55036.768905883982</v>
      </c>
      <c r="AL52" s="20"/>
      <c r="AM52" s="20"/>
      <c r="AN52" s="20">
        <f t="shared" si="52"/>
        <v>18937.499999999982</v>
      </c>
      <c r="AO52" s="20">
        <f t="shared" si="53"/>
        <v>31340.316276217935</v>
      </c>
      <c r="AP52" s="20">
        <f t="shared" si="54"/>
        <v>32165.061441381567</v>
      </c>
      <c r="AQ52" s="20">
        <f t="shared" si="55"/>
        <v>70376.547908033317</v>
      </c>
      <c r="AR52" s="24">
        <f t="shared" si="56"/>
        <v>-227028.72669828407</v>
      </c>
      <c r="AS52" s="24">
        <f t="shared" si="57"/>
        <v>-1816229813.5862725</v>
      </c>
      <c r="BB52" s="10">
        <f t="shared" si="58"/>
        <v>1919.2079305608495</v>
      </c>
      <c r="BC52" s="10">
        <f t="shared" si="59"/>
        <v>2171.0669972076239</v>
      </c>
      <c r="BD52" s="9">
        <f t="shared" si="60"/>
        <v>2049.7984169318183</v>
      </c>
      <c r="BE52" s="10">
        <f t="shared" si="61"/>
        <v>778.06147656946212</v>
      </c>
    </row>
    <row r="53" spans="1:57">
      <c r="A53">
        <v>47</v>
      </c>
      <c r="B53" t="s">
        <v>25</v>
      </c>
      <c r="C53">
        <v>139.399</v>
      </c>
      <c r="D53">
        <v>113.542</v>
      </c>
      <c r="E53">
        <v>266.01400000000001</v>
      </c>
      <c r="F53">
        <v>266.01400000000001</v>
      </c>
      <c r="G53">
        <v>744.05100000000004</v>
      </c>
      <c r="H53">
        <v>1610.38</v>
      </c>
      <c r="I53">
        <v>1696.86</v>
      </c>
      <c r="J53">
        <v>1364.36</v>
      </c>
      <c r="K53">
        <v>700.81</v>
      </c>
      <c r="M53" s="4">
        <f t="shared" si="32"/>
        <v>0.46320666666666666</v>
      </c>
      <c r="N53" s="2">
        <f t="shared" si="33"/>
        <v>8.1707229314488858E-2</v>
      </c>
      <c r="O53" s="2">
        <f t="shared" si="34"/>
        <v>0.937763928412084</v>
      </c>
      <c r="P53" s="3">
        <f t="shared" si="35"/>
        <v>0.50431772714842904</v>
      </c>
      <c r="Q53" s="2">
        <f t="shared" si="36"/>
        <v>0.53543486708596599</v>
      </c>
      <c r="R53" s="3">
        <f t="shared" si="37"/>
        <v>0.19142931161036833</v>
      </c>
      <c r="T53" s="6">
        <f t="shared" si="38"/>
        <v>2164.8854567323247</v>
      </c>
      <c r="U53" s="6">
        <f t="shared" si="39"/>
        <v>4673.6923548862096</v>
      </c>
      <c r="V53" s="6">
        <f t="shared" si="40"/>
        <v>4673.6923548862096</v>
      </c>
      <c r="W53" s="6">
        <f t="shared" si="41"/>
        <v>95.381476630330809</v>
      </c>
      <c r="X53" s="6">
        <f t="shared" si="42"/>
        <v>176.88679245283001</v>
      </c>
      <c r="Y53" s="6">
        <f t="shared" si="43"/>
        <v>414.42253269756674</v>
      </c>
      <c r="Z53" s="6">
        <f t="shared" si="44"/>
        <v>414.42253269756674</v>
      </c>
      <c r="AA53" s="6">
        <f t="shared" si="45"/>
        <v>1159.155156781813</v>
      </c>
      <c r="AB53" s="6">
        <f t="shared" si="46"/>
        <v>2125.5329670978244</v>
      </c>
      <c r="AC53" s="6">
        <f t="shared" si="47"/>
        <v>2643.5408644187164</v>
      </c>
      <c r="AD53" s="6">
        <f t="shared" si="48"/>
        <v>1091.7901130759346</v>
      </c>
      <c r="AE53" s="6">
        <f t="shared" si="49"/>
        <v>2508.806898153885</v>
      </c>
      <c r="AI53" s="1"/>
      <c r="AJ53" s="22">
        <f t="shared" si="50"/>
        <v>330347.70133115235</v>
      </c>
      <c r="AK53" s="22">
        <f t="shared" si="51"/>
        <v>55974.855023332988</v>
      </c>
      <c r="AL53" s="20"/>
      <c r="AM53" s="20"/>
      <c r="AN53" s="20">
        <f t="shared" si="52"/>
        <v>18937.499999999982</v>
      </c>
      <c r="AO53" s="20">
        <f t="shared" si="53"/>
        <v>32357.068620573144</v>
      </c>
      <c r="AP53" s="20">
        <f t="shared" si="54"/>
        <v>33208.570426377701</v>
      </c>
      <c r="AQ53" s="20">
        <f t="shared" si="55"/>
        <v>72745.412407846787</v>
      </c>
      <c r="AR53" s="24">
        <f t="shared" si="56"/>
        <v>-229074.00489968772</v>
      </c>
      <c r="AS53" s="24">
        <f t="shared" si="57"/>
        <v>-1832592039.1975017</v>
      </c>
      <c r="BB53" s="10">
        <f t="shared" si="58"/>
        <v>1974.4254342068925</v>
      </c>
      <c r="BC53" s="10">
        <f t="shared" si="59"/>
        <v>2244.1448006702562</v>
      </c>
      <c r="BD53" s="9">
        <f t="shared" si="60"/>
        <v>2116.2990100553411</v>
      </c>
      <c r="BE53" s="10">
        <f t="shared" si="61"/>
        <v>803.30359038165693</v>
      </c>
    </row>
    <row r="54" spans="1:57">
      <c r="A54">
        <v>48</v>
      </c>
      <c r="B54" t="s">
        <v>25</v>
      </c>
      <c r="C54">
        <v>142.429</v>
      </c>
      <c r="D54">
        <v>111.67</v>
      </c>
      <c r="E54">
        <v>269.78300000000002</v>
      </c>
      <c r="F54">
        <v>269.78300000000002</v>
      </c>
      <c r="G54">
        <v>755.54</v>
      </c>
      <c r="H54">
        <v>1593.22</v>
      </c>
      <c r="I54">
        <v>1682.82</v>
      </c>
      <c r="J54">
        <v>1378.4</v>
      </c>
      <c r="K54">
        <v>710.74199999999996</v>
      </c>
      <c r="M54" s="4">
        <f t="shared" si="32"/>
        <v>0.46892666666666666</v>
      </c>
      <c r="N54" s="2">
        <f t="shared" si="33"/>
        <v>7.9379860390395088E-2</v>
      </c>
      <c r="O54" s="2">
        <f t="shared" si="34"/>
        <v>0.93630525753849236</v>
      </c>
      <c r="P54" s="3">
        <f t="shared" si="35"/>
        <v>0.50522611922262184</v>
      </c>
      <c r="Q54" s="2">
        <f t="shared" si="36"/>
        <v>0.53707047299506672</v>
      </c>
      <c r="R54" s="3">
        <f t="shared" si="37"/>
        <v>0.1917734116208647</v>
      </c>
      <c r="T54" s="6">
        <f t="shared" si="38"/>
        <v>2228.3585733571435</v>
      </c>
      <c r="U54" s="6">
        <f t="shared" si="39"/>
        <v>4752.0406318482146</v>
      </c>
      <c r="V54" s="6">
        <f t="shared" si="40"/>
        <v>4752.0406318482146</v>
      </c>
      <c r="W54" s="6">
        <f t="shared" si="41"/>
        <v>96.980421058126822</v>
      </c>
      <c r="X54" s="6">
        <f t="shared" si="42"/>
        <v>176.88679245283001</v>
      </c>
      <c r="Y54" s="6">
        <f t="shared" si="43"/>
        <v>427.33992592730232</v>
      </c>
      <c r="Z54" s="6">
        <f t="shared" si="44"/>
        <v>427.33992592730232</v>
      </c>
      <c r="AA54" s="6">
        <f t="shared" si="45"/>
        <v>1196.7855929955331</v>
      </c>
      <c r="AB54" s="6">
        <f t="shared" si="46"/>
        <v>2183.4042689733947</v>
      </c>
      <c r="AC54" s="6">
        <f t="shared" si="47"/>
        <v>2665.6167839329469</v>
      </c>
      <c r="AD54" s="6">
        <f t="shared" si="48"/>
        <v>1125.8249542536878</v>
      </c>
      <c r="AE54" s="6">
        <f t="shared" si="49"/>
        <v>2523.6820584910711</v>
      </c>
      <c r="AI54" s="1"/>
      <c r="AJ54" s="22">
        <f t="shared" si="50"/>
        <v>335930.98539215606</v>
      </c>
      <c r="AK54" s="22">
        <f t="shared" si="51"/>
        <v>56920.899190159151</v>
      </c>
      <c r="AL54" s="20"/>
      <c r="AM54" s="20"/>
      <c r="AN54" s="20">
        <f t="shared" si="52"/>
        <v>18937.499999999982</v>
      </c>
      <c r="AO54" s="20">
        <f t="shared" si="53"/>
        <v>33385.879234115979</v>
      </c>
      <c r="AP54" s="20">
        <f t="shared" si="54"/>
        <v>34264.455003434821</v>
      </c>
      <c r="AQ54" s="20">
        <f t="shared" si="55"/>
        <v>75149.535715868755</v>
      </c>
      <c r="AR54" s="24">
        <f t="shared" si="56"/>
        <v>-231114.51462889567</v>
      </c>
      <c r="AS54" s="24">
        <f t="shared" si="57"/>
        <v>-1848916117.0311654</v>
      </c>
      <c r="BB54" s="10">
        <f t="shared" si="58"/>
        <v>2030.1514904674932</v>
      </c>
      <c r="BC54" s="10">
        <f t="shared" si="59"/>
        <v>2318.3103135636261</v>
      </c>
      <c r="BD54" s="9">
        <f t="shared" si="60"/>
        <v>2183.5802261518693</v>
      </c>
      <c r="BE54" s="10">
        <f t="shared" si="61"/>
        <v>828.84506539513347</v>
      </c>
    </row>
    <row r="55" spans="1:57">
      <c r="A55">
        <v>49</v>
      </c>
      <c r="B55" t="s">
        <v>25</v>
      </c>
      <c r="C55">
        <v>145.46</v>
      </c>
      <c r="D55">
        <v>109.84399999999999</v>
      </c>
      <c r="E55">
        <v>273.48599999999999</v>
      </c>
      <c r="F55">
        <v>273.48599999999999</v>
      </c>
      <c r="G55">
        <v>766.89</v>
      </c>
      <c r="H55">
        <v>1576.29</v>
      </c>
      <c r="I55">
        <v>1669.08</v>
      </c>
      <c r="J55">
        <v>1392.15</v>
      </c>
      <c r="K55">
        <v>720.49699999999996</v>
      </c>
      <c r="M55" s="4">
        <f t="shared" si="32"/>
        <v>0.47456999999999999</v>
      </c>
      <c r="N55" s="2">
        <f t="shared" si="33"/>
        <v>7.7153352859781837E-2</v>
      </c>
      <c r="O55" s="2">
        <f t="shared" si="34"/>
        <v>0.93482908050094482</v>
      </c>
      <c r="P55" s="3">
        <f t="shared" si="35"/>
        <v>0.5060700564019357</v>
      </c>
      <c r="Q55" s="2">
        <f t="shared" si="36"/>
        <v>0.53865604652632904</v>
      </c>
      <c r="R55" s="3">
        <f t="shared" si="37"/>
        <v>0.1920938955264766</v>
      </c>
      <c r="T55" s="6">
        <f t="shared" si="38"/>
        <v>2292.6650093133771</v>
      </c>
      <c r="U55" s="6">
        <f t="shared" si="39"/>
        <v>4831.0365368931398</v>
      </c>
      <c r="V55" s="6">
        <f t="shared" si="40"/>
        <v>4831.0365368931398</v>
      </c>
      <c r="W55" s="6">
        <f t="shared" si="41"/>
        <v>98.592582385574275</v>
      </c>
      <c r="X55" s="6">
        <f t="shared" si="42"/>
        <v>176.88679245283001</v>
      </c>
      <c r="Y55" s="6">
        <f t="shared" si="43"/>
        <v>440.40695277625235</v>
      </c>
      <c r="Z55" s="6">
        <f t="shared" si="44"/>
        <v>440.40695277625235</v>
      </c>
      <c r="AA55" s="6">
        <f t="shared" si="45"/>
        <v>1234.957869925993</v>
      </c>
      <c r="AB55" s="6">
        <f t="shared" si="46"/>
        <v>2241.8425049386888</v>
      </c>
      <c r="AC55" s="6">
        <f t="shared" si="47"/>
        <v>2687.7866143400252</v>
      </c>
      <c r="AD55" s="6">
        <f t="shared" si="48"/>
        <v>1160.2491105739653</v>
      </c>
      <c r="AE55" s="6">
        <f t="shared" si="49"/>
        <v>2538.3715275797626</v>
      </c>
      <c r="AI55" s="1"/>
      <c r="AJ55" s="22">
        <f t="shared" si="50"/>
        <v>341562.42449535412</v>
      </c>
      <c r="AK55" s="22">
        <f t="shared" si="51"/>
        <v>57875.102855279409</v>
      </c>
      <c r="AL55" s="20"/>
      <c r="AM55" s="20"/>
      <c r="AN55" s="20">
        <f t="shared" si="52"/>
        <v>18937.499999999982</v>
      </c>
      <c r="AO55" s="20">
        <f t="shared" si="53"/>
        <v>34426.504432703478</v>
      </c>
      <c r="AP55" s="20">
        <f t="shared" si="54"/>
        <v>35332.465075669359</v>
      </c>
      <c r="AQ55" s="20">
        <f t="shared" si="55"/>
        <v>77589.165815171305</v>
      </c>
      <c r="AR55" s="24">
        <f t="shared" si="56"/>
        <v>-233151.8920270894</v>
      </c>
      <c r="AS55" s="24">
        <f t="shared" si="57"/>
        <v>-1865215136.2167151</v>
      </c>
      <c r="BB55" s="10">
        <f t="shared" si="58"/>
        <v>2086.4238479152677</v>
      </c>
      <c r="BC55" s="10">
        <f t="shared" si="59"/>
        <v>2393.5711859910662</v>
      </c>
      <c r="BD55" s="9">
        <f t="shared" si="60"/>
        <v>2251.6499085073756</v>
      </c>
      <c r="BE55" s="10">
        <f t="shared" si="61"/>
        <v>854.67985185460464</v>
      </c>
    </row>
    <row r="56" spans="1:57">
      <c r="A56">
        <v>50</v>
      </c>
      <c r="B56" t="s">
        <v>25</v>
      </c>
      <c r="C56">
        <v>148.49</v>
      </c>
      <c r="D56">
        <v>108.06399999999999</v>
      </c>
      <c r="E56">
        <v>277.12400000000002</v>
      </c>
      <c r="F56">
        <v>277.12400000000002</v>
      </c>
      <c r="G56">
        <v>778.10299999999995</v>
      </c>
      <c r="H56">
        <v>1559.58</v>
      </c>
      <c r="I56">
        <v>1655.63</v>
      </c>
      <c r="J56">
        <v>1405.59</v>
      </c>
      <c r="K56">
        <v>730.08100000000002</v>
      </c>
      <c r="M56" s="4">
        <f t="shared" si="32"/>
        <v>0.48014000000000001</v>
      </c>
      <c r="N56" s="2">
        <f t="shared" si="33"/>
        <v>7.5022562863609213E-2</v>
      </c>
      <c r="O56" s="2">
        <f t="shared" si="34"/>
        <v>0.93331494300273532</v>
      </c>
      <c r="P56" s="3">
        <f t="shared" si="35"/>
        <v>0.5068528623595896</v>
      </c>
      <c r="Q56" s="2">
        <f t="shared" si="36"/>
        <v>0.54019174962858052</v>
      </c>
      <c r="R56" s="3">
        <f t="shared" si="37"/>
        <v>0.19239110814901211</v>
      </c>
      <c r="T56" s="6">
        <f t="shared" si="38"/>
        <v>2357.7812554125835</v>
      </c>
      <c r="U56" s="6">
        <f t="shared" si="39"/>
        <v>4910.6120202703032</v>
      </c>
      <c r="V56" s="6">
        <f t="shared" si="40"/>
        <v>4910.6120202703032</v>
      </c>
      <c r="W56" s="6">
        <f t="shared" si="41"/>
        <v>100.21657184225108</v>
      </c>
      <c r="X56" s="6">
        <f t="shared" si="42"/>
        <v>176.88679245283001</v>
      </c>
      <c r="Y56" s="6">
        <f t="shared" si="43"/>
        <v>453.61614850179592</v>
      </c>
      <c r="Z56" s="6">
        <f t="shared" si="44"/>
        <v>453.61614850179592</v>
      </c>
      <c r="AA56" s="6">
        <f t="shared" si="45"/>
        <v>1273.6539816027946</v>
      </c>
      <c r="AB56" s="6">
        <f t="shared" si="46"/>
        <v>2300.7690498505644</v>
      </c>
      <c r="AC56" s="6">
        <f t="shared" si="47"/>
        <v>2710.0595422619899</v>
      </c>
      <c r="AD56" s="6">
        <f t="shared" si="48"/>
        <v>1195.0481781236545</v>
      </c>
      <c r="AE56" s="6">
        <f t="shared" si="49"/>
        <v>2552.8307648577197</v>
      </c>
      <c r="AI56" s="1"/>
      <c r="AJ56" s="22">
        <f t="shared" si="50"/>
        <v>347240.41316226817</v>
      </c>
      <c r="AK56" s="22">
        <f t="shared" si="51"/>
        <v>58837.193982821547</v>
      </c>
      <c r="AL56" s="20"/>
      <c r="AM56" s="20"/>
      <c r="AN56" s="20">
        <f t="shared" si="52"/>
        <v>18937.499999999982</v>
      </c>
      <c r="AO56" s="20">
        <f t="shared" si="53"/>
        <v>35479.184115654891</v>
      </c>
      <c r="AP56" s="20">
        <f t="shared" si="54"/>
        <v>36412.846855540549</v>
      </c>
      <c r="AQ56" s="20">
        <f t="shared" si="55"/>
        <v>80063.924152533029</v>
      </c>
      <c r="AR56" s="24">
        <f t="shared" si="56"/>
        <v>-235184.15202136125</v>
      </c>
      <c r="AS56" s="24">
        <f t="shared" si="57"/>
        <v>-1881473216.1708901</v>
      </c>
      <c r="BB56" s="10">
        <f t="shared" si="58"/>
        <v>2143.2499225531146</v>
      </c>
      <c r="BC56" s="10">
        <f t="shared" si="59"/>
        <v>2469.915739851986</v>
      </c>
      <c r="BD56" s="9">
        <f t="shared" si="60"/>
        <v>2320.4982211479305</v>
      </c>
      <c r="BE56" s="10">
        <f t="shared" si="61"/>
        <v>880.81390555250471</v>
      </c>
    </row>
    <row r="57" spans="1:57">
      <c r="A57">
        <v>51</v>
      </c>
      <c r="B57" t="s">
        <v>25</v>
      </c>
      <c r="C57">
        <v>151.52000000000001</v>
      </c>
      <c r="D57">
        <v>106.327</v>
      </c>
      <c r="E57">
        <v>280.69799999999998</v>
      </c>
      <c r="F57">
        <v>280.69799999999998</v>
      </c>
      <c r="G57">
        <v>789.18299999999999</v>
      </c>
      <c r="H57">
        <v>1543.1</v>
      </c>
      <c r="I57">
        <v>1642.47</v>
      </c>
      <c r="J57">
        <v>1418.76</v>
      </c>
      <c r="K57">
        <v>739.49599999999998</v>
      </c>
      <c r="M57" s="4">
        <f t="shared" si="32"/>
        <v>0.48563333333333336</v>
      </c>
      <c r="N57" s="2">
        <f t="shared" si="33"/>
        <v>7.2981673416157591E-2</v>
      </c>
      <c r="O57" s="2">
        <f t="shared" si="34"/>
        <v>0.93179731635664764</v>
      </c>
      <c r="P57" s="3">
        <f t="shared" si="35"/>
        <v>0.50758185187727367</v>
      </c>
      <c r="Q57" s="2">
        <f t="shared" si="36"/>
        <v>0.54168645754684597</v>
      </c>
      <c r="R57" s="3">
        <f t="shared" si="37"/>
        <v>0.19266799368522203</v>
      </c>
      <c r="T57" s="6">
        <f t="shared" si="38"/>
        <v>2423.7152174379794</v>
      </c>
      <c r="U57" s="6">
        <f t="shared" si="39"/>
        <v>4990.8337238753093</v>
      </c>
      <c r="V57" s="6">
        <f t="shared" si="40"/>
        <v>4990.8337238753093</v>
      </c>
      <c r="W57" s="6">
        <f t="shared" si="41"/>
        <v>101.85374946684304</v>
      </c>
      <c r="X57" s="6">
        <f t="shared" si="42"/>
        <v>176.88679245283001</v>
      </c>
      <c r="Y57" s="6">
        <f t="shared" si="43"/>
        <v>466.97234820811713</v>
      </c>
      <c r="Z57" s="6">
        <f t="shared" si="44"/>
        <v>466.97234820811713</v>
      </c>
      <c r="AA57" s="6">
        <f t="shared" si="45"/>
        <v>1312.8937102363625</v>
      </c>
      <c r="AB57" s="6">
        <f t="shared" si="46"/>
        <v>2360.2650846883212</v>
      </c>
      <c r="AC57" s="6">
        <f t="shared" si="47"/>
        <v>2732.4223886538311</v>
      </c>
      <c r="AD57" s="6">
        <f t="shared" si="48"/>
        <v>1230.2338584902986</v>
      </c>
      <c r="AE57" s="6">
        <f t="shared" si="49"/>
        <v>2567.1185064373299</v>
      </c>
      <c r="AI57" s="1"/>
      <c r="AJ57" s="22">
        <f t="shared" si="50"/>
        <v>352960.06018096855</v>
      </c>
      <c r="AK57" s="22">
        <f t="shared" si="51"/>
        <v>59806.343794872024</v>
      </c>
      <c r="AL57" s="20"/>
      <c r="AM57" s="20"/>
      <c r="AN57" s="20">
        <f t="shared" si="52"/>
        <v>18937.499999999982</v>
      </c>
      <c r="AO57" s="20">
        <f t="shared" si="53"/>
        <v>36543.316923304679</v>
      </c>
      <c r="AP57" s="20">
        <f t="shared" si="54"/>
        <v>37504.983158128489</v>
      </c>
      <c r="AQ57" s="20">
        <f t="shared" si="55"/>
        <v>82572.643377485263</v>
      </c>
      <c r="AR57" s="24">
        <f t="shared" si="56"/>
        <v>-237207.96051692215</v>
      </c>
      <c r="AS57" s="24">
        <f t="shared" si="57"/>
        <v>-1897663684.1353772</v>
      </c>
      <c r="BB57" s="10">
        <f t="shared" si="58"/>
        <v>2200.5524780083133</v>
      </c>
      <c r="BC57" s="10">
        <f t="shared" si="59"/>
        <v>2547.3079632055892</v>
      </c>
      <c r="BD57" s="9">
        <f t="shared" si="60"/>
        <v>2390.0963562473089</v>
      </c>
      <c r="BE57" s="10">
        <f t="shared" si="61"/>
        <v>907.23229700359184</v>
      </c>
    </row>
    <row r="58" spans="1:57">
      <c r="A58">
        <v>52</v>
      </c>
      <c r="B58" t="s">
        <v>25</v>
      </c>
      <c r="C58">
        <v>154.55000000000001</v>
      </c>
      <c r="D58">
        <v>104.63200000000001</v>
      </c>
      <c r="E58">
        <v>284.209</v>
      </c>
      <c r="F58">
        <v>284.209</v>
      </c>
      <c r="G58">
        <v>800.13</v>
      </c>
      <c r="H58">
        <v>1526.82</v>
      </c>
      <c r="I58">
        <v>1629.59</v>
      </c>
      <c r="J58">
        <v>1431.64</v>
      </c>
      <c r="K58">
        <v>748.74699999999996</v>
      </c>
      <c r="M58" s="4">
        <f t="shared" si="32"/>
        <v>0.49106</v>
      </c>
      <c r="N58" s="2">
        <f t="shared" si="33"/>
        <v>7.1024586269159237E-2</v>
      </c>
      <c r="O58" s="2">
        <f t="shared" si="34"/>
        <v>0.93024308652031673</v>
      </c>
      <c r="P58" s="3">
        <f t="shared" si="35"/>
        <v>0.50825221629400341</v>
      </c>
      <c r="Q58" s="2">
        <f t="shared" si="36"/>
        <v>0.54313118559850115</v>
      </c>
      <c r="R58" s="3">
        <f t="shared" si="37"/>
        <v>0.19292211406616977</v>
      </c>
      <c r="T58" s="6">
        <f t="shared" si="38"/>
        <v>2490.5008496985633</v>
      </c>
      <c r="U58" s="6">
        <f t="shared" si="39"/>
        <v>5071.6833985634412</v>
      </c>
      <c r="V58" s="6">
        <f t="shared" si="40"/>
        <v>5071.6833985634412</v>
      </c>
      <c r="W58" s="6">
        <f t="shared" si="41"/>
        <v>103.50374282782533</v>
      </c>
      <c r="X58" s="6">
        <f t="shared" si="42"/>
        <v>176.88679245283001</v>
      </c>
      <c r="Y58" s="6">
        <f t="shared" si="43"/>
        <v>480.47268900743899</v>
      </c>
      <c r="Z58" s="6">
        <f t="shared" si="44"/>
        <v>480.47268900743899</v>
      </c>
      <c r="AA58" s="6">
        <f t="shared" si="45"/>
        <v>1352.6686792308553</v>
      </c>
      <c r="AB58" s="6">
        <f t="shared" si="46"/>
        <v>2420.2749402328882</v>
      </c>
      <c r="AC58" s="6">
        <f t="shared" si="47"/>
        <v>2754.9122011583781</v>
      </c>
      <c r="AD58" s="6">
        <f t="shared" si="48"/>
        <v>1265.8025765413936</v>
      </c>
      <c r="AE58" s="6">
        <f t="shared" si="49"/>
        <v>2581.1825488648778</v>
      </c>
      <c r="AI58" s="1"/>
      <c r="AJ58" s="22">
        <f t="shared" si="50"/>
        <v>358726.15557098557</v>
      </c>
      <c r="AK58" s="22">
        <f t="shared" si="51"/>
        <v>60783.363923077392</v>
      </c>
      <c r="AL58" s="20"/>
      <c r="AM58" s="20"/>
      <c r="AN58" s="20">
        <f t="shared" si="52"/>
        <v>18937.499999999982</v>
      </c>
      <c r="AO58" s="20">
        <f t="shared" si="53"/>
        <v>37619.292371645919</v>
      </c>
      <c r="AP58" s="20">
        <f t="shared" si="54"/>
        <v>38609.273749847125</v>
      </c>
      <c r="AQ58" s="20">
        <f t="shared" si="55"/>
        <v>85116.605996446684</v>
      </c>
      <c r="AR58" s="24">
        <f t="shared" si="56"/>
        <v>-239226.84737612325</v>
      </c>
      <c r="AS58" s="24">
        <f t="shared" si="57"/>
        <v>-1913814779.008986</v>
      </c>
      <c r="BB58" s="10">
        <f t="shared" si="58"/>
        <v>2258.4113352214781</v>
      </c>
      <c r="BC58" s="10">
        <f t="shared" si="59"/>
        <v>2625.787420472725</v>
      </c>
      <c r="BD58" s="9">
        <f t="shared" si="60"/>
        <v>2460.4677169805973</v>
      </c>
      <c r="BE58" s="10">
        <f t="shared" si="61"/>
        <v>933.94469641623425</v>
      </c>
    </row>
    <row r="59" spans="1:57">
      <c r="A59">
        <v>53</v>
      </c>
      <c r="B59" t="s">
        <v>25</v>
      </c>
      <c r="C59">
        <v>157.58099999999999</v>
      </c>
      <c r="D59">
        <v>102.977</v>
      </c>
      <c r="E59">
        <v>287.661</v>
      </c>
      <c r="F59">
        <v>287.661</v>
      </c>
      <c r="G59">
        <v>810.947</v>
      </c>
      <c r="H59">
        <v>1510.75</v>
      </c>
      <c r="I59">
        <v>1616.97</v>
      </c>
      <c r="J59">
        <v>1444.26</v>
      </c>
      <c r="K59">
        <v>757.84</v>
      </c>
      <c r="M59" s="4">
        <f t="shared" si="32"/>
        <v>0.49641666666666667</v>
      </c>
      <c r="N59" s="2">
        <f t="shared" si="33"/>
        <v>6.9146886016451234E-2</v>
      </c>
      <c r="O59" s="2">
        <f t="shared" si="34"/>
        <v>0.92867920778915569</v>
      </c>
      <c r="P59" s="3">
        <f t="shared" si="35"/>
        <v>0.50887359409098543</v>
      </c>
      <c r="Q59" s="2">
        <f t="shared" si="36"/>
        <v>0.544533825751217</v>
      </c>
      <c r="R59" s="3">
        <f t="shared" si="37"/>
        <v>0.19315830115830115</v>
      </c>
      <c r="T59" s="6">
        <f t="shared" si="38"/>
        <v>2558.1309968281953</v>
      </c>
      <c r="U59" s="6">
        <f t="shared" si="39"/>
        <v>5153.1932116733833</v>
      </c>
      <c r="V59" s="6">
        <f t="shared" si="40"/>
        <v>5153.1932116733833</v>
      </c>
      <c r="W59" s="6">
        <f t="shared" si="41"/>
        <v>105.16720840149762</v>
      </c>
      <c r="X59" s="6">
        <f t="shared" si="42"/>
        <v>176.88679245283001</v>
      </c>
      <c r="Y59" s="6">
        <f t="shared" si="43"/>
        <v>494.12423748772568</v>
      </c>
      <c r="Z59" s="6">
        <f t="shared" si="44"/>
        <v>494.12423748772568</v>
      </c>
      <c r="AA59" s="6">
        <f t="shared" si="45"/>
        <v>1392.9888584756316</v>
      </c>
      <c r="AB59" s="6">
        <f t="shared" si="46"/>
        <v>2480.8502759567891</v>
      </c>
      <c r="AC59" s="6">
        <f t="shared" si="47"/>
        <v>2777.5101441180918</v>
      </c>
      <c r="AD59" s="6">
        <f t="shared" si="48"/>
        <v>1301.7653145115189</v>
      </c>
      <c r="AE59" s="6">
        <f t="shared" si="49"/>
        <v>2595.062214845188</v>
      </c>
      <c r="AI59" s="1"/>
      <c r="AJ59" s="22">
        <f t="shared" si="50"/>
        <v>364537.38763854443</v>
      </c>
      <c r="AK59" s="22">
        <f t="shared" si="51"/>
        <v>61768.032111104148</v>
      </c>
      <c r="AL59" s="20"/>
      <c r="AM59" s="20"/>
      <c r="AN59" s="20">
        <f t="shared" si="52"/>
        <v>18937.499999999982</v>
      </c>
      <c r="AO59" s="20">
        <f t="shared" si="53"/>
        <v>38706.879826439283</v>
      </c>
      <c r="AP59" s="20">
        <f t="shared" si="54"/>
        <v>39725.481927135057</v>
      </c>
      <c r="AQ59" s="20">
        <f t="shared" si="55"/>
        <v>87695.268943819348</v>
      </c>
      <c r="AR59" s="24">
        <f t="shared" si="56"/>
        <v>-241240.2890522549</v>
      </c>
      <c r="AS59" s="24">
        <f t="shared" si="57"/>
        <v>-1929922312.4180391</v>
      </c>
      <c r="BB59" s="10">
        <f t="shared" si="58"/>
        <v>2316.771197405063</v>
      </c>
      <c r="BC59" s="10">
        <f t="shared" si="59"/>
        <v>2705.3373584617107</v>
      </c>
      <c r="BD59" s="9">
        <f t="shared" si="60"/>
        <v>2531.6051530827872</v>
      </c>
      <c r="BE59" s="10">
        <f t="shared" si="61"/>
        <v>960.94537801487797</v>
      </c>
    </row>
    <row r="60" spans="1:57">
      <c r="A60">
        <v>54</v>
      </c>
      <c r="B60" t="s">
        <v>25</v>
      </c>
      <c r="C60">
        <v>160.61099999999999</v>
      </c>
      <c r="D60">
        <v>101.36</v>
      </c>
      <c r="E60">
        <v>291.05399999999997</v>
      </c>
      <c r="F60">
        <v>291.05399999999997</v>
      </c>
      <c r="G60">
        <v>821.63699999999994</v>
      </c>
      <c r="H60">
        <v>1494.89</v>
      </c>
      <c r="I60">
        <v>1604.61</v>
      </c>
      <c r="J60">
        <v>1456.61</v>
      </c>
      <c r="K60">
        <v>766.779</v>
      </c>
      <c r="M60" s="4">
        <f t="shared" si="32"/>
        <v>0.50170333333333328</v>
      </c>
      <c r="N60" s="2">
        <f t="shared" si="33"/>
        <v>6.7343915062686457E-2</v>
      </c>
      <c r="O60" s="2">
        <f t="shared" si="34"/>
        <v>0.92709869059404304</v>
      </c>
      <c r="P60" s="3">
        <f t="shared" si="35"/>
        <v>0.50945047205852068</v>
      </c>
      <c r="Q60" s="2">
        <f t="shared" si="36"/>
        <v>0.5458983064360744</v>
      </c>
      <c r="R60" s="3">
        <f t="shared" si="37"/>
        <v>0.19337722824245404</v>
      </c>
      <c r="T60" s="6">
        <f t="shared" si="38"/>
        <v>2626.6187863918599</v>
      </c>
      <c r="U60" s="6">
        <f t="shared" si="39"/>
        <v>5235.4023022739739</v>
      </c>
      <c r="V60" s="6">
        <f t="shared" si="40"/>
        <v>5235.4023022739739</v>
      </c>
      <c r="W60" s="6">
        <f t="shared" si="41"/>
        <v>106.84494494436682</v>
      </c>
      <c r="X60" s="6">
        <f t="shared" si="42"/>
        <v>176.88679245283001</v>
      </c>
      <c r="Y60" s="6">
        <f t="shared" si="43"/>
        <v>507.92826056201631</v>
      </c>
      <c r="Z60" s="6">
        <f t="shared" si="44"/>
        <v>507.92826056201631</v>
      </c>
      <c r="AA60" s="6">
        <f t="shared" si="45"/>
        <v>1433.8667471444933</v>
      </c>
      <c r="AB60" s="6">
        <f t="shared" si="46"/>
        <v>2541.9797824979746</v>
      </c>
      <c r="AC60" s="6">
        <f t="shared" si="47"/>
        <v>2800.2674647203662</v>
      </c>
      <c r="AD60" s="6">
        <f t="shared" si="48"/>
        <v>1338.1321806451117</v>
      </c>
      <c r="AE60" s="6">
        <f t="shared" si="49"/>
        <v>2608.783515882114</v>
      </c>
      <c r="AI60" s="1"/>
      <c r="AJ60" s="22">
        <f t="shared" si="50"/>
        <v>370396.06847544777</v>
      </c>
      <c r="AK60" s="22">
        <f t="shared" si="51"/>
        <v>62760.740124970136</v>
      </c>
      <c r="AL60" s="20"/>
      <c r="AM60" s="20"/>
      <c r="AN60" s="20">
        <f t="shared" si="52"/>
        <v>18937.499999999982</v>
      </c>
      <c r="AO60" s="20">
        <f t="shared" si="53"/>
        <v>39806.648572011181</v>
      </c>
      <c r="AP60" s="20">
        <f t="shared" si="54"/>
        <v>40854.191955485163</v>
      </c>
      <c r="AQ60" s="20">
        <f t="shared" si="55"/>
        <v>90309.278580491213</v>
      </c>
      <c r="AR60" s="24">
        <f t="shared" si="56"/>
        <v>-243249.18949243036</v>
      </c>
      <c r="AS60" s="24">
        <f t="shared" si="57"/>
        <v>-1945993515.9394429</v>
      </c>
      <c r="BB60" s="10">
        <f t="shared" si="58"/>
        <v>2375.6830675552915</v>
      </c>
      <c r="BC60" s="10">
        <f t="shared" si="59"/>
        <v>2785.9777169512631</v>
      </c>
      <c r="BD60" s="9">
        <f t="shared" si="60"/>
        <v>2603.5306290230378</v>
      </c>
      <c r="BE60" s="10">
        <f t="shared" si="61"/>
        <v>988.24847497545136</v>
      </c>
    </row>
    <row r="61" spans="1:57">
      <c r="A61">
        <v>55</v>
      </c>
      <c r="B61" t="s">
        <v>25</v>
      </c>
      <c r="C61">
        <v>163.64099999999999</v>
      </c>
      <c r="D61">
        <v>99.780500000000004</v>
      </c>
      <c r="E61">
        <v>294.39</v>
      </c>
      <c r="F61">
        <v>294.39</v>
      </c>
      <c r="G61">
        <v>832.202</v>
      </c>
      <c r="H61">
        <v>1479.24</v>
      </c>
      <c r="I61">
        <v>1592.51</v>
      </c>
      <c r="J61">
        <v>1468.72</v>
      </c>
      <c r="K61">
        <v>775.56799999999998</v>
      </c>
      <c r="M61" s="4">
        <f t="shared" si="32"/>
        <v>0.50692000000000004</v>
      </c>
      <c r="N61" s="2">
        <f t="shared" si="33"/>
        <v>6.561225965964386E-2</v>
      </c>
      <c r="O61" s="2">
        <f t="shared" si="34"/>
        <v>0.92552112772561101</v>
      </c>
      <c r="P61" s="3">
        <f t="shared" si="35"/>
        <v>0.50998711170730426</v>
      </c>
      <c r="Q61" s="2">
        <f t="shared" si="36"/>
        <v>0.54722770193850445</v>
      </c>
      <c r="R61" s="3">
        <f t="shared" si="37"/>
        <v>0.19358084115836818</v>
      </c>
      <c r="T61" s="6">
        <f t="shared" si="38"/>
        <v>2695.9411757865091</v>
      </c>
      <c r="U61" s="6">
        <f t="shared" si="39"/>
        <v>5318.277392461353</v>
      </c>
      <c r="V61" s="6">
        <f t="shared" si="40"/>
        <v>5318.277392461353</v>
      </c>
      <c r="W61" s="6">
        <f t="shared" si="41"/>
        <v>108.53627331553781</v>
      </c>
      <c r="X61" s="6">
        <f t="shared" si="42"/>
        <v>176.88679245283001</v>
      </c>
      <c r="Y61" s="6">
        <f t="shared" si="43"/>
        <v>521.88256052223255</v>
      </c>
      <c r="Z61" s="6">
        <f t="shared" si="44"/>
        <v>521.88256052223255</v>
      </c>
      <c r="AA61" s="6">
        <f t="shared" si="45"/>
        <v>1475.293694187041</v>
      </c>
      <c r="AB61" s="6">
        <f t="shared" si="46"/>
        <v>2603.6867906113775</v>
      </c>
      <c r="AC61" s="6">
        <f t="shared" si="47"/>
        <v>2823.1268751655134</v>
      </c>
      <c r="AD61" s="6">
        <f t="shared" si="48"/>
        <v>1374.8952535721555</v>
      </c>
      <c r="AE61" s="6">
        <f t="shared" si="49"/>
        <v>2622.3362166748439</v>
      </c>
      <c r="AI61" s="1"/>
      <c r="AJ61" s="22">
        <f t="shared" si="50"/>
        <v>376305.01128054637</v>
      </c>
      <c r="AK61" s="22">
        <f t="shared" si="51"/>
        <v>63761.964639394726</v>
      </c>
      <c r="AL61" s="20"/>
      <c r="AM61" s="20"/>
      <c r="AN61" s="20">
        <f t="shared" si="52"/>
        <v>18937.499999999982</v>
      </c>
      <c r="AO61" s="20">
        <f t="shared" si="53"/>
        <v>40918.700670876038</v>
      </c>
      <c r="AP61" s="20">
        <f t="shared" si="54"/>
        <v>41995.50858326751</v>
      </c>
      <c r="AQ61" s="20">
        <f t="shared" si="55"/>
        <v>92959.445244148781</v>
      </c>
      <c r="AR61" s="24">
        <f t="shared" si="56"/>
        <v>-245255.82142164878</v>
      </c>
      <c r="AS61" s="24">
        <f t="shared" si="57"/>
        <v>-1962046571.3731902</v>
      </c>
      <c r="BB61" s="10">
        <f t="shared" si="58"/>
        <v>2435.1348375536077</v>
      </c>
      <c r="BC61" s="10">
        <f t="shared" si="59"/>
        <v>2867.7334942889865</v>
      </c>
      <c r="BD61" s="9">
        <f t="shared" si="60"/>
        <v>2676.2643612902234</v>
      </c>
      <c r="BE61" s="10">
        <f t="shared" si="61"/>
        <v>1015.8565211240326</v>
      </c>
    </row>
    <row r="62" spans="1:57">
      <c r="A62">
        <v>56</v>
      </c>
      <c r="B62" t="s">
        <v>25</v>
      </c>
      <c r="C62">
        <v>166.67099999999999</v>
      </c>
      <c r="D62">
        <v>98.237399999999994</v>
      </c>
      <c r="E62">
        <v>297.67</v>
      </c>
      <c r="F62">
        <v>297.67</v>
      </c>
      <c r="G62">
        <v>842.64200000000005</v>
      </c>
      <c r="H62">
        <v>1463.78</v>
      </c>
      <c r="I62">
        <v>1580.65</v>
      </c>
      <c r="J62">
        <v>1480.58</v>
      </c>
      <c r="K62">
        <v>784.20899999999995</v>
      </c>
      <c r="M62" s="4">
        <f t="shared" si="32"/>
        <v>0.51207333333333338</v>
      </c>
      <c r="N62" s="2">
        <f t="shared" si="33"/>
        <v>6.3947481480517113E-2</v>
      </c>
      <c r="O62" s="2">
        <f t="shared" si="34"/>
        <v>0.92392724362396006</v>
      </c>
      <c r="P62" s="3">
        <f t="shared" si="35"/>
        <v>0.51047961880459825</v>
      </c>
      <c r="Q62" s="2">
        <f t="shared" si="36"/>
        <v>0.54851648852377921</v>
      </c>
      <c r="R62" s="3">
        <f t="shared" si="37"/>
        <v>0.19376781971332233</v>
      </c>
      <c r="T62" s="6">
        <f t="shared" si="38"/>
        <v>2766.1260202518238</v>
      </c>
      <c r="U62" s="6">
        <f t="shared" si="39"/>
        <v>5401.8161856735824</v>
      </c>
      <c r="V62" s="6">
        <f t="shared" si="40"/>
        <v>5401.8161856735824</v>
      </c>
      <c r="W62" s="6">
        <f t="shared" si="41"/>
        <v>110.24114664639964</v>
      </c>
      <c r="X62" s="6">
        <f t="shared" si="42"/>
        <v>176.88679245283001</v>
      </c>
      <c r="Y62" s="6">
        <f t="shared" si="43"/>
        <v>535.98620799648518</v>
      </c>
      <c r="Z62" s="6">
        <f t="shared" si="44"/>
        <v>535.98620799648518</v>
      </c>
      <c r="AA62" s="6">
        <f t="shared" si="45"/>
        <v>1517.2657314427865</v>
      </c>
      <c r="AB62" s="6">
        <f t="shared" si="46"/>
        <v>2665.9403360541814</v>
      </c>
      <c r="AC62" s="6">
        <f t="shared" si="47"/>
        <v>2846.1169962658005</v>
      </c>
      <c r="AD62" s="6">
        <f t="shared" si="48"/>
        <v>1412.0509563836315</v>
      </c>
      <c r="AE62" s="6">
        <f t="shared" si="49"/>
        <v>2635.6901654217586</v>
      </c>
      <c r="AI62" s="1"/>
      <c r="AJ62" s="22">
        <f t="shared" si="50"/>
        <v>382261.82413794467</v>
      </c>
      <c r="AK62" s="22">
        <f t="shared" si="51"/>
        <v>64771.300362786817</v>
      </c>
      <c r="AL62" s="20"/>
      <c r="AM62" s="20"/>
      <c r="AN62" s="20">
        <f t="shared" si="52"/>
        <v>18937.499999999982</v>
      </c>
      <c r="AO62" s="20">
        <f t="shared" si="53"/>
        <v>42042.859075671055</v>
      </c>
      <c r="AP62" s="20">
        <f t="shared" si="54"/>
        <v>43149.250103978193</v>
      </c>
      <c r="AQ62" s="20">
        <f t="shared" si="55"/>
        <v>95645.208075948307</v>
      </c>
      <c r="AR62" s="24">
        <f t="shared" si="56"/>
        <v>-247258.30724513397</v>
      </c>
      <c r="AS62" s="24">
        <f t="shared" si="57"/>
        <v>-1978066457.9610717</v>
      </c>
      <c r="BB62" s="10">
        <f t="shared" si="58"/>
        <v>2495.1505172958396</v>
      </c>
      <c r="BC62" s="10">
        <f t="shared" si="59"/>
        <v>2950.5873883740819</v>
      </c>
      <c r="BD62" s="9">
        <f t="shared" si="60"/>
        <v>2749.7905071443111</v>
      </c>
      <c r="BE62" s="10">
        <f t="shared" si="61"/>
        <v>1043.7651210444651</v>
      </c>
    </row>
    <row r="63" spans="1:57">
      <c r="A63">
        <v>57</v>
      </c>
      <c r="B63" t="s">
        <v>25</v>
      </c>
      <c r="C63">
        <v>169.70099999999999</v>
      </c>
      <c r="D63">
        <v>96.729299999999995</v>
      </c>
      <c r="E63">
        <v>300.89600000000002</v>
      </c>
      <c r="F63">
        <v>300.89600000000002</v>
      </c>
      <c r="G63">
        <v>852.96100000000001</v>
      </c>
      <c r="H63">
        <v>1448.52</v>
      </c>
      <c r="I63">
        <v>1569.03</v>
      </c>
      <c r="J63">
        <v>1492.2</v>
      </c>
      <c r="K63">
        <v>792.70699999999999</v>
      </c>
      <c r="M63" s="4">
        <f t="shared" si="32"/>
        <v>0.51715999999999995</v>
      </c>
      <c r="N63" s="2">
        <f t="shared" si="33"/>
        <v>6.2346469177817304E-2</v>
      </c>
      <c r="O63" s="2">
        <f t="shared" si="34"/>
        <v>0.92232933083249546</v>
      </c>
      <c r="P63" s="3">
        <f t="shared" si="35"/>
        <v>0.51093600948771489</v>
      </c>
      <c r="Q63" s="2">
        <f t="shared" si="36"/>
        <v>0.54977247531389384</v>
      </c>
      <c r="R63" s="3">
        <f t="shared" si="37"/>
        <v>0.19394126898187539</v>
      </c>
      <c r="T63" s="6">
        <f t="shared" si="38"/>
        <v>2837.158138792659</v>
      </c>
      <c r="U63" s="6">
        <f t="shared" si="39"/>
        <v>5486.0355379237744</v>
      </c>
      <c r="V63" s="6">
        <f t="shared" si="40"/>
        <v>5486.0355379237744</v>
      </c>
      <c r="W63" s="6">
        <f t="shared" si="41"/>
        <v>111.95990893721989</v>
      </c>
      <c r="X63" s="6">
        <f t="shared" si="42"/>
        <v>176.88679245283001</v>
      </c>
      <c r="Y63" s="6">
        <f t="shared" si="43"/>
        <v>550.24204973970404</v>
      </c>
      <c r="Z63" s="6">
        <f t="shared" si="44"/>
        <v>550.24204973970404</v>
      </c>
      <c r="AA63" s="6">
        <f t="shared" si="45"/>
        <v>1559.7914528210001</v>
      </c>
      <c r="AB63" s="6">
        <f t="shared" si="46"/>
        <v>2728.7540765558215</v>
      </c>
      <c r="AC63" s="6">
        <f t="shared" si="47"/>
        <v>2869.2413703051729</v>
      </c>
      <c r="AD63" s="6">
        <f t="shared" si="48"/>
        <v>1449.6062577203136</v>
      </c>
      <c r="AE63" s="6">
        <f t="shared" si="49"/>
        <v>2648.8773991311155</v>
      </c>
      <c r="AI63" s="1"/>
      <c r="AJ63" s="22">
        <f t="shared" si="50"/>
        <v>388266.34197766008</v>
      </c>
      <c r="AK63" s="22">
        <f t="shared" si="51"/>
        <v>65788.719325318554</v>
      </c>
      <c r="AL63" s="20"/>
      <c r="AM63" s="20"/>
      <c r="AN63" s="20">
        <f t="shared" si="52"/>
        <v>18937.499999999982</v>
      </c>
      <c r="AO63" s="20">
        <f t="shared" si="53"/>
        <v>43179.048916196843</v>
      </c>
      <c r="AP63" s="20">
        <f t="shared" si="54"/>
        <v>44315.339677149401</v>
      </c>
      <c r="AQ63" s="20">
        <f t="shared" si="55"/>
        <v>98366.309814886728</v>
      </c>
      <c r="AR63" s="24">
        <f t="shared" si="56"/>
        <v>-249256.86289474569</v>
      </c>
      <c r="AS63" s="24">
        <f t="shared" si="57"/>
        <v>-1994054903.1579654</v>
      </c>
      <c r="BB63" s="10">
        <f t="shared" si="58"/>
        <v>2555.6991894077819</v>
      </c>
      <c r="BC63" s="10">
        <f t="shared" si="59"/>
        <v>3034.5314628855731</v>
      </c>
      <c r="BD63" s="9">
        <f t="shared" si="60"/>
        <v>2824.101912767263</v>
      </c>
      <c r="BE63" s="10">
        <f t="shared" si="61"/>
        <v>1071.9724159929704</v>
      </c>
    </row>
    <row r="64" spans="1:57">
      <c r="A64">
        <v>58</v>
      </c>
      <c r="B64" t="s">
        <v>25</v>
      </c>
      <c r="C64">
        <v>172.732</v>
      </c>
      <c r="D64">
        <v>95.254999999999995</v>
      </c>
      <c r="E64">
        <v>304.06900000000002</v>
      </c>
      <c r="F64">
        <v>304.06900000000002</v>
      </c>
      <c r="G64">
        <v>863.16</v>
      </c>
      <c r="H64">
        <v>1433.45</v>
      </c>
      <c r="I64">
        <v>1557.64</v>
      </c>
      <c r="J64">
        <v>1503.59</v>
      </c>
      <c r="K64">
        <v>801.06600000000003</v>
      </c>
      <c r="M64" s="4">
        <f t="shared" si="32"/>
        <v>0.52218333333333333</v>
      </c>
      <c r="N64" s="2">
        <f t="shared" si="33"/>
        <v>6.0805591905780214E-2</v>
      </c>
      <c r="O64" s="2">
        <f t="shared" si="34"/>
        <v>0.92072740110433759</v>
      </c>
      <c r="P64" s="3">
        <f t="shared" si="35"/>
        <v>0.51135680316619325</v>
      </c>
      <c r="Q64" s="2">
        <f t="shared" si="36"/>
        <v>0.55099422297405121</v>
      </c>
      <c r="R64" s="3">
        <f t="shared" si="37"/>
        <v>0.19410105007819733</v>
      </c>
      <c r="T64" s="6">
        <f t="shared" si="38"/>
        <v>2909.0546923204124</v>
      </c>
      <c r="U64" s="6">
        <f t="shared" si="39"/>
        <v>5570.9451195054335</v>
      </c>
      <c r="V64" s="6">
        <f t="shared" si="40"/>
        <v>5570.9451195054335</v>
      </c>
      <c r="W64" s="6">
        <f t="shared" si="41"/>
        <v>113.69275754092722</v>
      </c>
      <c r="X64" s="6">
        <f t="shared" si="42"/>
        <v>176.88679245283001</v>
      </c>
      <c r="Y64" s="6">
        <f t="shared" si="43"/>
        <v>564.65057051429926</v>
      </c>
      <c r="Z64" s="6">
        <f t="shared" si="44"/>
        <v>564.65057051429926</v>
      </c>
      <c r="AA64" s="6">
        <f t="shared" si="45"/>
        <v>1602.8723297841032</v>
      </c>
      <c r="AB64" s="6">
        <f t="shared" si="46"/>
        <v>2792.1391240714788</v>
      </c>
      <c r="AC64" s="6">
        <f t="shared" si="47"/>
        <v>2892.4987529748819</v>
      </c>
      <c r="AD64" s="6">
        <f t="shared" si="48"/>
        <v>1487.5649077005801</v>
      </c>
      <c r="AE64" s="6">
        <f t="shared" si="49"/>
        <v>2661.8904271850211</v>
      </c>
      <c r="AI64" s="1"/>
      <c r="AJ64" s="22">
        <f t="shared" si="50"/>
        <v>394319.7763593471</v>
      </c>
      <c r="AK64" s="22">
        <f t="shared" si="51"/>
        <v>66814.426816373656</v>
      </c>
      <c r="AL64" s="20"/>
      <c r="AM64" s="20"/>
      <c r="AN64" s="20">
        <f t="shared" si="52"/>
        <v>18937.499999999982</v>
      </c>
      <c r="AO64" s="20">
        <f t="shared" si="53"/>
        <v>44327.499527030559</v>
      </c>
      <c r="AP64" s="20">
        <f t="shared" si="54"/>
        <v>45494.012672478733</v>
      </c>
      <c r="AQ64" s="20">
        <f t="shared" si="55"/>
        <v>101123.3076152741</v>
      </c>
      <c r="AR64" s="24">
        <f t="shared" si="56"/>
        <v>-251251.88336093738</v>
      </c>
      <c r="AS64" s="24">
        <f t="shared" si="57"/>
        <v>-2010015066.8874991</v>
      </c>
      <c r="BB64" s="10">
        <f t="shared" si="58"/>
        <v>2616.7941676186015</v>
      </c>
      <c r="BC64" s="10">
        <f t="shared" si="59"/>
        <v>3119.5829056420002</v>
      </c>
      <c r="BD64" s="9">
        <f t="shared" si="60"/>
        <v>2899.2125154406272</v>
      </c>
      <c r="BE64" s="10">
        <f t="shared" si="61"/>
        <v>1100.4840994794081</v>
      </c>
    </row>
    <row r="65" spans="1:57">
      <c r="A65">
        <v>59</v>
      </c>
      <c r="B65" t="s">
        <v>25</v>
      </c>
      <c r="C65">
        <v>175.762</v>
      </c>
      <c r="D65">
        <v>93.813599999999994</v>
      </c>
      <c r="E65">
        <v>307.18900000000002</v>
      </c>
      <c r="F65">
        <v>307.18900000000002</v>
      </c>
      <c r="G65">
        <v>873.24099999999999</v>
      </c>
      <c r="H65">
        <v>1418.57</v>
      </c>
      <c r="I65">
        <v>1546.47</v>
      </c>
      <c r="J65">
        <v>1514.75</v>
      </c>
      <c r="K65">
        <v>809.28700000000003</v>
      </c>
      <c r="M65" s="4">
        <f t="shared" si="32"/>
        <v>0.52714333333333341</v>
      </c>
      <c r="N65" s="2">
        <f t="shared" si="33"/>
        <v>5.9322006032514869E-2</v>
      </c>
      <c r="O65" s="2">
        <f t="shared" si="34"/>
        <v>0.91912099188708951</v>
      </c>
      <c r="P65" s="3">
        <f t="shared" si="35"/>
        <v>0.51174380149611431</v>
      </c>
      <c r="Q65" s="2">
        <f t="shared" si="36"/>
        <v>0.55218441537089846</v>
      </c>
      <c r="R65" s="3">
        <f t="shared" si="37"/>
        <v>0.19424761133910448</v>
      </c>
      <c r="T65" s="6">
        <f t="shared" si="38"/>
        <v>2981.8073305861731</v>
      </c>
      <c r="U65" s="6">
        <f t="shared" si="39"/>
        <v>5656.5399617804887</v>
      </c>
      <c r="V65" s="6">
        <f t="shared" si="40"/>
        <v>5656.5399617804887</v>
      </c>
      <c r="W65" s="6">
        <f t="shared" si="41"/>
        <v>115.43959105674467</v>
      </c>
      <c r="X65" s="6">
        <f t="shared" si="42"/>
        <v>176.88679245283001</v>
      </c>
      <c r="Y65" s="6">
        <f t="shared" si="43"/>
        <v>579.20895143979556</v>
      </c>
      <c r="Z65" s="6">
        <f t="shared" si="44"/>
        <v>579.20895143979556</v>
      </c>
      <c r="AA65" s="6">
        <f t="shared" si="45"/>
        <v>1646.5075375883853</v>
      </c>
      <c r="AB65" s="6">
        <f t="shared" si="46"/>
        <v>2856.0813023613027</v>
      </c>
      <c r="AC65" s="6">
        <f t="shared" si="47"/>
        <v>2915.8982504759306</v>
      </c>
      <c r="AD65" s="6">
        <f t="shared" si="48"/>
        <v>1525.9214186831491</v>
      </c>
      <c r="AE65" s="6">
        <f t="shared" si="49"/>
        <v>2674.7326311943157</v>
      </c>
      <c r="AI65" s="1"/>
      <c r="AJ65" s="22">
        <f t="shared" si="50"/>
        <v>400422.82235469203</v>
      </c>
      <c r="AK65" s="22">
        <f t="shared" si="51"/>
        <v>67848.540610456679</v>
      </c>
      <c r="AL65" s="20"/>
      <c r="AM65" s="20"/>
      <c r="AN65" s="20">
        <f t="shared" si="52"/>
        <v>18937.499999999982</v>
      </c>
      <c r="AO65" s="20">
        <f t="shared" si="53"/>
        <v>45488.249960631947</v>
      </c>
      <c r="AP65" s="20">
        <f t="shared" si="54"/>
        <v>46685.309170122266</v>
      </c>
      <c r="AQ65" s="20">
        <f t="shared" si="55"/>
        <v>103916.29687393212</v>
      </c>
      <c r="AR65" s="24">
        <f t="shared" si="56"/>
        <v>-253244.00696046237</v>
      </c>
      <c r="AS65" s="24">
        <f t="shared" si="57"/>
        <v>-2025952055.6836989</v>
      </c>
      <c r="BB65" s="10">
        <f t="shared" si="58"/>
        <v>2678.4463665305516</v>
      </c>
      <c r="BC65" s="10">
        <f t="shared" si="59"/>
        <v>3205.7446595682063</v>
      </c>
      <c r="BD65" s="9">
        <f t="shared" si="60"/>
        <v>2975.1298154011602</v>
      </c>
      <c r="BE65" s="10">
        <f t="shared" si="61"/>
        <v>1129.3011410285985</v>
      </c>
    </row>
    <row r="66" spans="1:57">
      <c r="A66">
        <v>60</v>
      </c>
      <c r="B66" t="s">
        <v>25</v>
      </c>
      <c r="C66">
        <v>178.792</v>
      </c>
      <c r="D66">
        <v>92.403999999999996</v>
      </c>
      <c r="E66">
        <v>310.25900000000001</v>
      </c>
      <c r="F66">
        <v>310.25900000000001</v>
      </c>
      <c r="G66">
        <v>883.20500000000004</v>
      </c>
      <c r="H66">
        <v>1403.87</v>
      </c>
      <c r="I66">
        <v>1535.53</v>
      </c>
      <c r="J66">
        <v>1525.69</v>
      </c>
      <c r="K66">
        <v>817.375</v>
      </c>
      <c r="M66" s="4">
        <f t="shared" si="32"/>
        <v>0.53204333333333342</v>
      </c>
      <c r="N66" s="2">
        <f t="shared" si="33"/>
        <v>5.7892527551014011E-2</v>
      </c>
      <c r="O66" s="2">
        <f t="shared" si="34"/>
        <v>0.91751017160256376</v>
      </c>
      <c r="P66" s="3">
        <f t="shared" si="35"/>
        <v>0.51209801206668626</v>
      </c>
      <c r="Q66" s="2">
        <f t="shared" si="36"/>
        <v>0.55334151980101876</v>
      </c>
      <c r="R66" s="3">
        <f t="shared" si="37"/>
        <v>0.19438203655090749</v>
      </c>
      <c r="T66" s="6">
        <f t="shared" si="38"/>
        <v>3055.4339210178737</v>
      </c>
      <c r="U66" s="6">
        <f t="shared" si="39"/>
        <v>5742.8290697208995</v>
      </c>
      <c r="V66" s="6">
        <f t="shared" si="40"/>
        <v>5742.8290697208995</v>
      </c>
      <c r="W66" s="6">
        <f t="shared" si="41"/>
        <v>117.20059325961019</v>
      </c>
      <c r="X66" s="6">
        <f t="shared" si="42"/>
        <v>176.88679245283001</v>
      </c>
      <c r="Y66" s="6">
        <f t="shared" si="43"/>
        <v>593.92146811417888</v>
      </c>
      <c r="Z66" s="6">
        <f t="shared" si="44"/>
        <v>593.92146811417888</v>
      </c>
      <c r="AA66" s="6">
        <f t="shared" si="45"/>
        <v>1690.698449507616</v>
      </c>
      <c r="AB66" s="6">
        <f t="shared" si="46"/>
        <v>2920.5922944530139</v>
      </c>
      <c r="AC66" s="6">
        <f t="shared" si="47"/>
        <v>2939.4373685274959</v>
      </c>
      <c r="AD66" s="6">
        <f t="shared" si="48"/>
        <v>1564.6816369543735</v>
      </c>
      <c r="AE66" s="6">
        <f t="shared" si="49"/>
        <v>2687.3951487030258</v>
      </c>
      <c r="AI66" s="1"/>
      <c r="AJ66" s="22">
        <f t="shared" si="50"/>
        <v>406575.12283289619</v>
      </c>
      <c r="AK66" s="22">
        <f t="shared" si="51"/>
        <v>68891.000194524575</v>
      </c>
      <c r="AL66" s="20"/>
      <c r="AM66" s="20"/>
      <c r="AN66" s="20">
        <f t="shared" si="52"/>
        <v>18937.499999999982</v>
      </c>
      <c r="AO66" s="20">
        <f t="shared" si="53"/>
        <v>46661.073127989934</v>
      </c>
      <c r="AP66" s="20">
        <f t="shared" si="54"/>
        <v>47888.996105042301</v>
      </c>
      <c r="AQ66" s="20">
        <f t="shared" si="55"/>
        <v>106745.22412165388</v>
      </c>
      <c r="AR66" s="24">
        <f t="shared" si="56"/>
        <v>-255233.32967273466</v>
      </c>
      <c r="AS66" s="24">
        <f t="shared" si="57"/>
        <v>-2041866637.3818772</v>
      </c>
      <c r="BB66" s="10">
        <f t="shared" si="58"/>
        <v>2740.6417113045582</v>
      </c>
      <c r="BC66" s="10">
        <f t="shared" si="59"/>
        <v>3293.0150751767706</v>
      </c>
      <c r="BD66" s="9">
        <f t="shared" si="60"/>
        <v>3051.8428373662982</v>
      </c>
      <c r="BE66" s="10">
        <f t="shared" si="61"/>
        <v>1158.4179028795911</v>
      </c>
    </row>
    <row r="67" spans="1:57">
      <c r="A67">
        <v>61</v>
      </c>
      <c r="B67" t="s">
        <v>25</v>
      </c>
      <c r="C67">
        <v>181.822</v>
      </c>
      <c r="D67">
        <v>91.025300000000001</v>
      </c>
      <c r="E67">
        <v>313.279</v>
      </c>
      <c r="F67">
        <v>313.279</v>
      </c>
      <c r="G67">
        <v>893.05499999999995</v>
      </c>
      <c r="H67">
        <v>1389.36</v>
      </c>
      <c r="I67">
        <v>1524.81</v>
      </c>
      <c r="J67">
        <v>1536.42</v>
      </c>
      <c r="K67">
        <v>825.33199999999999</v>
      </c>
      <c r="M67" s="4">
        <f t="shared" si="32"/>
        <v>0.53688000000000002</v>
      </c>
      <c r="N67" s="2">
        <f t="shared" si="33"/>
        <v>5.6514987830924353E-2</v>
      </c>
      <c r="O67" s="2">
        <f t="shared" si="34"/>
        <v>0.91590641620722202</v>
      </c>
      <c r="P67" s="3">
        <f t="shared" si="35"/>
        <v>0.51242487458401631</v>
      </c>
      <c r="Q67" s="2">
        <f t="shared" si="36"/>
        <v>0.5544721353002533</v>
      </c>
      <c r="R67" s="3">
        <f t="shared" si="37"/>
        <v>0.19450591069388565</v>
      </c>
      <c r="T67" s="6">
        <f t="shared" si="38"/>
        <v>3129.9094141543737</v>
      </c>
      <c r="U67" s="6">
        <f t="shared" si="39"/>
        <v>5829.8119023885665</v>
      </c>
      <c r="V67" s="6">
        <f t="shared" si="40"/>
        <v>5829.8119023885665</v>
      </c>
      <c r="W67" s="6">
        <f t="shared" si="41"/>
        <v>118.97575310997074</v>
      </c>
      <c r="X67" s="6">
        <f t="shared" si="42"/>
        <v>176.88679245283001</v>
      </c>
      <c r="Y67" s="6">
        <f t="shared" si="43"/>
        <v>608.78588098946261</v>
      </c>
      <c r="Z67" s="6">
        <f t="shared" si="44"/>
        <v>608.78588098946261</v>
      </c>
      <c r="AA67" s="6">
        <f t="shared" si="45"/>
        <v>1735.4475561625404</v>
      </c>
      <c r="AB67" s="6">
        <f t="shared" si="46"/>
        <v>2985.6798676813492</v>
      </c>
      <c r="AC67" s="6">
        <f t="shared" si="47"/>
        <v>2963.1077878171882</v>
      </c>
      <c r="AD67" s="6">
        <f t="shared" si="48"/>
        <v>1603.8434390073869</v>
      </c>
      <c r="AE67" s="6">
        <f t="shared" si="49"/>
        <v>2699.9024882341928</v>
      </c>
      <c r="AI67" s="1"/>
      <c r="AJ67" s="22">
        <f t="shared" si="50"/>
        <v>412777.32504432905</v>
      </c>
      <c r="AK67" s="22">
        <f t="shared" si="51"/>
        <v>69941.915240130838</v>
      </c>
      <c r="AL67" s="20"/>
      <c r="AM67" s="20"/>
      <c r="AN67" s="20">
        <f t="shared" si="52"/>
        <v>18937.499999999982</v>
      </c>
      <c r="AO67" s="20">
        <f t="shared" si="53"/>
        <v>47846.313471278248</v>
      </c>
      <c r="AP67" s="20">
        <f t="shared" si="54"/>
        <v>49105.426983680314</v>
      </c>
      <c r="AQ67" s="20">
        <f t="shared" si="55"/>
        <v>109610.17838956311</v>
      </c>
      <c r="AR67" s="24">
        <f t="shared" si="56"/>
        <v>-257219.82143993821</v>
      </c>
      <c r="AS67" s="24">
        <f t="shared" si="57"/>
        <v>-2057758571.5195057</v>
      </c>
      <c r="BB67" s="10">
        <f t="shared" si="58"/>
        <v>2803.3917011934036</v>
      </c>
      <c r="BC67" s="10">
        <f t="shared" si="59"/>
        <v>3381.3968990152321</v>
      </c>
      <c r="BD67" s="9">
        <f t="shared" si="60"/>
        <v>3129.363273908747</v>
      </c>
      <c r="BE67" s="10">
        <f t="shared" si="61"/>
        <v>1187.8429362283578</v>
      </c>
    </row>
    <row r="68" spans="1:57">
      <c r="A68">
        <v>62</v>
      </c>
      <c r="B68" t="s">
        <v>25</v>
      </c>
      <c r="C68">
        <v>184.852</v>
      </c>
      <c r="D68">
        <v>89.677400000000006</v>
      </c>
      <c r="E68">
        <v>316.25099999999998</v>
      </c>
      <c r="F68">
        <v>316.25099999999998</v>
      </c>
      <c r="G68">
        <v>902.79100000000005</v>
      </c>
      <c r="H68">
        <v>1375.03</v>
      </c>
      <c r="I68">
        <v>1514.29</v>
      </c>
      <c r="J68">
        <v>1546.93</v>
      </c>
      <c r="K68">
        <v>833.16</v>
      </c>
      <c r="M68" s="4">
        <f t="shared" si="32"/>
        <v>0.54165666666666668</v>
      </c>
      <c r="N68" s="2">
        <f t="shared" si="33"/>
        <v>5.5187111146667328E-2</v>
      </c>
      <c r="O68" s="2">
        <f t="shared" si="34"/>
        <v>0.9142971933020303</v>
      </c>
      <c r="P68" s="3">
        <f t="shared" si="35"/>
        <v>0.51272331181498731</v>
      </c>
      <c r="Q68" s="2">
        <f t="shared" si="36"/>
        <v>0.55557394905752111</v>
      </c>
      <c r="R68" s="3">
        <f t="shared" si="37"/>
        <v>0.1946195929771011</v>
      </c>
      <c r="T68" s="6">
        <f t="shared" si="38"/>
        <v>3205.21927634025</v>
      </c>
      <c r="U68" s="6">
        <f t="shared" si="39"/>
        <v>5917.4371397753494</v>
      </c>
      <c r="V68" s="6">
        <f t="shared" si="40"/>
        <v>5917.4371397753494</v>
      </c>
      <c r="W68" s="6">
        <f t="shared" si="41"/>
        <v>120.76402326072142</v>
      </c>
      <c r="X68" s="6">
        <f t="shared" si="42"/>
        <v>176.88679245283001</v>
      </c>
      <c r="Y68" s="6">
        <f t="shared" si="43"/>
        <v>623.79847096369804</v>
      </c>
      <c r="Z68" s="6">
        <f t="shared" si="44"/>
        <v>623.79847096369804</v>
      </c>
      <c r="AA68" s="6">
        <f t="shared" si="45"/>
        <v>1780.7363309516427</v>
      </c>
      <c r="AB68" s="6">
        <f t="shared" si="46"/>
        <v>3051.2870115361766</v>
      </c>
      <c r="AC68" s="6">
        <f t="shared" si="47"/>
        <v>2986.9141514998942</v>
      </c>
      <c r="AD68" s="6">
        <f t="shared" si="48"/>
        <v>1643.39064245841</v>
      </c>
      <c r="AE68" s="6">
        <f t="shared" si="49"/>
        <v>2712.2178634350994</v>
      </c>
      <c r="AI68" s="1"/>
      <c r="AJ68" s="22">
        <f t="shared" si="50"/>
        <v>419029.39010798297</v>
      </c>
      <c r="AK68" s="22">
        <f t="shared" si="51"/>
        <v>71001.279159190351</v>
      </c>
      <c r="AL68" s="20"/>
      <c r="AM68" s="20"/>
      <c r="AN68" s="20">
        <f t="shared" si="52"/>
        <v>18937.499999999982</v>
      </c>
      <c r="AO68" s="20">
        <f t="shared" si="53"/>
        <v>49043.790572511112</v>
      </c>
      <c r="AP68" s="20">
        <f t="shared" si="54"/>
        <v>50334.416640208772</v>
      </c>
      <c r="AQ68" s="20">
        <f t="shared" si="55"/>
        <v>112511.3211478405</v>
      </c>
      <c r="AR68" s="24">
        <f t="shared" si="56"/>
        <v>-259203.64090661297</v>
      </c>
      <c r="AS68" s="24">
        <f t="shared" si="57"/>
        <v>-2073629127.2529037</v>
      </c>
      <c r="BB68" s="10">
        <f t="shared" si="58"/>
        <v>2866.7041145713783</v>
      </c>
      <c r="BC68" s="10">
        <f t="shared" si="59"/>
        <v>3470.8951123250808</v>
      </c>
      <c r="BD68" s="9">
        <f t="shared" si="60"/>
        <v>3207.6868780147738</v>
      </c>
      <c r="BE68" s="10">
        <f t="shared" si="61"/>
        <v>1217.5717619789252</v>
      </c>
    </row>
    <row r="69" spans="1:57">
      <c r="A69">
        <v>63</v>
      </c>
      <c r="B69" t="s">
        <v>25</v>
      </c>
      <c r="C69">
        <v>187.88300000000001</v>
      </c>
      <c r="D69">
        <v>88.375799999999998</v>
      </c>
      <c r="E69">
        <v>319.14999999999998</v>
      </c>
      <c r="F69">
        <v>319.14999999999998</v>
      </c>
      <c r="G69">
        <v>912.40200000000004</v>
      </c>
      <c r="H69">
        <v>1360.92</v>
      </c>
      <c r="I69">
        <v>1504.13</v>
      </c>
      <c r="J69">
        <v>1557.09</v>
      </c>
      <c r="K69">
        <v>840.798</v>
      </c>
      <c r="M69" s="4">
        <f t="shared" si="32"/>
        <v>0.54635999999999996</v>
      </c>
      <c r="N69" s="2">
        <f t="shared" si="33"/>
        <v>5.3917929570246728E-2</v>
      </c>
      <c r="O69" s="2">
        <f t="shared" si="34"/>
        <v>0.91262507638431323</v>
      </c>
      <c r="P69" s="3">
        <f t="shared" si="35"/>
        <v>0.51296947067867338</v>
      </c>
      <c r="Q69" s="2">
        <f t="shared" si="36"/>
        <v>0.55665495277838795</v>
      </c>
      <c r="R69" s="3">
        <f t="shared" si="37"/>
        <v>0.19471288771750006</v>
      </c>
      <c r="T69" s="6">
        <f t="shared" si="38"/>
        <v>3280.667374706476</v>
      </c>
      <c r="U69" s="6">
        <f t="shared" si="39"/>
        <v>6004.589235497614</v>
      </c>
      <c r="V69" s="6">
        <f t="shared" si="40"/>
        <v>6004.589235497614</v>
      </c>
      <c r="W69" s="6">
        <f t="shared" si="41"/>
        <v>122.54263745913498</v>
      </c>
      <c r="X69" s="6">
        <f t="shared" si="42"/>
        <v>176.88679245283001</v>
      </c>
      <c r="Y69" s="6">
        <f t="shared" si="43"/>
        <v>638.78821816968775</v>
      </c>
      <c r="Z69" s="6">
        <f t="shared" si="44"/>
        <v>638.78821816968775</v>
      </c>
      <c r="AA69" s="6">
        <f t="shared" si="45"/>
        <v>1826.1997425488314</v>
      </c>
      <c r="AB69" s="6">
        <f t="shared" si="46"/>
        <v>3116.5619508921568</v>
      </c>
      <c r="AC69" s="6">
        <f t="shared" si="47"/>
        <v>3010.569922064592</v>
      </c>
      <c r="AD69" s="6">
        <f t="shared" si="48"/>
        <v>1682.882206675974</v>
      </c>
      <c r="AE69" s="6">
        <f t="shared" si="49"/>
        <v>2723.921860791138</v>
      </c>
      <c r="AI69" s="1"/>
      <c r="AJ69" s="22">
        <f t="shared" si="50"/>
        <v>425327.62929563277</v>
      </c>
      <c r="AK69" s="22">
        <f t="shared" si="51"/>
        <v>72068.466925323984</v>
      </c>
      <c r="AL69" s="20"/>
      <c r="AM69" s="20"/>
      <c r="AN69" s="20">
        <f t="shared" si="52"/>
        <v>18937.499999999982</v>
      </c>
      <c r="AO69" s="20">
        <f t="shared" si="53"/>
        <v>50253.204820835512</v>
      </c>
      <c r="AP69" s="20">
        <f t="shared" si="54"/>
        <v>51575.657579278559</v>
      </c>
      <c r="AQ69" s="20">
        <f t="shared" si="55"/>
        <v>115447.45129282524</v>
      </c>
      <c r="AR69" s="24">
        <f t="shared" si="56"/>
        <v>-261182.28252801747</v>
      </c>
      <c r="AS69" s="24">
        <f t="shared" si="57"/>
        <v>-2089458260.2241397</v>
      </c>
      <c r="BB69" s="10">
        <f t="shared" si="58"/>
        <v>2930.5229882754552</v>
      </c>
      <c r="BC69" s="10">
        <f t="shared" si="59"/>
        <v>3561.4726619032854</v>
      </c>
      <c r="BD69" s="9">
        <f t="shared" si="60"/>
        <v>3286.7812849168199</v>
      </c>
      <c r="BE69" s="10">
        <f t="shared" si="61"/>
        <v>1247.5969419273961</v>
      </c>
    </row>
    <row r="70" spans="1:57">
      <c r="A70">
        <v>64</v>
      </c>
      <c r="B70" t="s">
        <v>25</v>
      </c>
      <c r="C70">
        <v>190.91300000000001</v>
      </c>
      <c r="D70">
        <v>87.084500000000006</v>
      </c>
      <c r="E70">
        <v>322.02800000000002</v>
      </c>
      <c r="F70">
        <v>322.02800000000002</v>
      </c>
      <c r="G70">
        <v>921.91800000000001</v>
      </c>
      <c r="H70">
        <v>1346.94</v>
      </c>
      <c r="I70">
        <v>1494.02</v>
      </c>
      <c r="J70">
        <v>1567.21</v>
      </c>
      <c r="K70">
        <v>848.37900000000002</v>
      </c>
      <c r="M70" s="4">
        <f t="shared" si="32"/>
        <v>0.55101999999999995</v>
      </c>
      <c r="N70" s="2">
        <f t="shared" si="33"/>
        <v>5.2680785936384651E-2</v>
      </c>
      <c r="O70" s="2">
        <f t="shared" si="34"/>
        <v>0.9110289464387259</v>
      </c>
      <c r="P70" s="3">
        <f t="shared" si="35"/>
        <v>0.51321730608689342</v>
      </c>
      <c r="Q70" s="2">
        <f t="shared" si="36"/>
        <v>0.55770389459547753</v>
      </c>
      <c r="R70" s="3">
        <f t="shared" si="37"/>
        <v>0.19480720603002918</v>
      </c>
      <c r="T70" s="6">
        <f t="shared" si="38"/>
        <v>3357.7098235860012</v>
      </c>
      <c r="U70" s="6">
        <f t="shared" si="39"/>
        <v>6093.6260454901849</v>
      </c>
      <c r="V70" s="6">
        <f t="shared" si="40"/>
        <v>6093.6260454901849</v>
      </c>
      <c r="W70" s="6">
        <f t="shared" si="41"/>
        <v>124.35971521408541</v>
      </c>
      <c r="X70" s="6">
        <f t="shared" si="42"/>
        <v>176.88679245283001</v>
      </c>
      <c r="Y70" s="6">
        <f t="shared" si="43"/>
        <v>654.10606939237107</v>
      </c>
      <c r="Z70" s="6">
        <f t="shared" si="44"/>
        <v>654.10606939237107</v>
      </c>
      <c r="AA70" s="6">
        <f t="shared" si="45"/>
        <v>1872.6078455354068</v>
      </c>
      <c r="AB70" s="6">
        <f t="shared" si="46"/>
        <v>3183.3305582426005</v>
      </c>
      <c r="AC70" s="6">
        <f t="shared" si="47"/>
        <v>3034.6552024616699</v>
      </c>
      <c r="AD70" s="6">
        <f t="shared" si="48"/>
        <v>1723.2347902823058</v>
      </c>
      <c r="AE70" s="6">
        <f t="shared" si="49"/>
        <v>2735.9162219041837</v>
      </c>
      <c r="AI70" s="1"/>
      <c r="AJ70" s="22">
        <f t="shared" si="50"/>
        <v>431591.86047986196</v>
      </c>
      <c r="AK70" s="22">
        <f t="shared" si="51"/>
        <v>73129.892299125437</v>
      </c>
      <c r="AL70" s="20"/>
      <c r="AM70" s="20"/>
      <c r="AN70" s="20">
        <f t="shared" si="52"/>
        <v>18937.499999999982</v>
      </c>
      <c r="AO70" s="20">
        <f t="shared" si="53"/>
        <v>51460.778855750046</v>
      </c>
      <c r="AP70" s="20">
        <f t="shared" si="54"/>
        <v>52815.00987826979</v>
      </c>
      <c r="AQ70" s="20">
        <f t="shared" si="55"/>
        <v>118394.90336910605</v>
      </c>
      <c r="AR70" s="24">
        <f t="shared" si="56"/>
        <v>-263113.56067586155</v>
      </c>
      <c r="AS70" s="24">
        <f t="shared" si="57"/>
        <v>-2104908485.4068923</v>
      </c>
      <c r="BB70" s="10">
        <f t="shared" si="58"/>
        <v>2994.019313433022</v>
      </c>
      <c r="BC70" s="10">
        <f t="shared" si="59"/>
        <v>3652.3994850976628</v>
      </c>
      <c r="BD70" s="9">
        <f t="shared" si="60"/>
        <v>3365.764413351948</v>
      </c>
      <c r="BE70" s="10">
        <f t="shared" si="61"/>
        <v>1277.5764363393755</v>
      </c>
    </row>
    <row r="71" spans="1:57">
      <c r="A71">
        <v>65</v>
      </c>
      <c r="B71" t="s">
        <v>25</v>
      </c>
      <c r="C71">
        <v>193.94300000000001</v>
      </c>
      <c r="D71">
        <v>85.8202</v>
      </c>
      <c r="E71">
        <v>324.86</v>
      </c>
      <c r="F71">
        <v>324.86</v>
      </c>
      <c r="G71">
        <v>931.32500000000005</v>
      </c>
      <c r="H71">
        <v>1333.13</v>
      </c>
      <c r="I71">
        <v>1484.1</v>
      </c>
      <c r="J71">
        <v>1577.12</v>
      </c>
      <c r="K71">
        <v>855.84199999999998</v>
      </c>
      <c r="M71" s="4">
        <f t="shared" ref="M71:M107" si="62">($M$2-H71)/$M$2</f>
        <v>0.55562333333333325</v>
      </c>
      <c r="N71" s="2">
        <f t="shared" ref="N71:N107" si="63">(D71/($M$2-H71))</f>
        <v>5.1485838727675225E-2</v>
      </c>
      <c r="O71" s="2">
        <f t="shared" ref="O71:O107" si="64">(J71-$M$3)/($M$2-H71)</f>
        <v>0.90942635610455524</v>
      </c>
      <c r="P71" s="3">
        <f t="shared" ref="P71:P107" si="65">K71/($M$2-H71)</f>
        <v>0.51344256000767907</v>
      </c>
      <c r="Q71" s="2">
        <f t="shared" ref="Q71:Q107" si="66">G71/($M$2-H71)</f>
        <v>0.55872683532609024</v>
      </c>
      <c r="R71" s="3">
        <f t="shared" ref="R71:R107" si="67">F71/($M$2-H71)</f>
        <v>0.19489222314877588</v>
      </c>
      <c r="T71" s="6">
        <f t="shared" ref="T71:T107" si="68">$O$3/N71</f>
        <v>3435.6397181065618</v>
      </c>
      <c r="U71" s="6">
        <f t="shared" ref="U71:U102" si="69">T71/M71</f>
        <v>6183.397118143399</v>
      </c>
      <c r="V71" s="6">
        <f t="shared" ref="V71:V102" si="70">U71</f>
        <v>6183.397118143399</v>
      </c>
      <c r="W71" s="6">
        <f t="shared" ref="W71:W107" si="71">(U71/98)*2</f>
        <v>126.19177792129386</v>
      </c>
      <c r="X71" s="6">
        <f t="shared" ref="X71:X107" si="72">$O$3</f>
        <v>176.88679245283001</v>
      </c>
      <c r="Y71" s="6">
        <f t="shared" ref="Y71:Y107" si="73">R71*T71</f>
        <v>669.57946260002154</v>
      </c>
      <c r="Z71" s="6">
        <f t="shared" ref="Z71:Z102" si="74">Y71</f>
        <v>669.57946260002154</v>
      </c>
      <c r="AA71" s="6">
        <f t="shared" ref="AA71:AA107" si="75">Q71*T71</f>
        <v>1919.5841070183001</v>
      </c>
      <c r="AB71" s="6">
        <f t="shared" ref="AB71:AB107" si="76">O71*T71+(U71/98)*2</f>
        <v>3250.653087647026</v>
      </c>
      <c r="AC71" s="6">
        <f t="shared" ref="AC71:AC107" si="77">U71-O71*T71</f>
        <v>3058.935808417667</v>
      </c>
      <c r="AD71" s="6">
        <f t="shared" ref="AD71:AD107" si="78">T71*P71</f>
        <v>1764.0036521286941</v>
      </c>
      <c r="AE71" s="6">
        <f t="shared" ref="AE71:AE107" si="79">U71-T71</f>
        <v>2747.7574000368372</v>
      </c>
      <c r="AI71" s="1"/>
      <c r="AJ71" s="22">
        <f t="shared" si="50"/>
        <v>437991.559271698</v>
      </c>
      <c r="AK71" s="22">
        <f t="shared" si="51"/>
        <v>74214.271608024967</v>
      </c>
      <c r="AL71" s="20"/>
      <c r="AM71" s="20"/>
      <c r="AN71" s="20">
        <f t="shared" si="52"/>
        <v>18937.499999999982</v>
      </c>
      <c r="AO71" s="20">
        <f t="shared" si="53"/>
        <v>52694.784950249414</v>
      </c>
      <c r="AP71" s="20">
        <f t="shared" si="54"/>
        <v>54081.489817361246</v>
      </c>
      <c r="AQ71" s="20">
        <f t="shared" si="55"/>
        <v>121403.60101625962</v>
      </c>
      <c r="AR71" s="24">
        <f t="shared" si="56"/>
        <v>-265088.45509585273</v>
      </c>
      <c r="AS71" s="24">
        <f t="shared" si="57"/>
        <v>-2120707640.7668219</v>
      </c>
      <c r="BB71" s="10">
        <f t="shared" si="58"/>
        <v>3058.970843028515</v>
      </c>
      <c r="BC71" s="10">
        <f t="shared" si="59"/>
        <v>3745.2156910708136</v>
      </c>
      <c r="BD71" s="9">
        <f t="shared" si="60"/>
        <v>3446.4695805646115</v>
      </c>
      <c r="BE71" s="10">
        <f t="shared" si="61"/>
        <v>1308.2121387847421</v>
      </c>
    </row>
    <row r="72" spans="1:57">
      <c r="A72">
        <v>66</v>
      </c>
      <c r="B72" t="s">
        <v>25</v>
      </c>
      <c r="C72">
        <v>196.97300000000001</v>
      </c>
      <c r="D72">
        <v>84.561899999999994</v>
      </c>
      <c r="E72">
        <v>327.67500000000001</v>
      </c>
      <c r="F72">
        <v>327.67500000000001</v>
      </c>
      <c r="G72">
        <v>940.63900000000001</v>
      </c>
      <c r="H72">
        <v>1319.45</v>
      </c>
      <c r="I72">
        <v>1474.21</v>
      </c>
      <c r="J72">
        <v>1587.01</v>
      </c>
      <c r="K72">
        <v>863.25699999999995</v>
      </c>
      <c r="M72" s="4">
        <f t="shared" si="62"/>
        <v>0.56018333333333337</v>
      </c>
      <c r="N72" s="2">
        <f t="shared" si="63"/>
        <v>5.0317991133854989E-2</v>
      </c>
      <c r="O72" s="2">
        <f t="shared" si="64"/>
        <v>0.90790842890720302</v>
      </c>
      <c r="P72" s="3">
        <f t="shared" si="65"/>
        <v>0.51367528487697478</v>
      </c>
      <c r="Q72" s="2">
        <f t="shared" si="66"/>
        <v>0.55972092469727175</v>
      </c>
      <c r="R72" s="3">
        <f t="shared" si="67"/>
        <v>0.19498080985391689</v>
      </c>
      <c r="T72" s="6">
        <f t="shared" si="68"/>
        <v>3515.3786641100005</v>
      </c>
      <c r="U72" s="6">
        <f t="shared" si="69"/>
        <v>6275.4074513284349</v>
      </c>
      <c r="V72" s="6">
        <f t="shared" si="70"/>
        <v>6275.4074513284349</v>
      </c>
      <c r="W72" s="6">
        <f t="shared" si="71"/>
        <v>128.06953982302929</v>
      </c>
      <c r="X72" s="6">
        <f t="shared" si="72"/>
        <v>176.88679245283001</v>
      </c>
      <c r="Y72" s="6">
        <f t="shared" si="73"/>
        <v>685.43137887134833</v>
      </c>
      <c r="Z72" s="6">
        <f t="shared" si="74"/>
        <v>685.43137887134833</v>
      </c>
      <c r="AA72" s="6">
        <f t="shared" si="75"/>
        <v>1967.6309965367093</v>
      </c>
      <c r="AB72" s="6">
        <f t="shared" si="76"/>
        <v>3319.711459769042</v>
      </c>
      <c r="AC72" s="6">
        <f t="shared" si="77"/>
        <v>3083.7655313824221</v>
      </c>
      <c r="AD72" s="6">
        <f t="shared" si="78"/>
        <v>1805.7631367371434</v>
      </c>
      <c r="AE72" s="6">
        <f t="shared" si="79"/>
        <v>2760.0287872184344</v>
      </c>
      <c r="AI72" s="1"/>
      <c r="AJ72" s="22">
        <f t="shared" ref="AJ72:AJ108" si="80">U71*$AT$4</f>
        <v>444444.03466079308</v>
      </c>
      <c r="AK72" s="22">
        <f t="shared" ref="AK72:AK108" si="81">V71*$AU$4</f>
        <v>75307.593501868454</v>
      </c>
      <c r="AL72" s="20"/>
      <c r="AM72" s="20"/>
      <c r="AN72" s="20">
        <f t="shared" ref="AN72:AN108" si="82">X71*$AP$4</f>
        <v>18937.499999999982</v>
      </c>
      <c r="AO72" s="20">
        <f t="shared" ref="AO72:AO108" si="83">Y71*$AQ$4</f>
        <v>53941.321507057735</v>
      </c>
      <c r="AP72" s="20">
        <f t="shared" ref="AP72:AP108" si="84">Z71*$AR$4</f>
        <v>55360.829967769787</v>
      </c>
      <c r="AQ72" s="20">
        <f t="shared" ref="AQ72:AQ108" si="85">AA71*$AS$4</f>
        <v>124449.13311733551</v>
      </c>
      <c r="AR72" s="24">
        <f t="shared" ref="AR72:AR103" si="86">AL72+AM72+AN72+AO72+AP72+AQ72-AJ72-AK72</f>
        <v>-267062.84357049852</v>
      </c>
      <c r="AS72" s="24">
        <f t="shared" ref="AS72:AS103" si="87">AR72*8000</f>
        <v>-2136502748.5639882</v>
      </c>
      <c r="BB72" s="10">
        <f t="shared" ref="BB72:BB108" si="88">U71-AC71</f>
        <v>3124.461309725732</v>
      </c>
      <c r="BC72" s="10">
        <f t="shared" ref="BC72:BC108" si="89">2*AA71</f>
        <v>3839.1682140366001</v>
      </c>
      <c r="BD72" s="9">
        <f t="shared" ref="BD72:BD108" si="90">2*AD71</f>
        <v>3528.0073042573881</v>
      </c>
      <c r="BE72" s="10">
        <f t="shared" ref="BE72:BE108" si="91">Y71*2</f>
        <v>1339.1589252000431</v>
      </c>
    </row>
    <row r="73" spans="1:57">
      <c r="A73">
        <v>67</v>
      </c>
      <c r="B73" t="s">
        <v>25</v>
      </c>
      <c r="C73">
        <v>200.00299999999999</v>
      </c>
      <c r="D73">
        <v>83.347999999999999</v>
      </c>
      <c r="E73">
        <v>330.42200000000003</v>
      </c>
      <c r="F73">
        <v>330.42200000000003</v>
      </c>
      <c r="G73">
        <v>949.83600000000001</v>
      </c>
      <c r="H73">
        <v>1305.97</v>
      </c>
      <c r="I73">
        <v>1464.66</v>
      </c>
      <c r="J73">
        <v>1596.57</v>
      </c>
      <c r="K73">
        <v>870.49400000000003</v>
      </c>
      <c r="M73" s="4">
        <f t="shared" si="62"/>
        <v>0.5646766666666666</v>
      </c>
      <c r="N73" s="2">
        <f t="shared" si="63"/>
        <v>4.920101769154029E-2</v>
      </c>
      <c r="O73" s="2">
        <f t="shared" si="64"/>
        <v>0.90632722572799773</v>
      </c>
      <c r="P73" s="3">
        <f t="shared" si="65"/>
        <v>0.51385984899913228</v>
      </c>
      <c r="Q73" s="2">
        <f t="shared" si="66"/>
        <v>0.56069609156862632</v>
      </c>
      <c r="R73" s="3">
        <f t="shared" si="67"/>
        <v>0.19505085506159869</v>
      </c>
      <c r="T73" s="6">
        <f t="shared" si="68"/>
        <v>3595.1856435531463</v>
      </c>
      <c r="U73" s="6">
        <f t="shared" si="69"/>
        <v>6366.8039708030201</v>
      </c>
      <c r="V73" s="6">
        <f t="shared" si="70"/>
        <v>6366.8039708030201</v>
      </c>
      <c r="W73" s="6">
        <f t="shared" si="71"/>
        <v>129.93477491434734</v>
      </c>
      <c r="X73" s="6">
        <f t="shared" si="72"/>
        <v>176.88679245283001</v>
      </c>
      <c r="Y73" s="6">
        <f t="shared" si="73"/>
        <v>701.24403388022517</v>
      </c>
      <c r="Z73" s="6">
        <f t="shared" si="74"/>
        <v>701.24403388022517</v>
      </c>
      <c r="AA73" s="6">
        <f t="shared" si="75"/>
        <v>2015.8065388038856</v>
      </c>
      <c r="AB73" s="6">
        <f t="shared" si="76"/>
        <v>3388.3494052129963</v>
      </c>
      <c r="AC73" s="6">
        <f t="shared" si="77"/>
        <v>3108.3893405043709</v>
      </c>
      <c r="AD73" s="6">
        <f t="shared" si="78"/>
        <v>1847.4215519200679</v>
      </c>
      <c r="AE73" s="6">
        <f t="shared" si="79"/>
        <v>2771.6183272498738</v>
      </c>
      <c r="AI73" s="1"/>
      <c r="AJ73" s="22">
        <f t="shared" si="80"/>
        <v>451057.46137913386</v>
      </c>
      <c r="AK73" s="22">
        <f t="shared" si="81"/>
        <v>76428.187349729007</v>
      </c>
      <c r="AL73" s="20"/>
      <c r="AM73" s="20"/>
      <c r="AN73" s="20">
        <f t="shared" si="82"/>
        <v>18937.499999999982</v>
      </c>
      <c r="AO73" s="20">
        <f t="shared" si="83"/>
        <v>55218.351881875824</v>
      </c>
      <c r="AP73" s="20">
        <f t="shared" si="84"/>
        <v>56671.466405083083</v>
      </c>
      <c r="AQ73" s="20">
        <f t="shared" si="85"/>
        <v>127564.07542577035</v>
      </c>
      <c r="AR73" s="24">
        <f t="shared" si="86"/>
        <v>-269094.25501613365</v>
      </c>
      <c r="AS73" s="24">
        <f t="shared" si="87"/>
        <v>-2152754040.1290693</v>
      </c>
      <c r="BB73" s="10">
        <f t="shared" si="88"/>
        <v>3191.6419199460129</v>
      </c>
      <c r="BC73" s="10">
        <f t="shared" si="89"/>
        <v>3935.2619930734186</v>
      </c>
      <c r="BD73" s="9">
        <f t="shared" si="90"/>
        <v>3611.5262734742869</v>
      </c>
      <c r="BE73" s="10">
        <f t="shared" si="91"/>
        <v>1370.8627577426967</v>
      </c>
    </row>
    <row r="74" spans="1:57">
      <c r="A74">
        <v>68</v>
      </c>
      <c r="B74" t="s">
        <v>25</v>
      </c>
      <c r="C74">
        <v>203.03399999999999</v>
      </c>
      <c r="D74">
        <v>82.1678</v>
      </c>
      <c r="E74">
        <v>333.10199999999998</v>
      </c>
      <c r="F74">
        <v>333.10199999999998</v>
      </c>
      <c r="G74">
        <v>958.91600000000005</v>
      </c>
      <c r="H74">
        <v>1292.71</v>
      </c>
      <c r="I74">
        <v>1455.44</v>
      </c>
      <c r="J74">
        <v>1605.79</v>
      </c>
      <c r="K74">
        <v>877.553</v>
      </c>
      <c r="M74" s="4">
        <f t="shared" si="62"/>
        <v>0.5690966666666667</v>
      </c>
      <c r="N74" s="2">
        <f t="shared" si="63"/>
        <v>4.81276174522196E-2</v>
      </c>
      <c r="O74" s="2">
        <f t="shared" si="64"/>
        <v>0.90468843031939516</v>
      </c>
      <c r="P74" s="3">
        <f t="shared" si="65"/>
        <v>0.51400347919802725</v>
      </c>
      <c r="Q74" s="2">
        <f t="shared" si="66"/>
        <v>0.56165970631820028</v>
      </c>
      <c r="R74" s="3">
        <f t="shared" si="67"/>
        <v>0.19510569381885912</v>
      </c>
      <c r="T74" s="6">
        <f t="shared" si="68"/>
        <v>3675.369815022334</v>
      </c>
      <c r="U74" s="6">
        <f t="shared" si="69"/>
        <v>6458.2522272531332</v>
      </c>
      <c r="V74" s="6">
        <f t="shared" si="70"/>
        <v>6458.2522272531332</v>
      </c>
      <c r="W74" s="6">
        <f t="shared" si="71"/>
        <v>131.80106586230883</v>
      </c>
      <c r="X74" s="6">
        <f t="shared" si="72"/>
        <v>176.88679245283001</v>
      </c>
      <c r="Y74" s="6">
        <f t="shared" si="73"/>
        <v>717.08557780082435</v>
      </c>
      <c r="Z74" s="6">
        <f t="shared" si="74"/>
        <v>717.08557780082435</v>
      </c>
      <c r="AA74" s="6">
        <f t="shared" si="75"/>
        <v>2064.3071309162224</v>
      </c>
      <c r="AB74" s="6">
        <f t="shared" si="76"/>
        <v>3456.8656146581502</v>
      </c>
      <c r="AC74" s="6">
        <f t="shared" si="77"/>
        <v>3133.1876784572919</v>
      </c>
      <c r="AD74" s="6">
        <f t="shared" si="78"/>
        <v>1889.1528722608896</v>
      </c>
      <c r="AE74" s="6">
        <f t="shared" si="79"/>
        <v>2782.8824122307992</v>
      </c>
      <c r="AI74" s="1"/>
      <c r="AJ74" s="22">
        <f t="shared" si="80"/>
        <v>457626.76900940866</v>
      </c>
      <c r="AK74" s="22">
        <f t="shared" si="81"/>
        <v>77541.305560409979</v>
      </c>
      <c r="AL74" s="20"/>
      <c r="AM74" s="20"/>
      <c r="AN74" s="20">
        <f t="shared" si="82"/>
        <v>18937.499999999982</v>
      </c>
      <c r="AO74" s="20">
        <f t="shared" si="83"/>
        <v>56492.219369390943</v>
      </c>
      <c r="AP74" s="20">
        <f t="shared" si="84"/>
        <v>57978.856721217024</v>
      </c>
      <c r="AQ74" s="20">
        <f t="shared" si="85"/>
        <v>130687.35845915634</v>
      </c>
      <c r="AR74" s="24">
        <f t="shared" si="86"/>
        <v>-271072.14002005436</v>
      </c>
      <c r="AS74" s="24">
        <f t="shared" si="87"/>
        <v>-2168577120.1604347</v>
      </c>
      <c r="BB74" s="10">
        <f t="shared" si="88"/>
        <v>3258.4146302986492</v>
      </c>
      <c r="BC74" s="10">
        <f t="shared" si="89"/>
        <v>4031.6130776077712</v>
      </c>
      <c r="BD74" s="9">
        <f t="shared" si="90"/>
        <v>3694.8431038401359</v>
      </c>
      <c r="BE74" s="10">
        <f t="shared" si="91"/>
        <v>1402.4880677604503</v>
      </c>
    </row>
    <row r="75" spans="1:57">
      <c r="A75">
        <v>69</v>
      </c>
      <c r="B75" t="s">
        <v>25</v>
      </c>
      <c r="C75">
        <v>206.06399999999999</v>
      </c>
      <c r="D75">
        <v>81.006100000000004</v>
      </c>
      <c r="E75">
        <v>335.76299999999998</v>
      </c>
      <c r="F75">
        <v>335.76299999999998</v>
      </c>
      <c r="G75">
        <v>967.90800000000002</v>
      </c>
      <c r="H75">
        <v>1279.56</v>
      </c>
      <c r="I75">
        <v>1446.24</v>
      </c>
      <c r="J75">
        <v>1614.98</v>
      </c>
      <c r="K75">
        <v>884.56600000000003</v>
      </c>
      <c r="M75" s="4">
        <f t="shared" si="62"/>
        <v>0.57347999999999999</v>
      </c>
      <c r="N75" s="2">
        <f t="shared" si="63"/>
        <v>4.7084524888981891E-2</v>
      </c>
      <c r="O75" s="2">
        <f t="shared" si="64"/>
        <v>0.90311519739136503</v>
      </c>
      <c r="P75" s="3">
        <f t="shared" si="65"/>
        <v>0.51415103113157101</v>
      </c>
      <c r="Q75" s="2">
        <f t="shared" si="66"/>
        <v>0.56259329008858194</v>
      </c>
      <c r="R75" s="3">
        <f t="shared" si="67"/>
        <v>0.19516112157355092</v>
      </c>
      <c r="T75" s="6">
        <f t="shared" si="68"/>
        <v>3756.7925527527782</v>
      </c>
      <c r="U75" s="6">
        <f t="shared" si="69"/>
        <v>6550.8693463639156</v>
      </c>
      <c r="V75" s="6">
        <f t="shared" si="70"/>
        <v>6550.8693463639156</v>
      </c>
      <c r="W75" s="6">
        <f t="shared" si="71"/>
        <v>133.691211150284</v>
      </c>
      <c r="X75" s="6">
        <f t="shared" si="72"/>
        <v>176.88679245283001</v>
      </c>
      <c r="Y75" s="6">
        <f t="shared" si="73"/>
        <v>733.17984811439567</v>
      </c>
      <c r="Z75" s="6">
        <f t="shared" si="74"/>
        <v>733.17984811439567</v>
      </c>
      <c r="AA75" s="6">
        <f t="shared" si="75"/>
        <v>2113.5462824334681</v>
      </c>
      <c r="AB75" s="6">
        <f t="shared" si="76"/>
        <v>3526.5076589880191</v>
      </c>
      <c r="AC75" s="6">
        <f t="shared" si="77"/>
        <v>3158.0528985261803</v>
      </c>
      <c r="AD75" s="6">
        <f t="shared" si="78"/>
        <v>1931.5587647452478</v>
      </c>
      <c r="AE75" s="6">
        <f t="shared" si="79"/>
        <v>2794.0767936111374</v>
      </c>
      <c r="AI75" s="1"/>
      <c r="AJ75" s="22">
        <f t="shared" si="80"/>
        <v>464199.79533827346</v>
      </c>
      <c r="AK75" s="22">
        <f t="shared" si="81"/>
        <v>78655.053875715908</v>
      </c>
      <c r="AL75" s="20"/>
      <c r="AM75" s="20"/>
      <c r="AN75" s="20">
        <f t="shared" si="82"/>
        <v>18937.499999999982</v>
      </c>
      <c r="AO75" s="20">
        <f t="shared" si="83"/>
        <v>57768.414147634408</v>
      </c>
      <c r="AP75" s="20">
        <f t="shared" si="84"/>
        <v>59288.635572572166</v>
      </c>
      <c r="AQ75" s="20">
        <f t="shared" si="85"/>
        <v>133831.71489656888</v>
      </c>
      <c r="AR75" s="24">
        <f t="shared" si="86"/>
        <v>-273028.58459721389</v>
      </c>
      <c r="AS75" s="24">
        <f t="shared" si="87"/>
        <v>-2184228676.7777109</v>
      </c>
      <c r="BB75" s="10">
        <f t="shared" si="88"/>
        <v>3325.0645487958413</v>
      </c>
      <c r="BC75" s="10">
        <f t="shared" si="89"/>
        <v>4128.6142618324448</v>
      </c>
      <c r="BD75" s="9">
        <f t="shared" si="90"/>
        <v>3778.3057445217792</v>
      </c>
      <c r="BE75" s="10">
        <f t="shared" si="91"/>
        <v>1434.1711556016487</v>
      </c>
    </row>
    <row r="76" spans="1:57">
      <c r="A76">
        <v>70</v>
      </c>
      <c r="B76" t="s">
        <v>25</v>
      </c>
      <c r="C76">
        <v>209.09399999999999</v>
      </c>
      <c r="D76">
        <v>79.867999999999995</v>
      </c>
      <c r="E76">
        <v>338.38499999999999</v>
      </c>
      <c r="F76">
        <v>338.38499999999999</v>
      </c>
      <c r="G76">
        <v>976.79899999999998</v>
      </c>
      <c r="H76">
        <v>1266.56</v>
      </c>
      <c r="I76">
        <v>1437.22</v>
      </c>
      <c r="J76">
        <v>1624.01</v>
      </c>
      <c r="K76">
        <v>891.47199999999998</v>
      </c>
      <c r="M76" s="4">
        <f t="shared" si="62"/>
        <v>0.5778133333333334</v>
      </c>
      <c r="N76" s="2">
        <f t="shared" si="63"/>
        <v>4.6074856931881111E-2</v>
      </c>
      <c r="O76" s="2">
        <f t="shared" si="64"/>
        <v>0.90155154502030643</v>
      </c>
      <c r="P76" s="3">
        <f t="shared" si="65"/>
        <v>0.51427912128484399</v>
      </c>
      <c r="Q76" s="2">
        <f t="shared" si="66"/>
        <v>0.56350320749492333</v>
      </c>
      <c r="R76" s="3">
        <f t="shared" si="67"/>
        <v>0.19521010245523351</v>
      </c>
      <c r="T76" s="6">
        <f t="shared" si="68"/>
        <v>3839.1175628466181</v>
      </c>
      <c r="U76" s="6">
        <f t="shared" si="69"/>
        <v>6644.2176761467672</v>
      </c>
      <c r="V76" s="6">
        <f t="shared" si="70"/>
        <v>6644.2176761467672</v>
      </c>
      <c r="W76" s="6">
        <f t="shared" si="71"/>
        <v>135.59627910503607</v>
      </c>
      <c r="X76" s="6">
        <f t="shared" si="72"/>
        <v>176.88679245283001</v>
      </c>
      <c r="Y76" s="6">
        <f t="shared" si="73"/>
        <v>749.43453278097468</v>
      </c>
      <c r="Z76" s="6">
        <f t="shared" si="74"/>
        <v>749.43453278097468</v>
      </c>
      <c r="AA76" s="6">
        <f t="shared" si="75"/>
        <v>2163.3550606141621</v>
      </c>
      <c r="AB76" s="6">
        <f t="shared" si="76"/>
        <v>3596.7586494039979</v>
      </c>
      <c r="AC76" s="6">
        <f t="shared" si="77"/>
        <v>3183.0553058478054</v>
      </c>
      <c r="AD76" s="6">
        <f t="shared" si="78"/>
        <v>1974.3780067299706</v>
      </c>
      <c r="AE76" s="6">
        <f t="shared" si="79"/>
        <v>2805.1001133001491</v>
      </c>
      <c r="AI76" s="1"/>
      <c r="AJ76" s="22">
        <f t="shared" si="80"/>
        <v>470856.83600859914</v>
      </c>
      <c r="AK76" s="22">
        <f t="shared" si="81"/>
        <v>79783.037769366128</v>
      </c>
      <c r="AL76" s="20"/>
      <c r="AM76" s="20"/>
      <c r="AN76" s="20">
        <f t="shared" si="82"/>
        <v>18937.499999999982</v>
      </c>
      <c r="AO76" s="20">
        <f t="shared" si="83"/>
        <v>59064.968564095718</v>
      </c>
      <c r="AP76" s="20">
        <f t="shared" si="84"/>
        <v>60619.309842098242</v>
      </c>
      <c r="AQ76" s="20">
        <f t="shared" si="85"/>
        <v>137023.95310032889</v>
      </c>
      <c r="AR76" s="24">
        <f t="shared" si="86"/>
        <v>-274994.1422714424</v>
      </c>
      <c r="AS76" s="24">
        <f t="shared" si="87"/>
        <v>-2199953138.1715393</v>
      </c>
      <c r="BB76" s="10">
        <f t="shared" si="88"/>
        <v>3392.8164478377353</v>
      </c>
      <c r="BC76" s="10">
        <f t="shared" si="89"/>
        <v>4227.0925648669363</v>
      </c>
      <c r="BD76" s="9">
        <f t="shared" si="90"/>
        <v>3863.1175294904956</v>
      </c>
      <c r="BE76" s="10">
        <f t="shared" si="91"/>
        <v>1466.3596962287913</v>
      </c>
    </row>
    <row r="77" spans="1:57">
      <c r="A77">
        <v>71</v>
      </c>
      <c r="B77" t="s">
        <v>25</v>
      </c>
      <c r="C77">
        <v>212.124</v>
      </c>
      <c r="D77">
        <v>78.752399999999994</v>
      </c>
      <c r="E77">
        <v>340.96699999999998</v>
      </c>
      <c r="F77">
        <v>340.96699999999998</v>
      </c>
      <c r="G77">
        <v>985.59100000000001</v>
      </c>
      <c r="H77">
        <v>1253.72</v>
      </c>
      <c r="I77">
        <v>1428.35</v>
      </c>
      <c r="J77">
        <v>1632.87</v>
      </c>
      <c r="K77">
        <v>898.27499999999998</v>
      </c>
      <c r="M77" s="4">
        <f t="shared" si="62"/>
        <v>0.58209333333333335</v>
      </c>
      <c r="N77" s="2">
        <f t="shared" si="63"/>
        <v>4.5097235265822204E-2</v>
      </c>
      <c r="O77" s="2">
        <f t="shared" si="64"/>
        <v>0.89999628364294382</v>
      </c>
      <c r="P77" s="3">
        <f t="shared" si="65"/>
        <v>0.51439345351260968</v>
      </c>
      <c r="Q77" s="2">
        <f t="shared" si="66"/>
        <v>0.56439459880431553</v>
      </c>
      <c r="R77" s="3">
        <f t="shared" si="67"/>
        <v>0.1952533385253224</v>
      </c>
      <c r="T77" s="6">
        <f t="shared" si="68"/>
        <v>3922.3422768642986</v>
      </c>
      <c r="U77" s="6">
        <f t="shared" si="69"/>
        <v>6738.339115487147</v>
      </c>
      <c r="V77" s="6">
        <f t="shared" si="70"/>
        <v>6738.339115487147</v>
      </c>
      <c r="W77" s="6">
        <f t="shared" si="71"/>
        <v>137.51712480586013</v>
      </c>
      <c r="X77" s="6">
        <f t="shared" si="72"/>
        <v>176.88679245283001</v>
      </c>
      <c r="Y77" s="6">
        <f t="shared" si="73"/>
        <v>765.85042439676874</v>
      </c>
      <c r="Z77" s="6">
        <f t="shared" si="74"/>
        <v>765.85042439676874</v>
      </c>
      <c r="AA77" s="6">
        <f t="shared" si="75"/>
        <v>2213.7487957240314</v>
      </c>
      <c r="AB77" s="6">
        <f t="shared" si="76"/>
        <v>3667.6105971593315</v>
      </c>
      <c r="AC77" s="6">
        <f t="shared" si="77"/>
        <v>3208.2456431336755</v>
      </c>
      <c r="AD77" s="6">
        <f t="shared" si="78"/>
        <v>2017.6271896547391</v>
      </c>
      <c r="AE77" s="6">
        <f t="shared" si="79"/>
        <v>2815.9968386228484</v>
      </c>
      <c r="AI77" s="1"/>
      <c r="AJ77" s="22">
        <f t="shared" si="80"/>
        <v>477566.43390840117</v>
      </c>
      <c r="AK77" s="22">
        <f t="shared" si="81"/>
        <v>80919.927077791479</v>
      </c>
      <c r="AL77" s="20"/>
      <c r="AM77" s="20"/>
      <c r="AN77" s="20">
        <f t="shared" si="82"/>
        <v>18937.499999999982</v>
      </c>
      <c r="AO77" s="20">
        <f t="shared" si="83"/>
        <v>60374.445960835321</v>
      </c>
      <c r="AP77" s="20">
        <f t="shared" si="84"/>
        <v>61963.247170330993</v>
      </c>
      <c r="AQ77" s="20">
        <f t="shared" si="85"/>
        <v>140253.12094119491</v>
      </c>
      <c r="AR77" s="24">
        <f t="shared" si="86"/>
        <v>-276958.04691383144</v>
      </c>
      <c r="AS77" s="24">
        <f t="shared" si="87"/>
        <v>-2215664375.3106513</v>
      </c>
      <c r="BB77" s="10">
        <f t="shared" si="88"/>
        <v>3461.1623702989618</v>
      </c>
      <c r="BC77" s="10">
        <f t="shared" si="89"/>
        <v>4326.7101212283242</v>
      </c>
      <c r="BD77" s="9">
        <f t="shared" si="90"/>
        <v>3948.7560134599412</v>
      </c>
      <c r="BE77" s="10">
        <f t="shared" si="91"/>
        <v>1498.8690655619494</v>
      </c>
    </row>
    <row r="78" spans="1:57">
      <c r="A78">
        <v>72</v>
      </c>
      <c r="B78" t="s">
        <v>25</v>
      </c>
      <c r="C78">
        <v>215.154</v>
      </c>
      <c r="D78">
        <v>77.638300000000001</v>
      </c>
      <c r="E78">
        <v>343.54199999999997</v>
      </c>
      <c r="F78">
        <v>343.54199999999997</v>
      </c>
      <c r="G78">
        <v>994.3</v>
      </c>
      <c r="H78">
        <v>1240.98</v>
      </c>
      <c r="I78">
        <v>1419.46</v>
      </c>
      <c r="J78">
        <v>1641.77</v>
      </c>
      <c r="K78">
        <v>905.05899999999997</v>
      </c>
      <c r="M78" s="4">
        <f t="shared" si="62"/>
        <v>0.58633999999999997</v>
      </c>
      <c r="N78" s="2">
        <f t="shared" si="63"/>
        <v>4.4137246876101467E-2</v>
      </c>
      <c r="O78" s="2">
        <f t="shared" si="64"/>
        <v>0.89853754374594952</v>
      </c>
      <c r="P78" s="3">
        <f t="shared" si="65"/>
        <v>0.51452456481449893</v>
      </c>
      <c r="Q78" s="2">
        <f t="shared" si="66"/>
        <v>0.56525792770974748</v>
      </c>
      <c r="R78" s="3">
        <f t="shared" si="67"/>
        <v>0.19530306648019918</v>
      </c>
      <c r="T78" s="6">
        <f t="shared" si="68"/>
        <v>4007.6535119957166</v>
      </c>
      <c r="U78" s="6">
        <f t="shared" si="69"/>
        <v>6835.0334481626987</v>
      </c>
      <c r="V78" s="6">
        <f t="shared" si="70"/>
        <v>6835.0334481626987</v>
      </c>
      <c r="W78" s="6">
        <f t="shared" si="71"/>
        <v>139.49047853393262</v>
      </c>
      <c r="X78" s="6">
        <f t="shared" si="72"/>
        <v>176.88679245283001</v>
      </c>
      <c r="Y78" s="6">
        <f t="shared" si="73"/>
        <v>782.70702028290316</v>
      </c>
      <c r="Z78" s="6">
        <f t="shared" si="74"/>
        <v>782.70702028290316</v>
      </c>
      <c r="AA78" s="6">
        <f t="shared" si="75"/>
        <v>2265.3579191693902</v>
      </c>
      <c r="AB78" s="6">
        <f t="shared" si="76"/>
        <v>3740.517621387392</v>
      </c>
      <c r="AC78" s="6">
        <f t="shared" si="77"/>
        <v>3234.0063053092395</v>
      </c>
      <c r="AD78" s="6">
        <f t="shared" si="78"/>
        <v>2062.0361791868945</v>
      </c>
      <c r="AE78" s="6">
        <f t="shared" si="79"/>
        <v>2827.3799361669821</v>
      </c>
      <c r="AI78" s="1"/>
      <c r="AJ78" s="22">
        <f t="shared" si="80"/>
        <v>484331.60060386965</v>
      </c>
      <c r="AK78" s="22">
        <f t="shared" si="81"/>
        <v>82066.232087517958</v>
      </c>
      <c r="AL78" s="20"/>
      <c r="AM78" s="20"/>
      <c r="AN78" s="20">
        <f t="shared" si="82"/>
        <v>18937.499999999982</v>
      </c>
      <c r="AO78" s="20">
        <f t="shared" si="83"/>
        <v>61696.910189403694</v>
      </c>
      <c r="AP78" s="20">
        <f t="shared" si="84"/>
        <v>63320.513089124848</v>
      </c>
      <c r="AQ78" s="20">
        <f t="shared" si="85"/>
        <v>143520.21230022339</v>
      </c>
      <c r="AR78" s="24">
        <f t="shared" si="86"/>
        <v>-278922.69711263571</v>
      </c>
      <c r="AS78" s="24">
        <f t="shared" si="87"/>
        <v>-2231381576.9010859</v>
      </c>
      <c r="BB78" s="10">
        <f t="shared" si="88"/>
        <v>3530.0934723534715</v>
      </c>
      <c r="BC78" s="10">
        <f t="shared" si="89"/>
        <v>4427.4975914480628</v>
      </c>
      <c r="BD78" s="9">
        <f t="shared" si="90"/>
        <v>4035.2543793094783</v>
      </c>
      <c r="BE78" s="10">
        <f t="shared" si="91"/>
        <v>1531.7008487935375</v>
      </c>
    </row>
    <row r="79" spans="1:57">
      <c r="A79">
        <v>73</v>
      </c>
      <c r="B79" t="s">
        <v>25</v>
      </c>
      <c r="C79">
        <v>218.185</v>
      </c>
      <c r="D79">
        <v>76.563599999999994</v>
      </c>
      <c r="E79">
        <v>346.04899999999998</v>
      </c>
      <c r="F79">
        <v>346.04899999999998</v>
      </c>
      <c r="G79">
        <v>1002.9</v>
      </c>
      <c r="H79">
        <v>1228.44</v>
      </c>
      <c r="I79">
        <v>1410.91</v>
      </c>
      <c r="J79">
        <v>1650.32</v>
      </c>
      <c r="K79">
        <v>911.66399999999999</v>
      </c>
      <c r="M79" s="4">
        <f t="shared" si="62"/>
        <v>0.59051999999999993</v>
      </c>
      <c r="N79" s="2">
        <f t="shared" si="63"/>
        <v>4.3218180586601637E-2</v>
      </c>
      <c r="O79" s="2">
        <f t="shared" si="64"/>
        <v>0.89700349420849423</v>
      </c>
      <c r="P79" s="3">
        <f t="shared" si="65"/>
        <v>0.51461085145295671</v>
      </c>
      <c r="Q79" s="2">
        <f t="shared" si="66"/>
        <v>0.56611122400596081</v>
      </c>
      <c r="R79" s="3">
        <f t="shared" si="67"/>
        <v>0.1953357492831177</v>
      </c>
      <c r="T79" s="6">
        <f t="shared" si="68"/>
        <v>4092.8792015753643</v>
      </c>
      <c r="U79" s="6">
        <f t="shared" si="69"/>
        <v>6930.9747368003873</v>
      </c>
      <c r="V79" s="6">
        <f t="shared" si="70"/>
        <v>6930.9747368003873</v>
      </c>
      <c r="W79" s="6">
        <f t="shared" si="71"/>
        <v>141.44846401633444</v>
      </c>
      <c r="X79" s="6">
        <f t="shared" si="72"/>
        <v>176.88679245283001</v>
      </c>
      <c r="Y79" s="6">
        <f t="shared" si="73"/>
        <v>799.48562556501236</v>
      </c>
      <c r="Z79" s="6">
        <f t="shared" si="74"/>
        <v>799.48562556501236</v>
      </c>
      <c r="AA79" s="6">
        <f t="shared" si="75"/>
        <v>2317.0248545123691</v>
      </c>
      <c r="AB79" s="6">
        <f t="shared" si="76"/>
        <v>3812.7754092027085</v>
      </c>
      <c r="AC79" s="6">
        <f t="shared" si="77"/>
        <v>3259.6477916140134</v>
      </c>
      <c r="AD79" s="6">
        <f t="shared" si="78"/>
        <v>2106.2400508167957</v>
      </c>
      <c r="AE79" s="6">
        <f t="shared" si="79"/>
        <v>2838.095535225023</v>
      </c>
      <c r="AI79" s="1"/>
      <c r="AJ79" s="22">
        <f t="shared" si="80"/>
        <v>491281.69915359025</v>
      </c>
      <c r="AK79" s="22">
        <f t="shared" si="81"/>
        <v>83243.872365173505</v>
      </c>
      <c r="AL79" s="20"/>
      <c r="AM79" s="20"/>
      <c r="AN79" s="20">
        <f t="shared" si="82"/>
        <v>18937.499999999982</v>
      </c>
      <c r="AO79" s="20">
        <f t="shared" si="83"/>
        <v>63054.877553990678</v>
      </c>
      <c r="AP79" s="20">
        <f t="shared" si="84"/>
        <v>64714.216436990435</v>
      </c>
      <c r="AQ79" s="20">
        <f t="shared" si="85"/>
        <v>146866.09886504649</v>
      </c>
      <c r="AR79" s="24">
        <f t="shared" si="86"/>
        <v>-280952.87866273616</v>
      </c>
      <c r="AS79" s="24">
        <f t="shared" si="87"/>
        <v>-2247623029.3018894</v>
      </c>
      <c r="BB79" s="10">
        <f t="shared" si="88"/>
        <v>3601.0271428534593</v>
      </c>
      <c r="BC79" s="10">
        <f t="shared" si="89"/>
        <v>4530.7158383387805</v>
      </c>
      <c r="BD79" s="9">
        <f t="shared" si="90"/>
        <v>4124.072358373789</v>
      </c>
      <c r="BE79" s="10">
        <f t="shared" si="91"/>
        <v>1565.4140405658063</v>
      </c>
    </row>
    <row r="80" spans="1:57">
      <c r="A80">
        <v>74</v>
      </c>
      <c r="B80" t="s">
        <v>25</v>
      </c>
      <c r="C80">
        <v>221.215</v>
      </c>
      <c r="D80">
        <v>75.509699999999995</v>
      </c>
      <c r="E80">
        <v>348.52</v>
      </c>
      <c r="F80">
        <v>348.52</v>
      </c>
      <c r="G80">
        <v>1011.4</v>
      </c>
      <c r="H80">
        <v>1216.05</v>
      </c>
      <c r="I80">
        <v>1402.51</v>
      </c>
      <c r="J80">
        <v>1658.71</v>
      </c>
      <c r="K80">
        <v>918.17200000000003</v>
      </c>
      <c r="M80" s="4">
        <f t="shared" si="62"/>
        <v>0.59465000000000001</v>
      </c>
      <c r="N80" s="2">
        <f t="shared" si="63"/>
        <v>4.232725132430841E-2</v>
      </c>
      <c r="O80" s="2">
        <f t="shared" si="64"/>
        <v>0.89547661660920996</v>
      </c>
      <c r="P80" s="3">
        <f t="shared" si="65"/>
        <v>0.51468482861066733</v>
      </c>
      <c r="Q80" s="2">
        <f t="shared" si="66"/>
        <v>0.56694414081112132</v>
      </c>
      <c r="R80" s="3">
        <f t="shared" si="67"/>
        <v>0.19536421984921101</v>
      </c>
      <c r="T80" s="6">
        <f t="shared" si="68"/>
        <v>4179.0285671407273</v>
      </c>
      <c r="U80" s="6">
        <f t="shared" si="69"/>
        <v>7027.7113716315935</v>
      </c>
      <c r="V80" s="6">
        <f t="shared" si="70"/>
        <v>7027.7113716315935</v>
      </c>
      <c r="W80" s="6">
        <f t="shared" si="71"/>
        <v>143.42268105370599</v>
      </c>
      <c r="X80" s="6">
        <f t="shared" si="72"/>
        <v>176.88679245283001</v>
      </c>
      <c r="Y80" s="6">
        <f t="shared" si="73"/>
        <v>816.43265574701434</v>
      </c>
      <c r="Z80" s="6">
        <f t="shared" si="74"/>
        <v>816.43265574701434</v>
      </c>
      <c r="AA80" s="6">
        <f t="shared" si="75"/>
        <v>2369.2757604227313</v>
      </c>
      <c r="AB80" s="6">
        <f t="shared" si="76"/>
        <v>3885.6450430701193</v>
      </c>
      <c r="AC80" s="6">
        <f t="shared" si="77"/>
        <v>3285.4890096151803</v>
      </c>
      <c r="AD80" s="6">
        <f t="shared" si="78"/>
        <v>2150.8826018379077</v>
      </c>
      <c r="AE80" s="6">
        <f t="shared" si="79"/>
        <v>2848.6828044908661</v>
      </c>
      <c r="AI80" s="1"/>
      <c r="AJ80" s="22">
        <f t="shared" si="80"/>
        <v>498177.6711570014</v>
      </c>
      <c r="AK80" s="22">
        <f t="shared" si="81"/>
        <v>84412.341319491912</v>
      </c>
      <c r="AL80" s="20"/>
      <c r="AM80" s="20"/>
      <c r="AN80" s="20">
        <f t="shared" si="82"/>
        <v>18937.499999999982</v>
      </c>
      <c r="AO80" s="20">
        <f t="shared" si="83"/>
        <v>64406.561995517397</v>
      </c>
      <c r="AP80" s="20">
        <f t="shared" si="84"/>
        <v>66101.471521715226</v>
      </c>
      <c r="AQ80" s="20">
        <f t="shared" si="85"/>
        <v>150215.73345034776</v>
      </c>
      <c r="AR80" s="24">
        <f t="shared" si="86"/>
        <v>-282928.74550891295</v>
      </c>
      <c r="AS80" s="24">
        <f t="shared" si="87"/>
        <v>-2263429964.0713034</v>
      </c>
      <c r="BB80" s="10">
        <f t="shared" si="88"/>
        <v>3671.3269451863739</v>
      </c>
      <c r="BC80" s="10">
        <f t="shared" si="89"/>
        <v>4634.0497090247381</v>
      </c>
      <c r="BD80" s="9">
        <f t="shared" si="90"/>
        <v>4212.4801016335914</v>
      </c>
      <c r="BE80" s="10">
        <f t="shared" si="91"/>
        <v>1598.9712511300247</v>
      </c>
    </row>
    <row r="81" spans="1:57">
      <c r="A81">
        <v>75</v>
      </c>
      <c r="B81" t="s">
        <v>25</v>
      </c>
      <c r="C81">
        <v>224.245</v>
      </c>
      <c r="D81">
        <v>74.476100000000002</v>
      </c>
      <c r="E81">
        <v>350.95400000000001</v>
      </c>
      <c r="F81">
        <v>350.95400000000001</v>
      </c>
      <c r="G81">
        <v>1019.81</v>
      </c>
      <c r="H81">
        <v>1203.8</v>
      </c>
      <c r="I81">
        <v>1394.26</v>
      </c>
      <c r="J81">
        <v>1666.96</v>
      </c>
      <c r="K81">
        <v>924.58500000000004</v>
      </c>
      <c r="M81" s="4">
        <f t="shared" si="62"/>
        <v>0.59873333333333334</v>
      </c>
      <c r="N81" s="2">
        <f t="shared" si="63"/>
        <v>4.1463144415989313E-2</v>
      </c>
      <c r="O81" s="2">
        <f t="shared" si="64"/>
        <v>0.89396253769068035</v>
      </c>
      <c r="P81" s="3">
        <f t="shared" si="65"/>
        <v>0.51474501725865718</v>
      </c>
      <c r="Q81" s="2">
        <f t="shared" si="66"/>
        <v>0.56775971495379129</v>
      </c>
      <c r="R81" s="3">
        <f t="shared" si="67"/>
        <v>0.1953869279590246</v>
      </c>
      <c r="T81" s="6">
        <f t="shared" si="68"/>
        <v>4266.1210321670069</v>
      </c>
      <c r="U81" s="6">
        <f t="shared" si="69"/>
        <v>7125.2439018489149</v>
      </c>
      <c r="V81" s="6">
        <f t="shared" si="70"/>
        <v>7125.2439018489149</v>
      </c>
      <c r="W81" s="6">
        <f t="shared" si="71"/>
        <v>145.41314085405949</v>
      </c>
      <c r="X81" s="6">
        <f t="shared" si="72"/>
        <v>176.88679245283001</v>
      </c>
      <c r="Y81" s="6">
        <f t="shared" si="73"/>
        <v>833.54428277649458</v>
      </c>
      <c r="Z81" s="6">
        <f t="shared" si="74"/>
        <v>833.54428277649458</v>
      </c>
      <c r="AA81" s="6">
        <f t="shared" si="75"/>
        <v>2422.1316611815137</v>
      </c>
      <c r="AB81" s="6">
        <f t="shared" si="76"/>
        <v>3959.1655248656612</v>
      </c>
      <c r="AC81" s="6">
        <f t="shared" si="77"/>
        <v>3311.491517837313</v>
      </c>
      <c r="AD81" s="6">
        <f t="shared" si="78"/>
        <v>2195.9645443303261</v>
      </c>
      <c r="AE81" s="6">
        <f t="shared" si="79"/>
        <v>2859.122869681908</v>
      </c>
      <c r="AI81" s="1"/>
      <c r="AJ81" s="22">
        <f t="shared" si="80"/>
        <v>505130.81025876402</v>
      </c>
      <c r="AK81" s="22">
        <f t="shared" si="81"/>
        <v>85590.496795101179</v>
      </c>
      <c r="AL81" s="20"/>
      <c r="AM81" s="20"/>
      <c r="AN81" s="20">
        <f t="shared" si="82"/>
        <v>18937.499999999982</v>
      </c>
      <c r="AO81" s="20">
        <f t="shared" si="83"/>
        <v>65771.814746979479</v>
      </c>
      <c r="AP81" s="20">
        <f t="shared" si="84"/>
        <v>67502.651977163157</v>
      </c>
      <c r="AQ81" s="20">
        <f t="shared" si="85"/>
        <v>153603.22760669421</v>
      </c>
      <c r="AR81" s="24">
        <f t="shared" si="86"/>
        <v>-284906.1127230284</v>
      </c>
      <c r="AS81" s="24">
        <f t="shared" si="87"/>
        <v>-2279248901.7842274</v>
      </c>
      <c r="BB81" s="10">
        <f t="shared" si="88"/>
        <v>3742.2223620164132</v>
      </c>
      <c r="BC81" s="10">
        <f t="shared" si="89"/>
        <v>4738.5515208454626</v>
      </c>
      <c r="BD81" s="9">
        <f t="shared" si="90"/>
        <v>4301.7652036758154</v>
      </c>
      <c r="BE81" s="10">
        <f t="shared" si="91"/>
        <v>1632.8653114940287</v>
      </c>
    </row>
    <row r="82" spans="1:57">
      <c r="A82">
        <v>76</v>
      </c>
      <c r="B82" t="s">
        <v>25</v>
      </c>
      <c r="C82">
        <v>227.27500000000001</v>
      </c>
      <c r="D82">
        <v>73.462199999999996</v>
      </c>
      <c r="E82">
        <v>353.35300000000001</v>
      </c>
      <c r="F82">
        <v>353.35300000000001</v>
      </c>
      <c r="G82">
        <v>1028.1300000000001</v>
      </c>
      <c r="H82">
        <v>1191.7</v>
      </c>
      <c r="I82">
        <v>1386.16</v>
      </c>
      <c r="J82">
        <v>1675.07</v>
      </c>
      <c r="K82">
        <v>930.904</v>
      </c>
      <c r="M82" s="4">
        <f t="shared" si="62"/>
        <v>0.60276666666666667</v>
      </c>
      <c r="N82" s="2">
        <f t="shared" si="63"/>
        <v>4.0625006912569817E-2</v>
      </c>
      <c r="O82" s="2">
        <f t="shared" si="64"/>
        <v>0.89246558104296858</v>
      </c>
      <c r="P82" s="3">
        <f t="shared" si="65"/>
        <v>0.51479511143062551</v>
      </c>
      <c r="Q82" s="2">
        <f t="shared" si="66"/>
        <v>0.56856163247248803</v>
      </c>
      <c r="R82" s="3">
        <f t="shared" si="67"/>
        <v>0.1954061826024443</v>
      </c>
      <c r="T82" s="6">
        <f t="shared" si="68"/>
        <v>4354.1356887277061</v>
      </c>
      <c r="U82" s="6">
        <f t="shared" si="69"/>
        <v>7223.584065798329</v>
      </c>
      <c r="V82" s="6">
        <f t="shared" si="70"/>
        <v>7223.584065798329</v>
      </c>
      <c r="W82" s="6">
        <f t="shared" si="71"/>
        <v>147.42008297547611</v>
      </c>
      <c r="X82" s="6">
        <f t="shared" si="72"/>
        <v>176.88679245283001</v>
      </c>
      <c r="Y82" s="6">
        <f t="shared" si="73"/>
        <v>850.82503346734575</v>
      </c>
      <c r="Z82" s="6">
        <f t="shared" si="74"/>
        <v>850.82503346734575</v>
      </c>
      <c r="AA82" s="6">
        <f t="shared" si="75"/>
        <v>2475.5944951897454</v>
      </c>
      <c r="AB82" s="6">
        <f t="shared" si="76"/>
        <v>4033.3363203557742</v>
      </c>
      <c r="AC82" s="6">
        <f t="shared" si="77"/>
        <v>3337.6678284180307</v>
      </c>
      <c r="AD82" s="6">
        <f t="shared" si="78"/>
        <v>2241.4877670626429</v>
      </c>
      <c r="AE82" s="6">
        <f t="shared" si="79"/>
        <v>2869.4483770706229</v>
      </c>
      <c r="AI82" s="1"/>
      <c r="AJ82" s="22">
        <f t="shared" si="80"/>
        <v>512141.15593319444</v>
      </c>
      <c r="AK82" s="22">
        <f t="shared" si="81"/>
        <v>86778.345480617936</v>
      </c>
      <c r="AL82" s="20"/>
      <c r="AM82" s="20"/>
      <c r="AN82" s="20">
        <f t="shared" si="82"/>
        <v>18937.499999999982</v>
      </c>
      <c r="AO82" s="20">
        <f t="shared" si="83"/>
        <v>67150.327420474408</v>
      </c>
      <c r="AP82" s="20">
        <f t="shared" si="84"/>
        <v>68917.441299960585</v>
      </c>
      <c r="AQ82" s="20">
        <f t="shared" si="85"/>
        <v>157029.94436555705</v>
      </c>
      <c r="AR82" s="24">
        <f t="shared" si="86"/>
        <v>-286884.28832782037</v>
      </c>
      <c r="AS82" s="24">
        <f t="shared" si="87"/>
        <v>-2295074306.6225629</v>
      </c>
      <c r="BB82" s="10">
        <f t="shared" si="88"/>
        <v>3813.7523840116019</v>
      </c>
      <c r="BC82" s="10">
        <f t="shared" si="89"/>
        <v>4844.2633223630273</v>
      </c>
      <c r="BD82" s="9">
        <f t="shared" si="90"/>
        <v>4391.9290886606523</v>
      </c>
      <c r="BE82" s="10">
        <f t="shared" si="91"/>
        <v>1667.0885655529892</v>
      </c>
    </row>
    <row r="83" spans="1:57">
      <c r="A83">
        <v>77</v>
      </c>
      <c r="B83" t="s">
        <v>25</v>
      </c>
      <c r="C83">
        <v>230.30500000000001</v>
      </c>
      <c r="D83">
        <v>72.467399999999998</v>
      </c>
      <c r="E83">
        <v>355.71699999999998</v>
      </c>
      <c r="F83">
        <v>355.71699999999998</v>
      </c>
      <c r="G83">
        <v>1036.3599999999999</v>
      </c>
      <c r="H83">
        <v>1179.74</v>
      </c>
      <c r="I83">
        <v>1378.19</v>
      </c>
      <c r="J83">
        <v>1683.03</v>
      </c>
      <c r="K83">
        <v>937.13300000000004</v>
      </c>
      <c r="M83" s="4">
        <f t="shared" si="62"/>
        <v>0.60675333333333337</v>
      </c>
      <c r="N83" s="2">
        <f t="shared" si="63"/>
        <v>3.9811565380769777E-2</v>
      </c>
      <c r="O83" s="2">
        <f t="shared" si="64"/>
        <v>0.89097464658894887</v>
      </c>
      <c r="P83" s="3">
        <f t="shared" si="65"/>
        <v>0.51483469394482106</v>
      </c>
      <c r="Q83" s="2">
        <f t="shared" si="66"/>
        <v>0.56934723610912719</v>
      </c>
      <c r="R83" s="3">
        <f t="shared" si="67"/>
        <v>0.19542098381549888</v>
      </c>
      <c r="T83" s="6">
        <f t="shared" si="68"/>
        <v>4443.1006608514781</v>
      </c>
      <c r="U83" s="6">
        <f t="shared" si="69"/>
        <v>7322.7461915080448</v>
      </c>
      <c r="V83" s="6">
        <f t="shared" si="70"/>
        <v>7322.7461915080448</v>
      </c>
      <c r="W83" s="6">
        <f t="shared" si="71"/>
        <v>149.4437998266948</v>
      </c>
      <c r="X83" s="6">
        <f t="shared" si="72"/>
        <v>176.88679245283001</v>
      </c>
      <c r="Y83" s="6">
        <f t="shared" si="73"/>
        <v>868.27510233488908</v>
      </c>
      <c r="Z83" s="6">
        <f t="shared" si="74"/>
        <v>868.27510233488908</v>
      </c>
      <c r="AA83" s="6">
        <f t="shared" si="75"/>
        <v>2529.6670810104256</v>
      </c>
      <c r="AB83" s="6">
        <f t="shared" si="76"/>
        <v>4108.1338408879656</v>
      </c>
      <c r="AC83" s="6">
        <f t="shared" si="77"/>
        <v>3364.0561504467742</v>
      </c>
      <c r="AD83" s="6">
        <f t="shared" si="78"/>
        <v>2287.462368895503</v>
      </c>
      <c r="AE83" s="6">
        <f t="shared" si="79"/>
        <v>2879.6455306565667</v>
      </c>
      <c r="AI83" s="1"/>
      <c r="AJ83" s="22">
        <f t="shared" si="80"/>
        <v>519209.55189738644</v>
      </c>
      <c r="AK83" s="22">
        <f t="shared" si="81"/>
        <v>87976.03033735785</v>
      </c>
      <c r="AL83" s="20"/>
      <c r="AM83" s="20"/>
      <c r="AN83" s="20">
        <f t="shared" si="82"/>
        <v>18937.499999999982</v>
      </c>
      <c r="AO83" s="20">
        <f t="shared" si="83"/>
        <v>68542.464696129377</v>
      </c>
      <c r="AP83" s="20">
        <f t="shared" si="84"/>
        <v>70346.213767080146</v>
      </c>
      <c r="AQ83" s="20">
        <f t="shared" si="85"/>
        <v>160496.00939599494</v>
      </c>
      <c r="AR83" s="24">
        <f t="shared" si="86"/>
        <v>-288863.39437553979</v>
      </c>
      <c r="AS83" s="24">
        <f t="shared" si="87"/>
        <v>-2310907155.0043182</v>
      </c>
      <c r="BB83" s="10">
        <f t="shared" si="88"/>
        <v>3885.9162373802983</v>
      </c>
      <c r="BC83" s="10">
        <f t="shared" si="89"/>
        <v>4951.1889903794909</v>
      </c>
      <c r="BD83" s="9">
        <f t="shared" si="90"/>
        <v>4482.9755341252858</v>
      </c>
      <c r="BE83" s="10">
        <f t="shared" si="91"/>
        <v>1701.6500669346915</v>
      </c>
    </row>
    <row r="84" spans="1:57">
      <c r="A84">
        <v>78</v>
      </c>
      <c r="B84" t="s">
        <v>25</v>
      </c>
      <c r="C84">
        <v>233.33600000000001</v>
      </c>
      <c r="D84">
        <v>71.491299999999995</v>
      </c>
      <c r="E84">
        <v>358.04700000000003</v>
      </c>
      <c r="F84">
        <v>358.04700000000003</v>
      </c>
      <c r="G84">
        <v>1044.5</v>
      </c>
      <c r="H84">
        <v>1167.92</v>
      </c>
      <c r="I84">
        <v>1370.37</v>
      </c>
      <c r="J84">
        <v>1690.86</v>
      </c>
      <c r="K84">
        <v>943.27200000000005</v>
      </c>
      <c r="M84" s="4">
        <f t="shared" si="62"/>
        <v>0.61069333333333331</v>
      </c>
      <c r="N84" s="2">
        <f t="shared" si="63"/>
        <v>3.9021931356709311E-2</v>
      </c>
      <c r="O84" s="2">
        <f t="shared" si="64"/>
        <v>0.88950019114885814</v>
      </c>
      <c r="P84" s="3">
        <f t="shared" si="65"/>
        <v>0.5148639797388761</v>
      </c>
      <c r="Q84" s="2">
        <f t="shared" si="66"/>
        <v>0.57011702545740361</v>
      </c>
      <c r="R84" s="3">
        <f t="shared" si="67"/>
        <v>0.19543196803633031</v>
      </c>
      <c r="T84" s="6">
        <f t="shared" si="68"/>
        <v>4533.0096769394431</v>
      </c>
      <c r="U84" s="6">
        <f t="shared" si="69"/>
        <v>7422.7266444796787</v>
      </c>
      <c r="V84" s="6">
        <f t="shared" si="70"/>
        <v>7422.7266444796787</v>
      </c>
      <c r="W84" s="6">
        <f t="shared" si="71"/>
        <v>151.48421723427916</v>
      </c>
      <c r="X84" s="6">
        <f t="shared" si="72"/>
        <v>176.88679245283001</v>
      </c>
      <c r="Y84" s="6">
        <f t="shared" si="73"/>
        <v>885.89500229200519</v>
      </c>
      <c r="Z84" s="6">
        <f t="shared" si="74"/>
        <v>885.89500229200519</v>
      </c>
      <c r="AA84" s="6">
        <f t="shared" si="75"/>
        <v>2584.3459933863414</v>
      </c>
      <c r="AB84" s="6">
        <f t="shared" si="76"/>
        <v>4183.5971913515377</v>
      </c>
      <c r="AC84" s="6">
        <f t="shared" si="77"/>
        <v>3390.6136703624202</v>
      </c>
      <c r="AD84" s="6">
        <f t="shared" si="78"/>
        <v>2333.8834024638786</v>
      </c>
      <c r="AE84" s="6">
        <f t="shared" si="79"/>
        <v>2889.7169675402356</v>
      </c>
      <c r="AI84" s="1"/>
      <c r="AJ84" s="22">
        <f t="shared" si="80"/>
        <v>526337.02800702373</v>
      </c>
      <c r="AK84" s="22">
        <f t="shared" si="81"/>
        <v>89183.725866376481</v>
      </c>
      <c r="AL84" s="20"/>
      <c r="AM84" s="20"/>
      <c r="AN84" s="20">
        <f t="shared" si="82"/>
        <v>18937.499999999982</v>
      </c>
      <c r="AO84" s="20">
        <f t="shared" si="83"/>
        <v>69948.24224409867</v>
      </c>
      <c r="AP84" s="20">
        <f t="shared" si="84"/>
        <v>71788.985461048636</v>
      </c>
      <c r="AQ84" s="20">
        <f t="shared" si="85"/>
        <v>164001.60542911119</v>
      </c>
      <c r="AR84" s="24">
        <f t="shared" si="86"/>
        <v>-290844.4207391417</v>
      </c>
      <c r="AS84" s="24">
        <f t="shared" si="87"/>
        <v>-2326755365.9131336</v>
      </c>
      <c r="BB84" s="10">
        <f t="shared" si="88"/>
        <v>3958.6900410612707</v>
      </c>
      <c r="BC84" s="10">
        <f t="shared" si="89"/>
        <v>5059.3341620208512</v>
      </c>
      <c r="BD84" s="9">
        <f t="shared" si="90"/>
        <v>4574.924737791006</v>
      </c>
      <c r="BE84" s="10">
        <f t="shared" si="91"/>
        <v>1736.5502046697782</v>
      </c>
    </row>
    <row r="85" spans="1:57">
      <c r="A85">
        <v>79</v>
      </c>
      <c r="B85" t="s">
        <v>25</v>
      </c>
      <c r="C85">
        <v>236.36600000000001</v>
      </c>
      <c r="D85">
        <v>70.533500000000004</v>
      </c>
      <c r="E85">
        <v>360.34399999999999</v>
      </c>
      <c r="F85">
        <v>360.34399999999999</v>
      </c>
      <c r="G85">
        <v>1052.55</v>
      </c>
      <c r="H85">
        <v>1156.23</v>
      </c>
      <c r="I85">
        <v>1362.68</v>
      </c>
      <c r="J85">
        <v>1698.54</v>
      </c>
      <c r="K85">
        <v>949.32299999999998</v>
      </c>
      <c r="M85" s="4">
        <f t="shared" si="62"/>
        <v>0.61458999999999997</v>
      </c>
      <c r="N85" s="2">
        <f t="shared" si="63"/>
        <v>3.8255042657164402E-2</v>
      </c>
      <c r="O85" s="2">
        <f t="shared" si="64"/>
        <v>0.88802589813263044</v>
      </c>
      <c r="P85" s="3">
        <f t="shared" si="65"/>
        <v>0.51488146569257554</v>
      </c>
      <c r="Q85" s="2">
        <f t="shared" si="66"/>
        <v>0.57086838380058247</v>
      </c>
      <c r="R85" s="3">
        <f t="shared" si="67"/>
        <v>0.19543869354637508</v>
      </c>
      <c r="T85" s="6">
        <f t="shared" si="68"/>
        <v>4623.8817203279905</v>
      </c>
      <c r="U85" s="6">
        <f t="shared" si="69"/>
        <v>7523.5225440179483</v>
      </c>
      <c r="V85" s="6">
        <f t="shared" si="70"/>
        <v>7523.5225440179483</v>
      </c>
      <c r="W85" s="6">
        <f t="shared" si="71"/>
        <v>153.54127640852957</v>
      </c>
      <c r="X85" s="6">
        <f t="shared" si="72"/>
        <v>176.88679245283001</v>
      </c>
      <c r="Y85" s="6">
        <f t="shared" si="73"/>
        <v>903.68540253386777</v>
      </c>
      <c r="Z85" s="6">
        <f t="shared" si="74"/>
        <v>903.68540253386777</v>
      </c>
      <c r="AA85" s="6">
        <f t="shared" si="75"/>
        <v>2639.6278845686966</v>
      </c>
      <c r="AB85" s="6">
        <f t="shared" si="76"/>
        <v>4259.6679939618452</v>
      </c>
      <c r="AC85" s="6">
        <f t="shared" si="77"/>
        <v>3417.3958264646326</v>
      </c>
      <c r="AD85" s="6">
        <f t="shared" si="78"/>
        <v>2380.7509973515835</v>
      </c>
      <c r="AE85" s="6">
        <f t="shared" si="79"/>
        <v>2899.6408236899579</v>
      </c>
      <c r="AI85" s="1"/>
      <c r="AJ85" s="22">
        <f t="shared" si="80"/>
        <v>533523.32302526582</v>
      </c>
      <c r="AK85" s="22">
        <f t="shared" si="81"/>
        <v>90401.387803118007</v>
      </c>
      <c r="AL85" s="20"/>
      <c r="AM85" s="20"/>
      <c r="AN85" s="20">
        <f t="shared" si="82"/>
        <v>18937.499999999982</v>
      </c>
      <c r="AO85" s="20">
        <f t="shared" si="83"/>
        <v>71367.701384643937</v>
      </c>
      <c r="AP85" s="20">
        <f t="shared" si="84"/>
        <v>73245.798789502995</v>
      </c>
      <c r="AQ85" s="20">
        <f t="shared" si="85"/>
        <v>167546.51040102792</v>
      </c>
      <c r="AR85" s="24">
        <f t="shared" si="86"/>
        <v>-292827.20025320898</v>
      </c>
      <c r="AS85" s="24">
        <f t="shared" si="87"/>
        <v>-2342617602.025672</v>
      </c>
      <c r="BB85" s="10">
        <f t="shared" si="88"/>
        <v>4032.1129741172585</v>
      </c>
      <c r="BC85" s="10">
        <f t="shared" si="89"/>
        <v>5168.6919867726829</v>
      </c>
      <c r="BD85" s="9">
        <f t="shared" si="90"/>
        <v>4667.7668049277572</v>
      </c>
      <c r="BE85" s="10">
        <f t="shared" si="91"/>
        <v>1771.7900045840104</v>
      </c>
    </row>
    <row r="86" spans="1:57">
      <c r="A86">
        <v>80</v>
      </c>
      <c r="B86" t="s">
        <v>25</v>
      </c>
      <c r="C86">
        <v>239.39599999999999</v>
      </c>
      <c r="D86">
        <v>69.593400000000003</v>
      </c>
      <c r="E86">
        <v>362.608</v>
      </c>
      <c r="F86">
        <v>362.608</v>
      </c>
      <c r="G86">
        <v>1060.51</v>
      </c>
      <c r="H86">
        <v>1144.68</v>
      </c>
      <c r="I86">
        <v>1355.12</v>
      </c>
      <c r="J86">
        <v>1706.1</v>
      </c>
      <c r="K86">
        <v>955.28700000000003</v>
      </c>
      <c r="M86" s="4">
        <f t="shared" si="62"/>
        <v>0.61843999999999999</v>
      </c>
      <c r="N86" s="2">
        <f t="shared" si="63"/>
        <v>3.7510186921932608E-2</v>
      </c>
      <c r="O86" s="2">
        <f t="shared" si="64"/>
        <v>0.88657240271220061</v>
      </c>
      <c r="P86" s="3">
        <f t="shared" si="65"/>
        <v>0.51489069271069143</v>
      </c>
      <c r="Q86" s="2">
        <f t="shared" si="66"/>
        <v>0.57160489834637696</v>
      </c>
      <c r="R86" s="3">
        <f t="shared" si="67"/>
        <v>0.19544229566867172</v>
      </c>
      <c r="T86" s="6">
        <f t="shared" si="68"/>
        <v>4715.7001062397376</v>
      </c>
      <c r="U86" s="6">
        <f t="shared" si="69"/>
        <v>7625.1537841015097</v>
      </c>
      <c r="V86" s="6">
        <f t="shared" si="70"/>
        <v>7625.1537841015097</v>
      </c>
      <c r="W86" s="6">
        <f t="shared" si="71"/>
        <v>155.61538334901041</v>
      </c>
      <c r="X86" s="6">
        <f t="shared" si="72"/>
        <v>176.88679245283001</v>
      </c>
      <c r="Y86" s="6">
        <f t="shared" si="73"/>
        <v>921.64725444849341</v>
      </c>
      <c r="Z86" s="6">
        <f t="shared" si="74"/>
        <v>921.64725444849341</v>
      </c>
      <c r="AA86" s="6">
        <f t="shared" si="75"/>
        <v>2695.5172798591643</v>
      </c>
      <c r="AB86" s="6">
        <f t="shared" si="76"/>
        <v>4336.4249570081547</v>
      </c>
      <c r="AC86" s="6">
        <f t="shared" si="77"/>
        <v>3444.3442104423657</v>
      </c>
      <c r="AD86" s="6">
        <f t="shared" si="78"/>
        <v>2428.0700943176598</v>
      </c>
      <c r="AE86" s="6">
        <f t="shared" si="79"/>
        <v>2909.4536778617721</v>
      </c>
      <c r="AI86" s="1"/>
      <c r="AJ86" s="22">
        <f t="shared" si="80"/>
        <v>540768.229896378</v>
      </c>
      <c r="AK86" s="22">
        <f t="shared" si="81"/>
        <v>91628.981063594591</v>
      </c>
      <c r="AL86" s="20"/>
      <c r="AM86" s="20"/>
      <c r="AN86" s="20">
        <f t="shared" si="82"/>
        <v>18937.499999999982</v>
      </c>
      <c r="AO86" s="20">
        <f t="shared" si="83"/>
        <v>72800.896028128394</v>
      </c>
      <c r="AP86" s="20">
        <f t="shared" si="84"/>
        <v>74716.709081500187</v>
      </c>
      <c r="AQ86" s="20">
        <f t="shared" si="85"/>
        <v>171130.50727283853</v>
      </c>
      <c r="AR86" s="24">
        <f t="shared" si="86"/>
        <v>-294811.59857750544</v>
      </c>
      <c r="AS86" s="24">
        <f t="shared" si="87"/>
        <v>-2358492788.6200438</v>
      </c>
      <c r="BB86" s="10">
        <f t="shared" si="88"/>
        <v>4106.1267175533158</v>
      </c>
      <c r="BC86" s="10">
        <f t="shared" si="89"/>
        <v>5279.2557691373931</v>
      </c>
      <c r="BD86" s="9">
        <f t="shared" si="90"/>
        <v>4761.5019947031669</v>
      </c>
      <c r="BE86" s="10">
        <f t="shared" si="91"/>
        <v>1807.3708050677355</v>
      </c>
    </row>
    <row r="87" spans="1:57">
      <c r="A87">
        <v>81</v>
      </c>
      <c r="B87" t="s">
        <v>25</v>
      </c>
      <c r="C87">
        <v>242.42599999999999</v>
      </c>
      <c r="D87">
        <v>68.670599999999993</v>
      </c>
      <c r="E87">
        <v>364.84</v>
      </c>
      <c r="F87">
        <v>364.84</v>
      </c>
      <c r="G87">
        <v>1068.3800000000001</v>
      </c>
      <c r="H87">
        <v>1133.27</v>
      </c>
      <c r="I87">
        <v>1347.7</v>
      </c>
      <c r="J87">
        <v>1713.52</v>
      </c>
      <c r="K87">
        <v>961.16700000000003</v>
      </c>
      <c r="M87" s="4">
        <f t="shared" si="62"/>
        <v>0.62224333333333337</v>
      </c>
      <c r="N87" s="2">
        <f t="shared" si="63"/>
        <v>3.6786573312691175E-2</v>
      </c>
      <c r="O87" s="2">
        <f t="shared" si="64"/>
        <v>0.8851282778977142</v>
      </c>
      <c r="P87" s="3">
        <f t="shared" si="65"/>
        <v>0.51489342325885368</v>
      </c>
      <c r="Q87" s="2">
        <f t="shared" si="66"/>
        <v>0.57232701033357802</v>
      </c>
      <c r="R87" s="3">
        <f t="shared" si="67"/>
        <v>0.19544336888569849</v>
      </c>
      <c r="T87" s="6">
        <f t="shared" si="68"/>
        <v>4808.4607106312069</v>
      </c>
      <c r="U87" s="6">
        <f t="shared" si="69"/>
        <v>7727.6210977986211</v>
      </c>
      <c r="V87" s="6">
        <f t="shared" si="70"/>
        <v>7727.6210977986211</v>
      </c>
      <c r="W87" s="6">
        <f t="shared" si="71"/>
        <v>157.70655301629839</v>
      </c>
      <c r="X87" s="6">
        <f t="shared" si="72"/>
        <v>176.88679245283001</v>
      </c>
      <c r="Y87" s="6">
        <f t="shared" si="73"/>
        <v>939.78176044028294</v>
      </c>
      <c r="Z87" s="6">
        <f t="shared" si="74"/>
        <v>939.78176044028294</v>
      </c>
      <c r="AA87" s="6">
        <f t="shared" si="75"/>
        <v>2752.0119428220305</v>
      </c>
      <c r="AB87" s="6">
        <f t="shared" si="76"/>
        <v>4413.8111011561177</v>
      </c>
      <c r="AC87" s="6">
        <f t="shared" si="77"/>
        <v>3471.5165496588015</v>
      </c>
      <c r="AD87" s="6">
        <f t="shared" si="78"/>
        <v>2475.8447959026025</v>
      </c>
      <c r="AE87" s="6">
        <f t="shared" si="79"/>
        <v>2919.1603871674142</v>
      </c>
      <c r="AI87" s="1"/>
      <c r="AJ87" s="22">
        <f t="shared" si="80"/>
        <v>548073.17853986414</v>
      </c>
      <c r="AK87" s="22">
        <f t="shared" si="81"/>
        <v>92866.747936572283</v>
      </c>
      <c r="AL87" s="20"/>
      <c r="AM87" s="20"/>
      <c r="AN87" s="20">
        <f t="shared" si="82"/>
        <v>18937.499999999982</v>
      </c>
      <c r="AO87" s="20">
        <f t="shared" si="83"/>
        <v>74247.902818370625</v>
      </c>
      <c r="AP87" s="20">
        <f t="shared" si="84"/>
        <v>76201.794997801437</v>
      </c>
      <c r="AQ87" s="20">
        <f t="shared" si="85"/>
        <v>174753.88942573345</v>
      </c>
      <c r="AR87" s="24">
        <f t="shared" si="86"/>
        <v>-296798.83923453093</v>
      </c>
      <c r="AS87" s="24">
        <f t="shared" si="87"/>
        <v>-2374390713.8762474</v>
      </c>
      <c r="BB87" s="10">
        <f t="shared" si="88"/>
        <v>4180.809573659144</v>
      </c>
      <c r="BC87" s="10">
        <f t="shared" si="89"/>
        <v>5391.0345597183286</v>
      </c>
      <c r="BD87" s="9">
        <f t="shared" si="90"/>
        <v>4856.1401886353196</v>
      </c>
      <c r="BE87" s="10">
        <f t="shared" si="91"/>
        <v>1843.2945088969868</v>
      </c>
    </row>
    <row r="88" spans="1:57">
      <c r="A88">
        <v>82</v>
      </c>
      <c r="B88" t="s">
        <v>25</v>
      </c>
      <c r="C88">
        <v>245.45599999999999</v>
      </c>
      <c r="D88">
        <v>67.764700000000005</v>
      </c>
      <c r="E88">
        <v>367.04</v>
      </c>
      <c r="F88">
        <v>367.04</v>
      </c>
      <c r="G88">
        <v>1076.17</v>
      </c>
      <c r="H88">
        <v>1121.98</v>
      </c>
      <c r="I88">
        <v>1340.4</v>
      </c>
      <c r="J88">
        <v>1720.82</v>
      </c>
      <c r="K88">
        <v>966.96299999999997</v>
      </c>
      <c r="M88" s="4">
        <f t="shared" si="62"/>
        <v>0.62600666666666671</v>
      </c>
      <c r="N88" s="2">
        <f t="shared" si="63"/>
        <v>3.6083055558513759E-2</v>
      </c>
      <c r="O88" s="2">
        <f t="shared" si="64"/>
        <v>0.88369426853814126</v>
      </c>
      <c r="P88" s="3">
        <f t="shared" si="65"/>
        <v>0.5148842930320231</v>
      </c>
      <c r="Q88" s="2">
        <f t="shared" si="66"/>
        <v>0.57303436598119295</v>
      </c>
      <c r="R88" s="3">
        <f t="shared" si="67"/>
        <v>0.19543987816956157</v>
      </c>
      <c r="T88" s="6">
        <f t="shared" si="68"/>
        <v>4902.2121246351535</v>
      </c>
      <c r="U88" s="6">
        <f t="shared" si="69"/>
        <v>7830.9263873150758</v>
      </c>
      <c r="V88" s="6">
        <f t="shared" si="70"/>
        <v>7830.9263873150758</v>
      </c>
      <c r="W88" s="6">
        <f t="shared" si="71"/>
        <v>159.81482423091992</v>
      </c>
      <c r="X88" s="6">
        <f t="shared" si="72"/>
        <v>176.88679245283001</v>
      </c>
      <c r="Y88" s="6">
        <f t="shared" si="73"/>
        <v>958.08774040004198</v>
      </c>
      <c r="Z88" s="6">
        <f t="shared" si="74"/>
        <v>958.08774040004198</v>
      </c>
      <c r="AA88" s="6">
        <f t="shared" si="75"/>
        <v>2809.1360167456219</v>
      </c>
      <c r="AB88" s="6">
        <f t="shared" si="76"/>
        <v>4491.8715819291892</v>
      </c>
      <c r="AC88" s="6">
        <f t="shared" si="77"/>
        <v>3498.8696296168064</v>
      </c>
      <c r="AD88" s="6">
        <f t="shared" si="78"/>
        <v>2524.0720240857827</v>
      </c>
      <c r="AE88" s="6">
        <f t="shared" si="79"/>
        <v>2928.7142626799223</v>
      </c>
      <c r="AI88" s="1"/>
      <c r="AJ88" s="22">
        <f t="shared" si="80"/>
        <v>555438.22164647141</v>
      </c>
      <c r="AK88" s="22">
        <f t="shared" si="81"/>
        <v>94114.697350089409</v>
      </c>
      <c r="AL88" s="20"/>
      <c r="AM88" s="20"/>
      <c r="AN88" s="20">
        <f t="shared" si="82"/>
        <v>18937.499999999982</v>
      </c>
      <c r="AO88" s="20">
        <f t="shared" si="83"/>
        <v>75708.818621069193</v>
      </c>
      <c r="AP88" s="20">
        <f t="shared" si="84"/>
        <v>77701.1559532026</v>
      </c>
      <c r="AQ88" s="20">
        <f t="shared" si="85"/>
        <v>178416.51186867792</v>
      </c>
      <c r="AR88" s="24">
        <f t="shared" si="86"/>
        <v>-298788.93255361111</v>
      </c>
      <c r="AS88" s="24">
        <f t="shared" si="87"/>
        <v>-2390311460.4288888</v>
      </c>
      <c r="BB88" s="10">
        <f t="shared" si="88"/>
        <v>4256.1045481398196</v>
      </c>
      <c r="BC88" s="10">
        <f t="shared" si="89"/>
        <v>5504.023885644061</v>
      </c>
      <c r="BD88" s="9">
        <f t="shared" si="90"/>
        <v>4951.6895918052051</v>
      </c>
      <c r="BE88" s="10">
        <f t="shared" si="91"/>
        <v>1879.5635208805659</v>
      </c>
    </row>
    <row r="89" spans="1:57">
      <c r="A89">
        <v>83</v>
      </c>
      <c r="B89" t="s">
        <v>25</v>
      </c>
      <c r="C89">
        <v>248.48699999999999</v>
      </c>
      <c r="D89">
        <v>66.909700000000001</v>
      </c>
      <c r="E89">
        <v>369.14800000000002</v>
      </c>
      <c r="F89">
        <v>369.14800000000002</v>
      </c>
      <c r="G89">
        <v>1083.8499999999999</v>
      </c>
      <c r="H89">
        <v>1110.94</v>
      </c>
      <c r="I89">
        <v>1333.62</v>
      </c>
      <c r="J89">
        <v>1727.61</v>
      </c>
      <c r="K89">
        <v>972.51700000000005</v>
      </c>
      <c r="M89" s="4">
        <f t="shared" si="62"/>
        <v>0.62968666666666662</v>
      </c>
      <c r="N89" s="2">
        <f t="shared" si="63"/>
        <v>3.5419573756259731E-2</v>
      </c>
      <c r="O89" s="2">
        <f t="shared" si="64"/>
        <v>0.88212418356219502</v>
      </c>
      <c r="P89" s="3">
        <f t="shared" si="65"/>
        <v>0.51481530496649131</v>
      </c>
      <c r="Q89" s="2">
        <f t="shared" si="66"/>
        <v>0.57375096608895426</v>
      </c>
      <c r="R89" s="3">
        <f t="shared" si="67"/>
        <v>0.19541359194520028</v>
      </c>
      <c r="T89" s="6">
        <f t="shared" si="68"/>
        <v>4994.0406869399058</v>
      </c>
      <c r="U89" s="6">
        <f t="shared" si="69"/>
        <v>7930.9932245771543</v>
      </c>
      <c r="V89" s="6">
        <f t="shared" si="70"/>
        <v>7930.9932245771543</v>
      </c>
      <c r="W89" s="6">
        <f t="shared" si="71"/>
        <v>161.85700458320724</v>
      </c>
      <c r="X89" s="6">
        <f t="shared" si="72"/>
        <v>176.88679245283001</v>
      </c>
      <c r="Y89" s="6">
        <f t="shared" si="73"/>
        <v>975.90342895540243</v>
      </c>
      <c r="Z89" s="6">
        <f t="shared" si="74"/>
        <v>975.90342895540243</v>
      </c>
      <c r="AA89" s="6">
        <f t="shared" si="75"/>
        <v>2865.3356688193157</v>
      </c>
      <c r="AB89" s="6">
        <f t="shared" si="76"/>
        <v>4567.2210682264558</v>
      </c>
      <c r="AC89" s="6">
        <f t="shared" si="77"/>
        <v>3525.629160933906</v>
      </c>
      <c r="AD89" s="6">
        <f t="shared" si="78"/>
        <v>2571.0085792620334</v>
      </c>
      <c r="AE89" s="6">
        <f t="shared" si="79"/>
        <v>2936.9525376372485</v>
      </c>
      <c r="AI89" s="1"/>
      <c r="AJ89" s="22">
        <f t="shared" si="80"/>
        <v>562863.49594104569</v>
      </c>
      <c r="AK89" s="22">
        <f t="shared" si="81"/>
        <v>95372.852471110309</v>
      </c>
      <c r="AL89" s="20"/>
      <c r="AM89" s="20"/>
      <c r="AN89" s="20">
        <f t="shared" si="82"/>
        <v>18937.499999999982</v>
      </c>
      <c r="AO89" s="20">
        <f t="shared" si="83"/>
        <v>77183.548366627379</v>
      </c>
      <c r="AP89" s="20">
        <f t="shared" si="84"/>
        <v>79214.694376275482</v>
      </c>
      <c r="AQ89" s="20">
        <f t="shared" si="85"/>
        <v>182119.93984244042</v>
      </c>
      <c r="AR89" s="24">
        <f t="shared" si="86"/>
        <v>-300780.66582681274</v>
      </c>
      <c r="AS89" s="24">
        <f t="shared" si="87"/>
        <v>-2406245326.614502</v>
      </c>
      <c r="BB89" s="10">
        <f t="shared" si="88"/>
        <v>4332.0567576982694</v>
      </c>
      <c r="BC89" s="10">
        <f t="shared" si="89"/>
        <v>5618.2720334912437</v>
      </c>
      <c r="BD89" s="9">
        <f t="shared" si="90"/>
        <v>5048.1440481715654</v>
      </c>
      <c r="BE89" s="10">
        <f t="shared" si="91"/>
        <v>1916.175480800084</v>
      </c>
    </row>
    <row r="90" spans="1:57">
      <c r="A90">
        <v>84</v>
      </c>
      <c r="B90" t="s">
        <v>25</v>
      </c>
      <c r="C90">
        <v>251.517</v>
      </c>
      <c r="D90">
        <v>66.035200000000003</v>
      </c>
      <c r="E90">
        <v>371.28699999999998</v>
      </c>
      <c r="F90">
        <v>371.28699999999998</v>
      </c>
      <c r="G90">
        <v>1091.48</v>
      </c>
      <c r="H90">
        <v>1099.9100000000001</v>
      </c>
      <c r="I90">
        <v>1326.57</v>
      </c>
      <c r="J90">
        <v>1734.66</v>
      </c>
      <c r="K90">
        <v>978.15200000000004</v>
      </c>
      <c r="M90" s="4">
        <f t="shared" si="62"/>
        <v>0.63336333333333328</v>
      </c>
      <c r="N90" s="2">
        <f t="shared" si="63"/>
        <v>3.4753722192106692E-2</v>
      </c>
      <c r="O90" s="2">
        <f t="shared" si="64"/>
        <v>0.88071381366145829</v>
      </c>
      <c r="P90" s="3">
        <f t="shared" si="65"/>
        <v>0.51479245719939581</v>
      </c>
      <c r="Q90" s="2">
        <f t="shared" si="66"/>
        <v>0.57443594777089513</v>
      </c>
      <c r="R90" s="3">
        <f t="shared" si="67"/>
        <v>0.19540495450215517</v>
      </c>
      <c r="T90" s="6">
        <f t="shared" si="68"/>
        <v>5089.7222310479519</v>
      </c>
      <c r="U90" s="6">
        <f t="shared" si="69"/>
        <v>8036.0228689924461</v>
      </c>
      <c r="V90" s="6">
        <f t="shared" si="70"/>
        <v>8036.0228689924461</v>
      </c>
      <c r="W90" s="6">
        <f t="shared" si="71"/>
        <v>164.00046671413156</v>
      </c>
      <c r="X90" s="6">
        <f t="shared" si="72"/>
        <v>176.88679245283001</v>
      </c>
      <c r="Y90" s="6">
        <f t="shared" si="73"/>
        <v>994.55694098653271</v>
      </c>
      <c r="Z90" s="6">
        <f t="shared" si="74"/>
        <v>994.55694098653271</v>
      </c>
      <c r="AA90" s="6">
        <f t="shared" si="75"/>
        <v>2923.7194136826251</v>
      </c>
      <c r="AB90" s="6">
        <f t="shared" si="76"/>
        <v>4646.5891432978788</v>
      </c>
      <c r="AC90" s="6">
        <f t="shared" si="77"/>
        <v>3553.4341924086984</v>
      </c>
      <c r="AD90" s="6">
        <f t="shared" si="78"/>
        <v>2620.1506137835663</v>
      </c>
      <c r="AE90" s="6">
        <f t="shared" si="79"/>
        <v>2946.3006379444942</v>
      </c>
      <c r="AI90" s="1"/>
      <c r="AJ90" s="22">
        <f t="shared" si="80"/>
        <v>570056.00000293204</v>
      </c>
      <c r="AK90" s="22">
        <f t="shared" si="81"/>
        <v>96591.56648212517</v>
      </c>
      <c r="AL90" s="20"/>
      <c r="AM90" s="20"/>
      <c r="AN90" s="20">
        <f t="shared" si="82"/>
        <v>18937.499999999982</v>
      </c>
      <c r="AO90" s="20">
        <f t="shared" si="83"/>
        <v>78618.780236647217</v>
      </c>
      <c r="AP90" s="20">
        <f t="shared" si="84"/>
        <v>80687.695506032673</v>
      </c>
      <c r="AQ90" s="20">
        <f t="shared" si="85"/>
        <v>185763.4363459257</v>
      </c>
      <c r="AR90" s="24">
        <f t="shared" si="86"/>
        <v>-302640.15439645166</v>
      </c>
      <c r="AS90" s="24">
        <f t="shared" si="87"/>
        <v>-2421121235.1716132</v>
      </c>
      <c r="BB90" s="10">
        <f t="shared" si="88"/>
        <v>4405.3640636432483</v>
      </c>
      <c r="BC90" s="10">
        <f t="shared" si="89"/>
        <v>5730.6713376386315</v>
      </c>
      <c r="BD90" s="9">
        <f t="shared" si="90"/>
        <v>5142.0171585240669</v>
      </c>
      <c r="BE90" s="10">
        <f t="shared" si="91"/>
        <v>1951.8068579108049</v>
      </c>
    </row>
    <row r="91" spans="1:57">
      <c r="A91">
        <v>85</v>
      </c>
      <c r="B91" t="s">
        <v>25</v>
      </c>
      <c r="C91">
        <v>254.547</v>
      </c>
      <c r="D91">
        <v>65.1751</v>
      </c>
      <c r="E91">
        <v>373.39699999999999</v>
      </c>
      <c r="F91">
        <v>373.39699999999999</v>
      </c>
      <c r="G91">
        <v>1099.02</v>
      </c>
      <c r="H91">
        <v>1089.01</v>
      </c>
      <c r="I91">
        <v>1319.63</v>
      </c>
      <c r="J91">
        <v>1741.59</v>
      </c>
      <c r="K91">
        <v>983.71</v>
      </c>
      <c r="M91" s="4">
        <f t="shared" si="62"/>
        <v>0.63699666666666666</v>
      </c>
      <c r="N91" s="2">
        <f t="shared" si="63"/>
        <v>3.4105411331299483E-2</v>
      </c>
      <c r="O91" s="2">
        <f t="shared" si="64"/>
        <v>0.87931674692175266</v>
      </c>
      <c r="P91" s="3">
        <f t="shared" si="65"/>
        <v>0.51476459845420441</v>
      </c>
      <c r="Q91" s="2">
        <f t="shared" si="66"/>
        <v>0.57510505026190617</v>
      </c>
      <c r="R91" s="3">
        <f t="shared" si="67"/>
        <v>0.19539453372335805</v>
      </c>
      <c r="T91" s="6">
        <f t="shared" si="68"/>
        <v>5186.4729246205015</v>
      </c>
      <c r="U91" s="6">
        <f t="shared" si="69"/>
        <v>8142.0723153242589</v>
      </c>
      <c r="V91" s="6">
        <f t="shared" si="70"/>
        <v>8142.0723153242589</v>
      </c>
      <c r="W91" s="6">
        <f t="shared" si="71"/>
        <v>166.1647411290665</v>
      </c>
      <c r="X91" s="6">
        <f t="shared" si="72"/>
        <v>176.88679245283001</v>
      </c>
      <c r="Y91" s="6">
        <f t="shared" si="73"/>
        <v>1013.408458775044</v>
      </c>
      <c r="Z91" s="6">
        <f t="shared" si="74"/>
        <v>1013.408458775044</v>
      </c>
      <c r="AA91" s="6">
        <f t="shared" si="75"/>
        <v>2982.766771995889</v>
      </c>
      <c r="AB91" s="6">
        <f t="shared" si="76"/>
        <v>4726.7172412041145</v>
      </c>
      <c r="AC91" s="6">
        <f t="shared" si="77"/>
        <v>3581.5198152492112</v>
      </c>
      <c r="AD91" s="6">
        <f t="shared" si="78"/>
        <v>2669.8126524358759</v>
      </c>
      <c r="AE91" s="6">
        <f t="shared" si="79"/>
        <v>2955.5993907037573</v>
      </c>
      <c r="AI91" s="1"/>
      <c r="AJ91" s="22">
        <f t="shared" si="80"/>
        <v>577605.21575456997</v>
      </c>
      <c r="AK91" s="22">
        <f t="shared" si="81"/>
        <v>97870.722521459</v>
      </c>
      <c r="AL91" s="20"/>
      <c r="AM91" s="20"/>
      <c r="AN91" s="20">
        <f t="shared" si="82"/>
        <v>18937.499999999982</v>
      </c>
      <c r="AO91" s="20">
        <f t="shared" si="83"/>
        <v>80121.507165875082</v>
      </c>
      <c r="AP91" s="20">
        <f t="shared" si="84"/>
        <v>82229.967880766533</v>
      </c>
      <c r="AQ91" s="20">
        <f t="shared" si="85"/>
        <v>189548.53042428236</v>
      </c>
      <c r="AR91" s="24">
        <f t="shared" si="86"/>
        <v>-304638.432805105</v>
      </c>
      <c r="AS91" s="24">
        <f t="shared" si="87"/>
        <v>-2437107462.4408398</v>
      </c>
      <c r="BB91" s="10">
        <f t="shared" si="88"/>
        <v>4482.5886765837477</v>
      </c>
      <c r="BC91" s="10">
        <f t="shared" si="89"/>
        <v>5847.4388273652503</v>
      </c>
      <c r="BD91" s="9">
        <f t="shared" si="90"/>
        <v>5240.3012275671326</v>
      </c>
      <c r="BE91" s="10">
        <f t="shared" si="91"/>
        <v>1989.1138819730654</v>
      </c>
    </row>
    <row r="92" spans="1:57">
      <c r="A92">
        <v>86</v>
      </c>
      <c r="B92" t="s">
        <v>25</v>
      </c>
      <c r="C92">
        <v>257.577</v>
      </c>
      <c r="D92">
        <v>64.331500000000005</v>
      </c>
      <c r="E92">
        <v>375.47699999999998</v>
      </c>
      <c r="F92">
        <v>375.47699999999998</v>
      </c>
      <c r="G92">
        <v>1106.48</v>
      </c>
      <c r="H92">
        <v>1078.23</v>
      </c>
      <c r="I92">
        <v>1312.82</v>
      </c>
      <c r="J92">
        <v>1748.41</v>
      </c>
      <c r="K92">
        <v>989.19</v>
      </c>
      <c r="M92" s="4">
        <f t="shared" si="62"/>
        <v>0.64058999999999999</v>
      </c>
      <c r="N92" s="2">
        <f t="shared" si="63"/>
        <v>3.3475129698142862E-2</v>
      </c>
      <c r="O92" s="2">
        <f t="shared" si="64"/>
        <v>0.87793310864463503</v>
      </c>
      <c r="P92" s="3">
        <f t="shared" si="65"/>
        <v>0.5147286095630591</v>
      </c>
      <c r="Q92" s="2">
        <f t="shared" si="66"/>
        <v>0.57576088709887241</v>
      </c>
      <c r="R92" s="3">
        <f t="shared" si="67"/>
        <v>0.19538082080581962</v>
      </c>
      <c r="T92" s="6">
        <f t="shared" si="68"/>
        <v>5284.1256792096419</v>
      </c>
      <c r="U92" s="6">
        <f t="shared" si="69"/>
        <v>8248.8419725716012</v>
      </c>
      <c r="V92" s="6">
        <f t="shared" si="70"/>
        <v>8248.8419725716012</v>
      </c>
      <c r="W92" s="6">
        <f t="shared" si="71"/>
        <v>168.34371372595103</v>
      </c>
      <c r="X92" s="6">
        <f t="shared" si="72"/>
        <v>176.88679245283001</v>
      </c>
      <c r="Y92" s="6">
        <f t="shared" si="73"/>
        <v>1032.4168124450889</v>
      </c>
      <c r="Z92" s="6">
        <f t="shared" si="74"/>
        <v>1032.4168124450889</v>
      </c>
      <c r="AA92" s="6">
        <f t="shared" si="75"/>
        <v>3042.3928886036751</v>
      </c>
      <c r="AB92" s="6">
        <f t="shared" si="76"/>
        <v>4807.452597743415</v>
      </c>
      <c r="AC92" s="6">
        <f t="shared" si="77"/>
        <v>3609.7330885541369</v>
      </c>
      <c r="AD92" s="6">
        <f t="shared" si="78"/>
        <v>2719.8906636160341</v>
      </c>
      <c r="AE92" s="6">
        <f t="shared" si="79"/>
        <v>2964.7162933619593</v>
      </c>
      <c r="AI92" s="1"/>
      <c r="AJ92" s="22">
        <f t="shared" si="80"/>
        <v>585227.73180856172</v>
      </c>
      <c r="AK92" s="22">
        <f t="shared" si="81"/>
        <v>99162.29872833415</v>
      </c>
      <c r="AL92" s="20"/>
      <c r="AM92" s="20"/>
      <c r="AN92" s="20">
        <f t="shared" si="82"/>
        <v>18937.499999999982</v>
      </c>
      <c r="AO92" s="20">
        <f t="shared" si="83"/>
        <v>81640.185438917542</v>
      </c>
      <c r="AP92" s="20">
        <f t="shared" si="84"/>
        <v>83788.611371520645</v>
      </c>
      <c r="AQ92" s="20">
        <f t="shared" si="85"/>
        <v>193376.64742529707</v>
      </c>
      <c r="AR92" s="24">
        <f t="shared" si="86"/>
        <v>-306647.08630116063</v>
      </c>
      <c r="AS92" s="24">
        <f t="shared" si="87"/>
        <v>-2453176690.4092851</v>
      </c>
      <c r="BB92" s="10">
        <f t="shared" si="88"/>
        <v>4560.5525000750476</v>
      </c>
      <c r="BC92" s="10">
        <f t="shared" si="89"/>
        <v>5965.5335439917781</v>
      </c>
      <c r="BD92" s="9">
        <f t="shared" si="90"/>
        <v>5339.6253048717517</v>
      </c>
      <c r="BE92" s="10">
        <f t="shared" si="91"/>
        <v>2026.816917550088</v>
      </c>
    </row>
    <row r="93" spans="1:57">
      <c r="A93">
        <v>87</v>
      </c>
      <c r="B93" t="s">
        <v>25</v>
      </c>
      <c r="C93">
        <v>260.60700000000003</v>
      </c>
      <c r="D93">
        <v>63.505200000000002</v>
      </c>
      <c r="E93">
        <v>377.505</v>
      </c>
      <c r="F93">
        <v>377.505</v>
      </c>
      <c r="G93">
        <v>1113.8399999999999</v>
      </c>
      <c r="H93">
        <v>1067.6400000000001</v>
      </c>
      <c r="I93">
        <v>1306.26</v>
      </c>
      <c r="J93">
        <v>1754.96</v>
      </c>
      <c r="K93">
        <v>994.53300000000002</v>
      </c>
      <c r="M93" s="4">
        <f t="shared" si="62"/>
        <v>0.64411999999999991</v>
      </c>
      <c r="N93" s="2">
        <f t="shared" si="63"/>
        <v>3.2864062597031611E-2</v>
      </c>
      <c r="O93" s="2">
        <f t="shared" si="64"/>
        <v>0.87651136962056775</v>
      </c>
      <c r="P93" s="3">
        <f t="shared" si="65"/>
        <v>0.51467273178910766</v>
      </c>
      <c r="Q93" s="2">
        <f t="shared" si="66"/>
        <v>0.57641433273303111</v>
      </c>
      <c r="R93" s="3">
        <f t="shared" si="67"/>
        <v>0.19535956033037322</v>
      </c>
      <c r="T93" s="6">
        <f t="shared" si="68"/>
        <v>5382.3775417469842</v>
      </c>
      <c r="U93" s="6">
        <f t="shared" si="69"/>
        <v>8356.1720513987839</v>
      </c>
      <c r="V93" s="6">
        <f t="shared" si="70"/>
        <v>8356.1720513987839</v>
      </c>
      <c r="W93" s="6">
        <f t="shared" si="71"/>
        <v>170.53412349793436</v>
      </c>
      <c r="X93" s="6">
        <f t="shared" si="72"/>
        <v>176.88679245283001</v>
      </c>
      <c r="Y93" s="6">
        <f t="shared" si="73"/>
        <v>1051.4989100877658</v>
      </c>
      <c r="Z93" s="6">
        <f t="shared" si="74"/>
        <v>1051.4989100877658</v>
      </c>
      <c r="AA93" s="6">
        <f t="shared" si="75"/>
        <v>3102.4795592433402</v>
      </c>
      <c r="AB93" s="6">
        <f t="shared" si="76"/>
        <v>4888.2492344295679</v>
      </c>
      <c r="AC93" s="6">
        <f t="shared" si="77"/>
        <v>3638.4569404671502</v>
      </c>
      <c r="AD93" s="6">
        <f t="shared" si="78"/>
        <v>2770.1629529312622</v>
      </c>
      <c r="AE93" s="6">
        <f t="shared" si="79"/>
        <v>2973.7945096517997</v>
      </c>
      <c r="AI93" s="1"/>
      <c r="AJ93" s="22">
        <f t="shared" si="80"/>
        <v>592902.01446252898</v>
      </c>
      <c r="AK93" s="22">
        <f t="shared" si="81"/>
        <v>100462.64638394953</v>
      </c>
      <c r="AL93" s="20"/>
      <c r="AM93" s="20"/>
      <c r="AN93" s="20">
        <f t="shared" si="82"/>
        <v>18937.499999999982</v>
      </c>
      <c r="AO93" s="20">
        <f t="shared" si="83"/>
        <v>83171.498410576358</v>
      </c>
      <c r="AP93" s="20">
        <f t="shared" si="84"/>
        <v>85360.222052959958</v>
      </c>
      <c r="AQ93" s="20">
        <f t="shared" si="85"/>
        <v>197242.28607893144</v>
      </c>
      <c r="AR93" s="24">
        <f t="shared" si="86"/>
        <v>-308653.15430401079</v>
      </c>
      <c r="AS93" s="24">
        <f t="shared" si="87"/>
        <v>-2469225234.4320865</v>
      </c>
      <c r="BB93" s="10">
        <f t="shared" si="88"/>
        <v>4639.1088840174643</v>
      </c>
      <c r="BC93" s="10">
        <f t="shared" si="89"/>
        <v>6084.7857772073503</v>
      </c>
      <c r="BD93" s="9">
        <f t="shared" si="90"/>
        <v>5439.7813272320682</v>
      </c>
      <c r="BE93" s="10">
        <f t="shared" si="91"/>
        <v>2064.8336248901778</v>
      </c>
    </row>
    <row r="94" spans="1:57">
      <c r="A94">
        <v>88</v>
      </c>
      <c r="B94" t="s">
        <v>25</v>
      </c>
      <c r="C94">
        <v>263.63799999999998</v>
      </c>
      <c r="D94">
        <v>62.690199999999997</v>
      </c>
      <c r="E94">
        <v>379.53</v>
      </c>
      <c r="F94">
        <v>379.53</v>
      </c>
      <c r="G94">
        <v>1121.1500000000001</v>
      </c>
      <c r="H94">
        <v>1057.0999999999999</v>
      </c>
      <c r="I94">
        <v>1299.6600000000001</v>
      </c>
      <c r="J94">
        <v>1761.57</v>
      </c>
      <c r="K94">
        <v>999.86900000000003</v>
      </c>
      <c r="M94" s="4">
        <f t="shared" si="62"/>
        <v>0.64763333333333339</v>
      </c>
      <c r="N94" s="2">
        <f t="shared" si="63"/>
        <v>3.2266302949199646E-2</v>
      </c>
      <c r="O94" s="2">
        <f t="shared" si="64"/>
        <v>0.87515853116475373</v>
      </c>
      <c r="P94" s="3">
        <f t="shared" si="65"/>
        <v>0.51462710381388643</v>
      </c>
      <c r="Q94" s="2">
        <f t="shared" si="66"/>
        <v>0.57704977096093468</v>
      </c>
      <c r="R94" s="3">
        <f t="shared" si="67"/>
        <v>0.19534201451438568</v>
      </c>
      <c r="T94" s="6">
        <f t="shared" si="68"/>
        <v>5482.0904871352059</v>
      </c>
      <c r="U94" s="6">
        <f t="shared" si="69"/>
        <v>8464.8059402983254</v>
      </c>
      <c r="V94" s="6">
        <f t="shared" si="70"/>
        <v>8464.8059402983254</v>
      </c>
      <c r="W94" s="6">
        <f t="shared" si="71"/>
        <v>172.75114163874133</v>
      </c>
      <c r="X94" s="6">
        <f t="shared" si="72"/>
        <v>176.88679245283001</v>
      </c>
      <c r="Y94" s="6">
        <f t="shared" si="73"/>
        <v>1070.8825995071411</v>
      </c>
      <c r="Z94" s="6">
        <f t="shared" si="74"/>
        <v>1070.8825995071411</v>
      </c>
      <c r="AA94" s="6">
        <f t="shared" si="75"/>
        <v>3163.4390599884896</v>
      </c>
      <c r="AB94" s="6">
        <f t="shared" si="76"/>
        <v>4970.449400072258</v>
      </c>
      <c r="AC94" s="6">
        <f t="shared" si="77"/>
        <v>3667.1076818648089</v>
      </c>
      <c r="AD94" s="6">
        <f t="shared" si="78"/>
        <v>2821.2323502400486</v>
      </c>
      <c r="AE94" s="6">
        <f t="shared" si="79"/>
        <v>2982.7154531631195</v>
      </c>
      <c r="AI94" s="1"/>
      <c r="AJ94" s="22">
        <f t="shared" si="80"/>
        <v>600616.57853839034</v>
      </c>
      <c r="AK94" s="22">
        <f t="shared" si="81"/>
        <v>101769.8194139858</v>
      </c>
      <c r="AL94" s="20"/>
      <c r="AM94" s="20"/>
      <c r="AN94" s="20">
        <f t="shared" si="82"/>
        <v>18937.499999999982</v>
      </c>
      <c r="AO94" s="20">
        <f t="shared" si="83"/>
        <v>84708.752196670423</v>
      </c>
      <c r="AP94" s="20">
        <f t="shared" si="84"/>
        <v>86937.929886056489</v>
      </c>
      <c r="AQ94" s="20">
        <f t="shared" si="85"/>
        <v>201137.78304917275</v>
      </c>
      <c r="AR94" s="24">
        <f t="shared" si="86"/>
        <v>-310664.43282047648</v>
      </c>
      <c r="AS94" s="24">
        <f t="shared" si="87"/>
        <v>-2485315462.5638118</v>
      </c>
      <c r="BB94" s="10">
        <f t="shared" si="88"/>
        <v>4717.7151109316337</v>
      </c>
      <c r="BC94" s="10">
        <f t="shared" si="89"/>
        <v>6204.9591184866804</v>
      </c>
      <c r="BD94" s="9">
        <f t="shared" si="90"/>
        <v>5540.3259058625245</v>
      </c>
      <c r="BE94" s="10">
        <f t="shared" si="91"/>
        <v>2102.9978201755316</v>
      </c>
    </row>
    <row r="95" spans="1:57">
      <c r="A95">
        <v>89</v>
      </c>
      <c r="B95" t="s">
        <v>25</v>
      </c>
      <c r="C95">
        <v>266.66800000000001</v>
      </c>
      <c r="D95">
        <v>61.889000000000003</v>
      </c>
      <c r="E95">
        <v>381.52800000000002</v>
      </c>
      <c r="F95">
        <v>381.52800000000002</v>
      </c>
      <c r="G95">
        <v>1128.3800000000001</v>
      </c>
      <c r="H95">
        <v>1046.68</v>
      </c>
      <c r="I95">
        <v>1293.17</v>
      </c>
      <c r="J95">
        <v>1768.06</v>
      </c>
      <c r="K95">
        <v>1005.13</v>
      </c>
      <c r="M95" s="4">
        <f t="shared" si="62"/>
        <v>0.65110666666666661</v>
      </c>
      <c r="N95" s="2">
        <f t="shared" si="63"/>
        <v>3.168400466897385E-2</v>
      </c>
      <c r="O95" s="2">
        <f t="shared" si="64"/>
        <v>0.87381253977842854</v>
      </c>
      <c r="P95" s="3">
        <f t="shared" si="65"/>
        <v>0.51457518481354825</v>
      </c>
      <c r="Q95" s="2">
        <f t="shared" si="66"/>
        <v>0.57767288513914783</v>
      </c>
      <c r="R95" s="3">
        <f t="shared" si="67"/>
        <v>0.19532283496815681</v>
      </c>
      <c r="T95" s="6">
        <f t="shared" si="68"/>
        <v>5582.842014476917</v>
      </c>
      <c r="U95" s="6">
        <f t="shared" si="69"/>
        <v>8574.3892672121074</v>
      </c>
      <c r="V95" s="6">
        <f t="shared" si="70"/>
        <v>8574.3892672121074</v>
      </c>
      <c r="W95" s="6">
        <f t="shared" si="71"/>
        <v>174.9875360655532</v>
      </c>
      <c r="X95" s="6">
        <f t="shared" si="72"/>
        <v>176.88679245283001</v>
      </c>
      <c r="Y95" s="6">
        <f t="shared" si="73"/>
        <v>1090.4565294469669</v>
      </c>
      <c r="Z95" s="6">
        <f t="shared" si="74"/>
        <v>1090.4565294469669</v>
      </c>
      <c r="AA95" s="6">
        <f t="shared" si="75"/>
        <v>3225.0564537789328</v>
      </c>
      <c r="AB95" s="6">
        <f t="shared" si="76"/>
        <v>5053.3448959173465</v>
      </c>
      <c r="AC95" s="6">
        <f t="shared" si="77"/>
        <v>3696.0319073603141</v>
      </c>
      <c r="AD95" s="6">
        <f t="shared" si="78"/>
        <v>2872.7919613843014</v>
      </c>
      <c r="AE95" s="6">
        <f t="shared" si="79"/>
        <v>2991.5472527351903</v>
      </c>
      <c r="AI95" s="1"/>
      <c r="AJ95" s="22">
        <f t="shared" si="80"/>
        <v>608424.85657082265</v>
      </c>
      <c r="AK95" s="22">
        <f t="shared" si="81"/>
        <v>103092.87154689331</v>
      </c>
      <c r="AL95" s="20"/>
      <c r="AM95" s="20"/>
      <c r="AN95" s="20">
        <f t="shared" si="82"/>
        <v>18937.499999999982</v>
      </c>
      <c r="AO95" s="20">
        <f t="shared" si="83"/>
        <v>86270.302216295284</v>
      </c>
      <c r="AP95" s="20">
        <f t="shared" si="84"/>
        <v>88540.573327250429</v>
      </c>
      <c r="AQ95" s="20">
        <f t="shared" si="85"/>
        <v>205089.86672983176</v>
      </c>
      <c r="AR95" s="24">
        <f t="shared" si="86"/>
        <v>-312679.48584433849</v>
      </c>
      <c r="AS95" s="24">
        <f t="shared" si="87"/>
        <v>-2501435886.7547078</v>
      </c>
      <c r="BB95" s="10">
        <f t="shared" si="88"/>
        <v>4797.6982584335165</v>
      </c>
      <c r="BC95" s="10">
        <f t="shared" si="89"/>
        <v>6326.8781199769792</v>
      </c>
      <c r="BD95" s="9">
        <f t="shared" si="90"/>
        <v>5642.4647004800972</v>
      </c>
      <c r="BE95" s="10">
        <f t="shared" si="91"/>
        <v>2141.7651990142822</v>
      </c>
    </row>
    <row r="96" spans="1:57">
      <c r="A96">
        <v>90</v>
      </c>
      <c r="B96" t="s">
        <v>25</v>
      </c>
      <c r="C96">
        <v>269.69799999999998</v>
      </c>
      <c r="D96">
        <v>61.101500000000001</v>
      </c>
      <c r="E96">
        <v>383.49900000000002</v>
      </c>
      <c r="F96">
        <v>383.49900000000002</v>
      </c>
      <c r="G96">
        <v>1135.53</v>
      </c>
      <c r="H96">
        <v>1036.3699999999999</v>
      </c>
      <c r="I96">
        <v>1286.78</v>
      </c>
      <c r="J96">
        <v>1774.45</v>
      </c>
      <c r="K96">
        <v>1010.32</v>
      </c>
      <c r="M96" s="4">
        <f t="shared" si="62"/>
        <v>0.65454333333333337</v>
      </c>
      <c r="N96" s="2">
        <f t="shared" si="63"/>
        <v>3.1116605470480691E-2</v>
      </c>
      <c r="O96" s="2">
        <f t="shared" si="64"/>
        <v>0.87247878174605198</v>
      </c>
      <c r="P96" s="3">
        <f t="shared" si="65"/>
        <v>0.51451648222934054</v>
      </c>
      <c r="Q96" s="2">
        <f t="shared" si="66"/>
        <v>0.57828104072559494</v>
      </c>
      <c r="R96" s="3">
        <f t="shared" si="67"/>
        <v>0.19530104958673478</v>
      </c>
      <c r="T96" s="6">
        <f t="shared" si="68"/>
        <v>5684.6429672618606</v>
      </c>
      <c r="U96" s="6">
        <f t="shared" si="69"/>
        <v>8684.8993454905358</v>
      </c>
      <c r="V96" s="6">
        <f t="shared" si="70"/>
        <v>8684.8993454905358</v>
      </c>
      <c r="W96" s="6">
        <f t="shared" si="71"/>
        <v>177.24284378552113</v>
      </c>
      <c r="X96" s="6">
        <f t="shared" si="72"/>
        <v>176.88679245283001</v>
      </c>
      <c r="Y96" s="6">
        <f t="shared" si="73"/>
        <v>1110.2167380320918</v>
      </c>
      <c r="Z96" s="6">
        <f t="shared" si="74"/>
        <v>1110.2167380320918</v>
      </c>
      <c r="AA96" s="6">
        <f t="shared" si="75"/>
        <v>3287.3212512616228</v>
      </c>
      <c r="AB96" s="6">
        <f t="shared" si="76"/>
        <v>5136.973214523412</v>
      </c>
      <c r="AC96" s="6">
        <f t="shared" si="77"/>
        <v>3725.1689747526452</v>
      </c>
      <c r="AD96" s="6">
        <f t="shared" si="78"/>
        <v>2924.842502245333</v>
      </c>
      <c r="AE96" s="6">
        <f t="shared" si="79"/>
        <v>3000.2563782286752</v>
      </c>
      <c r="AI96" s="1"/>
      <c r="AJ96" s="22">
        <f t="shared" si="80"/>
        <v>616301.37735940458</v>
      </c>
      <c r="AK96" s="22">
        <f t="shared" si="81"/>
        <v>104427.48688537626</v>
      </c>
      <c r="AL96" s="20"/>
      <c r="AM96" s="20"/>
      <c r="AN96" s="20">
        <f t="shared" si="82"/>
        <v>18937.499999999982</v>
      </c>
      <c r="AO96" s="20">
        <f t="shared" si="83"/>
        <v>87847.178012247648</v>
      </c>
      <c r="AP96" s="20">
        <f t="shared" si="84"/>
        <v>90158.945854675228</v>
      </c>
      <c r="AQ96" s="20">
        <f t="shared" si="85"/>
        <v>209084.60247187811</v>
      </c>
      <c r="AR96" s="24">
        <f t="shared" si="86"/>
        <v>-314700.63790597988</v>
      </c>
      <c r="AS96" s="24">
        <f t="shared" si="87"/>
        <v>-2517605103.247839</v>
      </c>
      <c r="BB96" s="10">
        <f t="shared" si="88"/>
        <v>4878.3573598517933</v>
      </c>
      <c r="BC96" s="10">
        <f t="shared" si="89"/>
        <v>6450.1129075578656</v>
      </c>
      <c r="BD96" s="9">
        <f t="shared" si="90"/>
        <v>5745.5839227686029</v>
      </c>
      <c r="BE96" s="10">
        <f t="shared" si="91"/>
        <v>2180.9130588939338</v>
      </c>
    </row>
    <row r="97" spans="1:57">
      <c r="A97">
        <v>91</v>
      </c>
      <c r="B97" t="s">
        <v>25</v>
      </c>
      <c r="C97">
        <v>272.72800000000001</v>
      </c>
      <c r="D97">
        <v>60.327300000000001</v>
      </c>
      <c r="E97">
        <v>385.44400000000002</v>
      </c>
      <c r="F97">
        <v>385.44400000000002</v>
      </c>
      <c r="G97">
        <v>1142.5999999999999</v>
      </c>
      <c r="H97">
        <v>1026.18</v>
      </c>
      <c r="I97">
        <v>1280.49</v>
      </c>
      <c r="J97">
        <v>1780.73</v>
      </c>
      <c r="K97">
        <v>1015.45</v>
      </c>
      <c r="M97" s="4">
        <f t="shared" si="62"/>
        <v>0.65793999999999997</v>
      </c>
      <c r="N97" s="2">
        <f t="shared" si="63"/>
        <v>3.0563729215429981E-2</v>
      </c>
      <c r="O97" s="2">
        <f t="shared" si="64"/>
        <v>0.87115618962215413</v>
      </c>
      <c r="P97" s="3">
        <f t="shared" si="65"/>
        <v>0.51445927186876217</v>
      </c>
      <c r="Q97" s="2">
        <f t="shared" si="66"/>
        <v>0.57887750656088188</v>
      </c>
      <c r="R97" s="3">
        <f t="shared" si="67"/>
        <v>0.19527819152708961</v>
      </c>
      <c r="T97" s="6">
        <f t="shared" si="68"/>
        <v>5787.4741398876613</v>
      </c>
      <c r="U97" s="6">
        <f t="shared" si="69"/>
        <v>8796.3555033706143</v>
      </c>
      <c r="V97" s="6">
        <f t="shared" si="70"/>
        <v>8796.3555033706143</v>
      </c>
      <c r="W97" s="6">
        <f t="shared" si="71"/>
        <v>179.51745925246152</v>
      </c>
      <c r="X97" s="6">
        <f t="shared" si="72"/>
        <v>176.88679245283001</v>
      </c>
      <c r="Y97" s="6">
        <f t="shared" si="73"/>
        <v>1130.167483547061</v>
      </c>
      <c r="Z97" s="6">
        <f t="shared" si="74"/>
        <v>1130.167483547061</v>
      </c>
      <c r="AA97" s="6">
        <f t="shared" si="75"/>
        <v>3350.2385993837538</v>
      </c>
      <c r="AB97" s="6">
        <f t="shared" si="76"/>
        <v>5221.3113784937505</v>
      </c>
      <c r="AC97" s="6">
        <f t="shared" si="77"/>
        <v>3754.5615841293256</v>
      </c>
      <c r="AD97" s="6">
        <f t="shared" si="78"/>
        <v>2977.419731965897</v>
      </c>
      <c r="AE97" s="6">
        <f t="shared" si="79"/>
        <v>3008.881363482953</v>
      </c>
      <c r="AI97" s="1"/>
      <c r="AJ97" s="22">
        <f t="shared" si="80"/>
        <v>624244.51025582314</v>
      </c>
      <c r="AK97" s="22">
        <f t="shared" si="81"/>
        <v>105773.38912872924</v>
      </c>
      <c r="AL97" s="20"/>
      <c r="AM97" s="20"/>
      <c r="AN97" s="20">
        <f t="shared" si="82"/>
        <v>18937.499999999982</v>
      </c>
      <c r="AO97" s="20">
        <f t="shared" si="83"/>
        <v>89439.060415865315</v>
      </c>
      <c r="AP97" s="20">
        <f t="shared" si="84"/>
        <v>91792.719900493365</v>
      </c>
      <c r="AQ97" s="20">
        <f t="shared" si="85"/>
        <v>213121.31023691763</v>
      </c>
      <c r="AR97" s="24">
        <f t="shared" si="86"/>
        <v>-316727.30883127608</v>
      </c>
      <c r="AS97" s="24">
        <f t="shared" si="87"/>
        <v>-2533818470.6502085</v>
      </c>
      <c r="BB97" s="10">
        <f t="shared" si="88"/>
        <v>4959.7303707378906</v>
      </c>
      <c r="BC97" s="10">
        <f t="shared" si="89"/>
        <v>6574.6425025232456</v>
      </c>
      <c r="BD97" s="9">
        <f t="shared" si="90"/>
        <v>5849.685004490666</v>
      </c>
      <c r="BE97" s="10">
        <f t="shared" si="91"/>
        <v>2220.4334760641837</v>
      </c>
    </row>
    <row r="98" spans="1:57">
      <c r="A98">
        <v>92</v>
      </c>
      <c r="B98" t="s">
        <v>25</v>
      </c>
      <c r="C98">
        <v>275.75799999999998</v>
      </c>
      <c r="D98">
        <v>59.566099999999999</v>
      </c>
      <c r="E98">
        <v>387.363</v>
      </c>
      <c r="F98">
        <v>387.363</v>
      </c>
      <c r="G98">
        <v>1149.5999999999999</v>
      </c>
      <c r="H98">
        <v>1016.1</v>
      </c>
      <c r="I98">
        <v>1274.3</v>
      </c>
      <c r="J98">
        <v>1786.92</v>
      </c>
      <c r="K98">
        <v>1020.5</v>
      </c>
      <c r="M98" s="4">
        <f t="shared" si="62"/>
        <v>0.6613</v>
      </c>
      <c r="N98" s="2">
        <f t="shared" si="63"/>
        <v>3.002474923131206E-2</v>
      </c>
      <c r="O98" s="2">
        <f t="shared" si="64"/>
        <v>0.86985004798628973</v>
      </c>
      <c r="P98" s="3">
        <f t="shared" si="65"/>
        <v>0.51439084631281817</v>
      </c>
      <c r="Q98" s="2">
        <f t="shared" si="66"/>
        <v>0.5794646907606229</v>
      </c>
      <c r="R98" s="3">
        <f t="shared" si="67"/>
        <v>0.19525328897625888</v>
      </c>
      <c r="T98" s="6">
        <f t="shared" si="68"/>
        <v>5891.3661889425275</v>
      </c>
      <c r="U98" s="6">
        <f t="shared" si="69"/>
        <v>8908.7648403788407</v>
      </c>
      <c r="V98" s="6">
        <f t="shared" si="70"/>
        <v>8908.7648403788407</v>
      </c>
      <c r="W98" s="6">
        <f t="shared" si="71"/>
        <v>181.81152735467023</v>
      </c>
      <c r="X98" s="6">
        <f t="shared" si="72"/>
        <v>176.88679245283001</v>
      </c>
      <c r="Y98" s="6">
        <f t="shared" si="73"/>
        <v>1150.3086249545563</v>
      </c>
      <c r="Z98" s="6">
        <f t="shared" si="74"/>
        <v>1150.3086249545563</v>
      </c>
      <c r="AA98" s="6">
        <f t="shared" si="75"/>
        <v>3413.8386868331713</v>
      </c>
      <c r="AB98" s="6">
        <f t="shared" si="76"/>
        <v>5306.4166895111321</v>
      </c>
      <c r="AC98" s="6">
        <f t="shared" si="77"/>
        <v>3784.1596782223787</v>
      </c>
      <c r="AD98" s="6">
        <f t="shared" si="78"/>
        <v>3030.4648398688691</v>
      </c>
      <c r="AE98" s="6">
        <f t="shared" si="79"/>
        <v>3017.3986514363132</v>
      </c>
      <c r="AI98" s="1"/>
      <c r="AJ98" s="22">
        <f t="shared" si="80"/>
        <v>632255.64451576956</v>
      </c>
      <c r="AK98" s="22">
        <f t="shared" si="81"/>
        <v>107130.81367555071</v>
      </c>
      <c r="AL98" s="20"/>
      <c r="AM98" s="20"/>
      <c r="AN98" s="20">
        <f t="shared" si="82"/>
        <v>18937.499999999982</v>
      </c>
      <c r="AO98" s="20">
        <f t="shared" si="83"/>
        <v>91046.292474551243</v>
      </c>
      <c r="AP98" s="20">
        <f t="shared" si="84"/>
        <v>93442.247539671007</v>
      </c>
      <c r="AQ98" s="20">
        <f t="shared" si="85"/>
        <v>217200.32370822795</v>
      </c>
      <c r="AR98" s="24">
        <f t="shared" si="86"/>
        <v>-318760.09446887008</v>
      </c>
      <c r="AS98" s="24">
        <f t="shared" si="87"/>
        <v>-2550080755.7509608</v>
      </c>
      <c r="BB98" s="10">
        <f t="shared" si="88"/>
        <v>5041.7939192412887</v>
      </c>
      <c r="BC98" s="10">
        <f t="shared" si="89"/>
        <v>6700.4771987675076</v>
      </c>
      <c r="BD98" s="9">
        <f t="shared" si="90"/>
        <v>5954.8394639317939</v>
      </c>
      <c r="BE98" s="10">
        <f t="shared" si="91"/>
        <v>2260.334967094122</v>
      </c>
    </row>
    <row r="99" spans="1:57">
      <c r="A99">
        <v>93</v>
      </c>
      <c r="B99" t="s">
        <v>25</v>
      </c>
      <c r="C99">
        <v>278.78899999999999</v>
      </c>
      <c r="D99">
        <v>58.817700000000002</v>
      </c>
      <c r="E99">
        <v>389.25700000000001</v>
      </c>
      <c r="F99">
        <v>389.25700000000001</v>
      </c>
      <c r="G99">
        <v>1156.53</v>
      </c>
      <c r="H99">
        <v>1006.14</v>
      </c>
      <c r="I99">
        <v>1268.22</v>
      </c>
      <c r="J99">
        <v>1793.01</v>
      </c>
      <c r="K99">
        <v>1025.49</v>
      </c>
      <c r="M99" s="4">
        <f t="shared" si="62"/>
        <v>0.66461999999999999</v>
      </c>
      <c r="N99" s="2">
        <f t="shared" si="63"/>
        <v>2.9499413198519453E-2</v>
      </c>
      <c r="O99" s="2">
        <f t="shared" si="64"/>
        <v>0.86855923194206208</v>
      </c>
      <c r="P99" s="3">
        <f t="shared" si="65"/>
        <v>0.51432397460202817</v>
      </c>
      <c r="Q99" s="2">
        <f t="shared" si="66"/>
        <v>0.58004574042309887</v>
      </c>
      <c r="R99" s="3">
        <f t="shared" si="67"/>
        <v>0.19522784949795871</v>
      </c>
      <c r="T99" s="6">
        <f t="shared" si="68"/>
        <v>5996.281731519588</v>
      </c>
      <c r="U99" s="6">
        <f t="shared" si="69"/>
        <v>9022.1205072365992</v>
      </c>
      <c r="V99" s="6">
        <f t="shared" si="70"/>
        <v>9022.1205072365992</v>
      </c>
      <c r="W99" s="6">
        <f t="shared" si="71"/>
        <v>184.12490831095101</v>
      </c>
      <c r="X99" s="6">
        <f t="shared" si="72"/>
        <v>176.88679245283001</v>
      </c>
      <c r="Y99" s="6">
        <f t="shared" si="73"/>
        <v>1170.6411874284654</v>
      </c>
      <c r="Z99" s="6">
        <f t="shared" si="74"/>
        <v>1170.6411874284654</v>
      </c>
      <c r="AA99" s="6">
        <f t="shared" si="75"/>
        <v>3478.117676744781</v>
      </c>
      <c r="AB99" s="6">
        <f t="shared" si="76"/>
        <v>5392.2507635478232</v>
      </c>
      <c r="AC99" s="6">
        <f t="shared" si="77"/>
        <v>3813.9946519997275</v>
      </c>
      <c r="AD99" s="6">
        <f t="shared" si="78"/>
        <v>3084.0314529886859</v>
      </c>
      <c r="AE99" s="6">
        <f t="shared" si="79"/>
        <v>3025.8387757170112</v>
      </c>
      <c r="AI99" s="1"/>
      <c r="AJ99" s="22">
        <f t="shared" si="80"/>
        <v>640335.29043190985</v>
      </c>
      <c r="AK99" s="22">
        <f t="shared" si="81"/>
        <v>108499.84699097391</v>
      </c>
      <c r="AL99" s="20"/>
      <c r="AM99" s="20"/>
      <c r="AN99" s="20">
        <f t="shared" si="82"/>
        <v>18937.499999999982</v>
      </c>
      <c r="AO99" s="20">
        <f t="shared" si="83"/>
        <v>92668.862826339056</v>
      </c>
      <c r="AP99" s="20">
        <f t="shared" si="84"/>
        <v>95107.51711124272</v>
      </c>
      <c r="AQ99" s="20">
        <f t="shared" si="85"/>
        <v>221323.60005768738</v>
      </c>
      <c r="AR99" s="24">
        <f t="shared" si="86"/>
        <v>-320797.65742761461</v>
      </c>
      <c r="AS99" s="24">
        <f t="shared" si="87"/>
        <v>-2566381259.420917</v>
      </c>
      <c r="BB99" s="10">
        <f t="shared" si="88"/>
        <v>5124.605162156462</v>
      </c>
      <c r="BC99" s="10">
        <f t="shared" si="89"/>
        <v>6827.6773736663426</v>
      </c>
      <c r="BD99" s="9">
        <f t="shared" si="90"/>
        <v>6060.9296797377383</v>
      </c>
      <c r="BE99" s="10">
        <f t="shared" si="91"/>
        <v>2300.6172499091126</v>
      </c>
    </row>
    <row r="100" spans="1:57">
      <c r="A100">
        <v>94</v>
      </c>
      <c r="B100" t="s">
        <v>25</v>
      </c>
      <c r="C100">
        <v>281.81900000000002</v>
      </c>
      <c r="D100">
        <v>58.081699999999998</v>
      </c>
      <c r="E100">
        <v>391.125</v>
      </c>
      <c r="F100">
        <v>391.125</v>
      </c>
      <c r="G100">
        <v>1163.3900000000001</v>
      </c>
      <c r="H100">
        <v>996.28</v>
      </c>
      <c r="I100">
        <v>1262.22</v>
      </c>
      <c r="J100">
        <v>1799</v>
      </c>
      <c r="K100">
        <v>1030.42</v>
      </c>
      <c r="M100" s="4">
        <f t="shared" si="62"/>
        <v>0.66790666666666665</v>
      </c>
      <c r="N100" s="2">
        <f t="shared" si="63"/>
        <v>2.8986934302197911E-2</v>
      </c>
      <c r="O100" s="2">
        <f t="shared" si="64"/>
        <v>0.86727462429880431</v>
      </c>
      <c r="P100" s="3">
        <f t="shared" si="65"/>
        <v>0.51425348851136887</v>
      </c>
      <c r="Q100" s="2">
        <f t="shared" si="66"/>
        <v>0.58061505599584773</v>
      </c>
      <c r="R100" s="3">
        <f t="shared" si="67"/>
        <v>0.19519942906194479</v>
      </c>
      <c r="T100" s="6">
        <f t="shared" si="68"/>
        <v>6102.2939027883922</v>
      </c>
      <c r="U100" s="6">
        <f t="shared" si="69"/>
        <v>9136.4470626460661</v>
      </c>
      <c r="V100" s="6">
        <f t="shared" si="70"/>
        <v>9136.4470626460661</v>
      </c>
      <c r="W100" s="6">
        <f t="shared" si="71"/>
        <v>186.45810331930747</v>
      </c>
      <c r="X100" s="6">
        <f t="shared" si="72"/>
        <v>176.88679245283001</v>
      </c>
      <c r="Y100" s="6">
        <f t="shared" si="73"/>
        <v>1191.164285792481</v>
      </c>
      <c r="Z100" s="6">
        <f t="shared" si="74"/>
        <v>1191.164285792481</v>
      </c>
      <c r="AA100" s="6">
        <f t="shared" si="75"/>
        <v>3543.0837160706023</v>
      </c>
      <c r="AB100" s="6">
        <f t="shared" si="76"/>
        <v>5478.8227552209946</v>
      </c>
      <c r="AC100" s="6">
        <f t="shared" si="77"/>
        <v>3844.0824107443786</v>
      </c>
      <c r="AD100" s="6">
        <f t="shared" si="78"/>
        <v>3138.1259274305867</v>
      </c>
      <c r="AE100" s="6">
        <f t="shared" si="79"/>
        <v>3034.1531598576739</v>
      </c>
      <c r="AI100" s="1"/>
      <c r="AJ100" s="22">
        <f t="shared" si="80"/>
        <v>648482.95569864498</v>
      </c>
      <c r="AK100" s="22">
        <f t="shared" si="81"/>
        <v>109880.40565763455</v>
      </c>
      <c r="AL100" s="20"/>
      <c r="AM100" s="20"/>
      <c r="AN100" s="20">
        <f t="shared" si="82"/>
        <v>18937.499999999982</v>
      </c>
      <c r="AO100" s="20">
        <f t="shared" si="83"/>
        <v>94306.854059237172</v>
      </c>
      <c r="AP100" s="20">
        <f t="shared" si="84"/>
        <v>96788.613376585534</v>
      </c>
      <c r="AQ100" s="20">
        <f t="shared" si="85"/>
        <v>225490.89053634391</v>
      </c>
      <c r="AR100" s="24">
        <f t="shared" si="86"/>
        <v>-322839.5033841129</v>
      </c>
      <c r="AS100" s="24">
        <f t="shared" si="87"/>
        <v>-2582716027.0729032</v>
      </c>
      <c r="BB100" s="10">
        <f t="shared" si="88"/>
        <v>5208.1258552368718</v>
      </c>
      <c r="BC100" s="10">
        <f t="shared" si="89"/>
        <v>6956.2353534895619</v>
      </c>
      <c r="BD100" s="9">
        <f t="shared" si="90"/>
        <v>6168.0629059773719</v>
      </c>
      <c r="BE100" s="10">
        <f t="shared" si="91"/>
        <v>2341.2823748569308</v>
      </c>
    </row>
    <row r="101" spans="1:57">
      <c r="A101">
        <v>95</v>
      </c>
      <c r="B101" t="s">
        <v>25</v>
      </c>
      <c r="C101">
        <v>284.84899999999999</v>
      </c>
      <c r="D101">
        <v>57.357900000000001</v>
      </c>
      <c r="E101">
        <v>392.96899999999999</v>
      </c>
      <c r="F101">
        <v>392.96899999999999</v>
      </c>
      <c r="G101">
        <v>1170.17</v>
      </c>
      <c r="H101">
        <v>986.53200000000004</v>
      </c>
      <c r="I101">
        <v>1256.33</v>
      </c>
      <c r="J101">
        <v>1804.9</v>
      </c>
      <c r="K101">
        <v>1035.27</v>
      </c>
      <c r="M101" s="4">
        <f t="shared" si="62"/>
        <v>0.67115599999999997</v>
      </c>
      <c r="N101" s="2">
        <f t="shared" si="63"/>
        <v>2.8487117749077712E-2</v>
      </c>
      <c r="O101" s="2">
        <f t="shared" si="64"/>
        <v>0.86600607022311771</v>
      </c>
      <c r="P101" s="3">
        <f t="shared" si="65"/>
        <v>0.51417256196770944</v>
      </c>
      <c r="Q101" s="2">
        <f t="shared" si="66"/>
        <v>0.58117139184730038</v>
      </c>
      <c r="R101" s="3">
        <f t="shared" si="67"/>
        <v>0.19517022371351322</v>
      </c>
      <c r="T101" s="6">
        <f t="shared" si="68"/>
        <v>6209.36080690567</v>
      </c>
      <c r="U101" s="6">
        <f t="shared" si="69"/>
        <v>9251.7399932440003</v>
      </c>
      <c r="V101" s="6">
        <f t="shared" si="70"/>
        <v>9251.7399932440003</v>
      </c>
      <c r="W101" s="6">
        <f t="shared" si="71"/>
        <v>188.81102027028572</v>
      </c>
      <c r="X101" s="6">
        <f t="shared" si="72"/>
        <v>176.88679245283001</v>
      </c>
      <c r="Y101" s="6">
        <f t="shared" si="73"/>
        <v>1211.8823378017005</v>
      </c>
      <c r="Z101" s="6">
        <f t="shared" si="74"/>
        <v>1211.8823378017005</v>
      </c>
      <c r="AA101" s="6">
        <f t="shared" si="75"/>
        <v>3608.7028626314445</v>
      </c>
      <c r="AB101" s="6">
        <f t="shared" si="76"/>
        <v>5566.1551712561122</v>
      </c>
      <c r="AC101" s="6">
        <f t="shared" si="77"/>
        <v>3874.3958422581736</v>
      </c>
      <c r="AD101" s="6">
        <f t="shared" si="78"/>
        <v>3192.6829542685718</v>
      </c>
      <c r="AE101" s="6">
        <f t="shared" si="79"/>
        <v>3042.3791863383303</v>
      </c>
      <c r="AI101" s="1"/>
      <c r="AJ101" s="22">
        <f t="shared" si="80"/>
        <v>656700.40552181122</v>
      </c>
      <c r="AK101" s="22">
        <f t="shared" si="81"/>
        <v>111272.78877596644</v>
      </c>
      <c r="AL101" s="20"/>
      <c r="AM101" s="20"/>
      <c r="AN101" s="20">
        <f t="shared" si="82"/>
        <v>18937.499999999982</v>
      </c>
      <c r="AO101" s="20">
        <f t="shared" si="83"/>
        <v>95960.194863442273</v>
      </c>
      <c r="AP101" s="20">
        <f t="shared" si="84"/>
        <v>98485.463149322342</v>
      </c>
      <c r="AQ101" s="20">
        <f t="shared" si="85"/>
        <v>229702.72332168804</v>
      </c>
      <c r="AR101" s="24">
        <f t="shared" si="86"/>
        <v>-324887.31296332501</v>
      </c>
      <c r="AS101" s="24">
        <f t="shared" si="87"/>
        <v>-2599098503.7066002</v>
      </c>
      <c r="BB101" s="10">
        <f t="shared" si="88"/>
        <v>5292.3646519016875</v>
      </c>
      <c r="BC101" s="10">
        <f t="shared" si="89"/>
        <v>7086.1674321412047</v>
      </c>
      <c r="BD101" s="9">
        <f t="shared" si="90"/>
        <v>6276.2518548611733</v>
      </c>
      <c r="BE101" s="10">
        <f t="shared" si="91"/>
        <v>2382.328571584962</v>
      </c>
    </row>
    <row r="102" spans="1:57">
      <c r="A102">
        <v>96</v>
      </c>
      <c r="B102" t="s">
        <v>25</v>
      </c>
      <c r="C102">
        <v>287.87900000000002</v>
      </c>
      <c r="D102">
        <v>56.6462</v>
      </c>
      <c r="E102">
        <v>394.78899999999999</v>
      </c>
      <c r="F102">
        <v>394.78899999999999</v>
      </c>
      <c r="G102">
        <v>1176.8800000000001</v>
      </c>
      <c r="H102">
        <v>976.89200000000005</v>
      </c>
      <c r="I102">
        <v>1250.52</v>
      </c>
      <c r="J102">
        <v>1810.7</v>
      </c>
      <c r="K102">
        <v>1040.07</v>
      </c>
      <c r="M102" s="4">
        <f t="shared" si="62"/>
        <v>0.67436933333333327</v>
      </c>
      <c r="N102" s="2">
        <f t="shared" si="63"/>
        <v>2.7999592705876306E-2</v>
      </c>
      <c r="O102" s="2">
        <f t="shared" si="64"/>
        <v>0.86474647433552743</v>
      </c>
      <c r="P102" s="3">
        <f t="shared" si="65"/>
        <v>0.51409514469815742</v>
      </c>
      <c r="Q102" s="2">
        <f t="shared" si="66"/>
        <v>0.58171882074511105</v>
      </c>
      <c r="R102" s="3">
        <f t="shared" si="67"/>
        <v>0.19513985412543472</v>
      </c>
      <c r="T102" s="6">
        <f t="shared" si="68"/>
        <v>6317.4773401509719</v>
      </c>
      <c r="U102" s="6">
        <f t="shared" si="69"/>
        <v>9367.9783879322895</v>
      </c>
      <c r="V102" s="6">
        <f t="shared" si="70"/>
        <v>9367.9783879322895</v>
      </c>
      <c r="W102" s="6">
        <f t="shared" si="71"/>
        <v>191.18323240678143</v>
      </c>
      <c r="X102" s="6">
        <f t="shared" si="72"/>
        <v>176.88679245283001</v>
      </c>
      <c r="Y102" s="6">
        <f t="shared" si="73"/>
        <v>1232.7916065978</v>
      </c>
      <c r="Z102" s="6">
        <f t="shared" si="74"/>
        <v>1232.7916065978</v>
      </c>
      <c r="AA102" s="6">
        <f t="shared" si="75"/>
        <v>3674.9954683965843</v>
      </c>
      <c r="AB102" s="6">
        <f t="shared" si="76"/>
        <v>5654.1994889969201</v>
      </c>
      <c r="AC102" s="6">
        <f t="shared" si="77"/>
        <v>3904.9621313421512</v>
      </c>
      <c r="AD102" s="6">
        <f t="shared" si="78"/>
        <v>3247.7844273122446</v>
      </c>
      <c r="AE102" s="6">
        <f t="shared" si="79"/>
        <v>3050.5010477813175</v>
      </c>
      <c r="AI102" s="1"/>
      <c r="AJ102" s="22">
        <f t="shared" si="80"/>
        <v>664987.31549439894</v>
      </c>
      <c r="AK102" s="22">
        <f t="shared" si="81"/>
        <v>112676.94137771869</v>
      </c>
      <c r="AL102" s="20"/>
      <c r="AM102" s="20"/>
      <c r="AN102" s="20">
        <f t="shared" si="82"/>
        <v>18937.499999999982</v>
      </c>
      <c r="AO102" s="20">
        <f t="shared" si="83"/>
        <v>97629.241133304997</v>
      </c>
      <c r="AP102" s="20">
        <f t="shared" si="84"/>
        <v>100198.43168944461</v>
      </c>
      <c r="AQ102" s="20">
        <f t="shared" si="85"/>
        <v>233956.89789811795</v>
      </c>
      <c r="AR102" s="24">
        <f t="shared" si="86"/>
        <v>-326942.18615125009</v>
      </c>
      <c r="AS102" s="24">
        <f t="shared" si="87"/>
        <v>-2615537489.2100005</v>
      </c>
      <c r="BB102" s="10">
        <f t="shared" si="88"/>
        <v>5377.3441509858267</v>
      </c>
      <c r="BC102" s="10">
        <f t="shared" si="89"/>
        <v>7217.4057252628891</v>
      </c>
      <c r="BD102" s="9">
        <f t="shared" si="90"/>
        <v>6385.3659085371437</v>
      </c>
      <c r="BE102" s="10">
        <f t="shared" si="91"/>
        <v>2423.764675603401</v>
      </c>
    </row>
    <row r="103" spans="1:57">
      <c r="A103">
        <v>97</v>
      </c>
      <c r="B103" t="s">
        <v>25</v>
      </c>
      <c r="C103">
        <v>290.90899999999999</v>
      </c>
      <c r="D103">
        <v>55.946199999999997</v>
      </c>
      <c r="E103">
        <v>396.58499999999998</v>
      </c>
      <c r="F103">
        <v>396.58499999999998</v>
      </c>
      <c r="G103">
        <v>1183.53</v>
      </c>
      <c r="H103">
        <v>967.35699999999997</v>
      </c>
      <c r="I103">
        <v>1244.81</v>
      </c>
      <c r="J103">
        <v>1816.42</v>
      </c>
      <c r="K103">
        <v>1044.8</v>
      </c>
      <c r="M103" s="4">
        <f t="shared" si="62"/>
        <v>0.67754766666666666</v>
      </c>
      <c r="N103" s="2">
        <f t="shared" si="63"/>
        <v>2.7523869169352413E-2</v>
      </c>
      <c r="O103" s="2">
        <f t="shared" si="64"/>
        <v>0.863504073366548</v>
      </c>
      <c r="P103" s="3">
        <f t="shared" si="65"/>
        <v>0.51401057637765213</v>
      </c>
      <c r="Q103" s="2">
        <f t="shared" si="66"/>
        <v>0.58226161701784329</v>
      </c>
      <c r="R103" s="3">
        <f t="shared" si="67"/>
        <v>0.19510804405889276</v>
      </c>
      <c r="T103" s="6">
        <f t="shared" si="68"/>
        <v>6426.6688438481569</v>
      </c>
      <c r="U103" s="6">
        <f t="shared" ref="U103:U107" si="92">T103/M103</f>
        <v>9485.1907253484605</v>
      </c>
      <c r="V103" s="6">
        <f t="shared" ref="V103:V107" si="93">U103</f>
        <v>9485.1907253484605</v>
      </c>
      <c r="W103" s="6">
        <f t="shared" si="71"/>
        <v>193.57532092547879</v>
      </c>
      <c r="X103" s="6">
        <f t="shared" si="72"/>
        <v>176.88679245283001</v>
      </c>
      <c r="Y103" s="6">
        <f t="shared" si="73"/>
        <v>1253.8947879374396</v>
      </c>
      <c r="Z103" s="6">
        <f t="shared" ref="Z103:Z107" si="94">Y103</f>
        <v>1253.8947879374396</v>
      </c>
      <c r="AA103" s="6">
        <f t="shared" si="75"/>
        <v>3742.0025930572215</v>
      </c>
      <c r="AB103" s="6">
        <f t="shared" si="76"/>
        <v>5743.0300457662461</v>
      </c>
      <c r="AC103" s="6">
        <f t="shared" si="77"/>
        <v>3935.7360005076935</v>
      </c>
      <c r="AD103" s="6">
        <f t="shared" si="78"/>
        <v>3303.3757566146905</v>
      </c>
      <c r="AE103" s="6">
        <f t="shared" si="79"/>
        <v>3058.5218815003036</v>
      </c>
      <c r="AI103" s="1"/>
      <c r="AJ103" s="22">
        <f t="shared" si="80"/>
        <v>673342.18258940917</v>
      </c>
      <c r="AK103" s="22">
        <f t="shared" si="81"/>
        <v>114092.60878662736</v>
      </c>
      <c r="AL103" s="20"/>
      <c r="AM103" s="20"/>
      <c r="AN103" s="20">
        <f t="shared" si="82"/>
        <v>18937.499999999982</v>
      </c>
      <c r="AO103" s="20">
        <f t="shared" si="83"/>
        <v>99313.691827518764</v>
      </c>
      <c r="AP103" s="20">
        <f t="shared" si="84"/>
        <v>101927.21003350611</v>
      </c>
      <c r="AQ103" s="20">
        <f t="shared" si="85"/>
        <v>238254.73371025946</v>
      </c>
      <c r="AR103" s="24">
        <f t="shared" si="86"/>
        <v>-329001.6558047522</v>
      </c>
      <c r="AS103" s="24">
        <f t="shared" si="87"/>
        <v>-2632013246.4380174</v>
      </c>
      <c r="BB103" s="10">
        <f t="shared" si="88"/>
        <v>5463.0162565901383</v>
      </c>
      <c r="BC103" s="10">
        <f t="shared" si="89"/>
        <v>7349.9909367931687</v>
      </c>
      <c r="BD103" s="9">
        <f t="shared" si="90"/>
        <v>6495.5688546244892</v>
      </c>
      <c r="BE103" s="10">
        <f t="shared" si="91"/>
        <v>2465.5832131955999</v>
      </c>
    </row>
    <row r="104" spans="1:57">
      <c r="A104">
        <v>98</v>
      </c>
      <c r="B104" t="s">
        <v>25</v>
      </c>
      <c r="C104">
        <v>293.94</v>
      </c>
      <c r="D104">
        <v>55.257800000000003</v>
      </c>
      <c r="E104">
        <v>398.358</v>
      </c>
      <c r="F104">
        <v>398.358</v>
      </c>
      <c r="G104">
        <v>1190.0999999999999</v>
      </c>
      <c r="H104">
        <v>957.92700000000002</v>
      </c>
      <c r="I104">
        <v>1239.18</v>
      </c>
      <c r="J104">
        <v>1822.04</v>
      </c>
      <c r="K104">
        <v>1049.47</v>
      </c>
      <c r="M104" s="4">
        <f t="shared" si="62"/>
        <v>0.68069099999999993</v>
      </c>
      <c r="N104" s="2">
        <f t="shared" si="63"/>
        <v>2.7059659473486014E-2</v>
      </c>
      <c r="O104" s="2">
        <f t="shared" si="64"/>
        <v>0.86226864083703192</v>
      </c>
      <c r="P104" s="3">
        <f t="shared" si="65"/>
        <v>0.51392384111635581</v>
      </c>
      <c r="Q104" s="2">
        <f t="shared" si="66"/>
        <v>0.58279013531837498</v>
      </c>
      <c r="R104" s="3">
        <f t="shared" si="67"/>
        <v>0.19507529848345287</v>
      </c>
      <c r="T104" s="6">
        <f t="shared" si="68"/>
        <v>6536.9186417940618</v>
      </c>
      <c r="U104" s="6">
        <f t="shared" si="92"/>
        <v>9603.356944331661</v>
      </c>
      <c r="V104" s="6">
        <f t="shared" si="93"/>
        <v>9603.356944331661</v>
      </c>
      <c r="W104" s="6">
        <f t="shared" si="71"/>
        <v>195.98687641493186</v>
      </c>
      <c r="X104" s="6">
        <f t="shared" si="72"/>
        <v>176.88679245283001</v>
      </c>
      <c r="Y104" s="6">
        <f t="shared" si="73"/>
        <v>1275.1913552100239</v>
      </c>
      <c r="Z104" s="6">
        <f t="shared" si="94"/>
        <v>1275.1913552100239</v>
      </c>
      <c r="AA104" s="6">
        <f t="shared" si="75"/>
        <v>3809.6516998163693</v>
      </c>
      <c r="AB104" s="6">
        <f t="shared" si="76"/>
        <v>5832.5668289369542</v>
      </c>
      <c r="AC104" s="6">
        <f t="shared" si="77"/>
        <v>3966.7769918096383</v>
      </c>
      <c r="AD104" s="6">
        <f t="shared" si="78"/>
        <v>3359.4783374559156</v>
      </c>
      <c r="AE104" s="6">
        <f t="shared" si="79"/>
        <v>3066.4383025375992</v>
      </c>
      <c r="AI104" s="1"/>
      <c r="AJ104" s="22">
        <f t="shared" si="80"/>
        <v>681767.05376587121</v>
      </c>
      <c r="AK104" s="22">
        <f t="shared" si="81"/>
        <v>115520.1378440189</v>
      </c>
      <c r="AL104" s="20"/>
      <c r="AM104" s="20"/>
      <c r="AN104" s="20">
        <f t="shared" si="82"/>
        <v>18937.499999999982</v>
      </c>
      <c r="AO104" s="20">
        <f t="shared" si="83"/>
        <v>101013.76411624013</v>
      </c>
      <c r="AP104" s="20">
        <f t="shared" si="84"/>
        <v>103672.02106666751</v>
      </c>
      <c r="AQ104" s="20">
        <f t="shared" si="85"/>
        <v>242598.89271127063</v>
      </c>
      <c r="AR104" s="24">
        <f t="shared" ref="AR104:AR108" si="95">AL104+AM104+AN104+AO104+AP104+AQ104-AJ104-AK104</f>
        <v>-331065.01371571189</v>
      </c>
      <c r="AS104" s="24">
        <f t="shared" ref="AS104:AS108" si="96">AR104*8000</f>
        <v>-2648520109.7256951</v>
      </c>
      <c r="BB104" s="10">
        <f t="shared" si="88"/>
        <v>5549.4547248407671</v>
      </c>
      <c r="BC104" s="10">
        <f t="shared" si="89"/>
        <v>7484.0051861144429</v>
      </c>
      <c r="BD104" s="9">
        <f t="shared" si="90"/>
        <v>6606.7515132293811</v>
      </c>
      <c r="BE104" s="10">
        <f t="shared" si="91"/>
        <v>2507.7895758748791</v>
      </c>
    </row>
    <row r="105" spans="1:57">
      <c r="A105">
        <v>99</v>
      </c>
      <c r="B105" t="s">
        <v>25</v>
      </c>
      <c r="C105">
        <v>296.97000000000003</v>
      </c>
      <c r="D105">
        <v>54.5807</v>
      </c>
      <c r="E105">
        <v>400.108</v>
      </c>
      <c r="F105">
        <v>400.108</v>
      </c>
      <c r="G105">
        <v>1196.5999999999999</v>
      </c>
      <c r="H105">
        <v>948.59799999999996</v>
      </c>
      <c r="I105">
        <v>1233.6400000000001</v>
      </c>
      <c r="J105">
        <v>1827.58</v>
      </c>
      <c r="K105">
        <v>1054.08</v>
      </c>
      <c r="M105" s="4">
        <f t="shared" si="62"/>
        <v>0.68380066666666672</v>
      </c>
      <c r="N105" s="2">
        <f t="shared" si="63"/>
        <v>2.6606535432840563E-2</v>
      </c>
      <c r="O105" s="2">
        <f t="shared" si="64"/>
        <v>0.86104796144295459</v>
      </c>
      <c r="P105" s="3">
        <f t="shared" si="65"/>
        <v>0.51383395355956551</v>
      </c>
      <c r="Q105" s="2">
        <f t="shared" si="66"/>
        <v>0.58330839104183374</v>
      </c>
      <c r="R105" s="3">
        <f t="shared" si="67"/>
        <v>0.19504124496320077</v>
      </c>
      <c r="T105" s="6">
        <f t="shared" si="68"/>
        <v>6648.2459882581279</v>
      </c>
      <c r="U105" s="6">
        <f t="shared" si="92"/>
        <v>9722.4912351525363</v>
      </c>
      <c r="V105" s="6">
        <f t="shared" si="93"/>
        <v>9722.4912351525363</v>
      </c>
      <c r="W105" s="6">
        <f t="shared" si="71"/>
        <v>198.41818847250073</v>
      </c>
      <c r="X105" s="6">
        <f t="shared" si="72"/>
        <v>176.88679245283001</v>
      </c>
      <c r="Y105" s="6">
        <f t="shared" si="73"/>
        <v>1296.6821743714704</v>
      </c>
      <c r="Z105" s="6">
        <f t="shared" si="94"/>
        <v>1296.6821743714704</v>
      </c>
      <c r="AA105" s="6">
        <f t="shared" si="75"/>
        <v>3877.9776706611747</v>
      </c>
      <c r="AB105" s="6">
        <f t="shared" si="76"/>
        <v>5922.8768438334628</v>
      </c>
      <c r="AC105" s="6">
        <f t="shared" si="77"/>
        <v>3998.0325797915739</v>
      </c>
      <c r="AD105" s="6">
        <f t="shared" si="78"/>
        <v>3416.0945203831948</v>
      </c>
      <c r="AE105" s="6">
        <f t="shared" si="79"/>
        <v>3074.2452468944084</v>
      </c>
      <c r="AI105" s="1"/>
      <c r="AJ105" s="22">
        <f t="shared" si="80"/>
        <v>690260.48708772671</v>
      </c>
      <c r="AK105" s="22">
        <f t="shared" si="81"/>
        <v>116959.2842250153</v>
      </c>
      <c r="AL105" s="20"/>
      <c r="AM105" s="20"/>
      <c r="AN105" s="20">
        <f t="shared" si="82"/>
        <v>18937.499999999982</v>
      </c>
      <c r="AO105" s="20">
        <f t="shared" si="83"/>
        <v>102729.41557571953</v>
      </c>
      <c r="AP105" s="20">
        <f t="shared" si="84"/>
        <v>105432.82124876478</v>
      </c>
      <c r="AQ105" s="20">
        <f t="shared" si="85"/>
        <v>246984.67224630498</v>
      </c>
      <c r="AR105" s="24">
        <f t="shared" si="95"/>
        <v>-333135.36224195274</v>
      </c>
      <c r="AS105" s="24">
        <f t="shared" si="96"/>
        <v>-2665082897.9356217</v>
      </c>
      <c r="BB105" s="10">
        <f t="shared" si="88"/>
        <v>5636.5799525220227</v>
      </c>
      <c r="BC105" s="10">
        <f t="shared" si="89"/>
        <v>7619.3033996327385</v>
      </c>
      <c r="BD105" s="9">
        <f t="shared" si="90"/>
        <v>6718.9566749118312</v>
      </c>
      <c r="BE105" s="10">
        <f t="shared" si="91"/>
        <v>2550.3827104200477</v>
      </c>
    </row>
    <row r="106" spans="1:57">
      <c r="A106">
        <v>100</v>
      </c>
      <c r="B106" t="s">
        <v>25</v>
      </c>
      <c r="C106">
        <v>300</v>
      </c>
      <c r="D106">
        <v>53.915100000000002</v>
      </c>
      <c r="E106">
        <v>401.83499999999998</v>
      </c>
      <c r="F106">
        <v>401.83499999999998</v>
      </c>
      <c r="G106">
        <v>1203.04</v>
      </c>
      <c r="H106">
        <v>939.37199999999996</v>
      </c>
      <c r="I106">
        <v>1228.19</v>
      </c>
      <c r="J106">
        <v>1833.03</v>
      </c>
      <c r="K106">
        <v>1058.6300000000001</v>
      </c>
      <c r="M106" s="4">
        <f t="shared" si="62"/>
        <v>0.68687600000000004</v>
      </c>
      <c r="N106" s="2">
        <f t="shared" si="63"/>
        <v>2.6164402308422482E-2</v>
      </c>
      <c r="O106" s="2">
        <f t="shared" si="64"/>
        <v>0.85983763697280635</v>
      </c>
      <c r="P106" s="3">
        <f t="shared" si="65"/>
        <v>0.51374144192935356</v>
      </c>
      <c r="Q106" s="2">
        <f t="shared" si="66"/>
        <v>0.58382201930673561</v>
      </c>
      <c r="R106" s="3">
        <f t="shared" si="67"/>
        <v>0.19500608552344234</v>
      </c>
      <c r="T106" s="6">
        <f t="shared" si="68"/>
        <v>6760.5898414078838</v>
      </c>
      <c r="U106" s="6">
        <f t="shared" si="92"/>
        <v>9842.5186517040675</v>
      </c>
      <c r="V106" s="6">
        <f t="shared" si="93"/>
        <v>9842.5186517040675</v>
      </c>
      <c r="W106" s="6">
        <f t="shared" si="71"/>
        <v>200.8677275857973</v>
      </c>
      <c r="X106" s="6">
        <f t="shared" si="72"/>
        <v>176.88679245283001</v>
      </c>
      <c r="Y106" s="6">
        <f t="shared" si="73"/>
        <v>1318.3561608025013</v>
      </c>
      <c r="Z106" s="6">
        <f t="shared" si="94"/>
        <v>1318.3561608025013</v>
      </c>
      <c r="AA106" s="6">
        <f t="shared" si="75"/>
        <v>3946.9812129153543</v>
      </c>
      <c r="AB106" s="6">
        <f t="shared" si="76"/>
        <v>6013.8773213643117</v>
      </c>
      <c r="AC106" s="6">
        <f t="shared" si="77"/>
        <v>4029.509057925553</v>
      </c>
      <c r="AD106" s="6">
        <f t="shared" si="78"/>
        <v>3473.195173417826</v>
      </c>
      <c r="AE106" s="6">
        <f t="shared" si="79"/>
        <v>3081.9288102961837</v>
      </c>
      <c r="AI106" s="1"/>
      <c r="AJ106" s="22">
        <f t="shared" si="80"/>
        <v>698823.5025090588</v>
      </c>
      <c r="AK106" s="22">
        <f t="shared" si="81"/>
        <v>118410.22075292275</v>
      </c>
      <c r="AL106" s="20"/>
      <c r="AM106" s="20"/>
      <c r="AN106" s="20">
        <f t="shared" si="82"/>
        <v>18937.499999999982</v>
      </c>
      <c r="AO106" s="20">
        <f t="shared" si="83"/>
        <v>104460.71596736566</v>
      </c>
      <c r="AP106" s="20">
        <f t="shared" si="84"/>
        <v>107209.68217703319</v>
      </c>
      <c r="AQ106" s="20">
        <f t="shared" si="85"/>
        <v>251414.33375993581</v>
      </c>
      <c r="AR106" s="24">
        <f t="shared" si="95"/>
        <v>-335211.49135764694</v>
      </c>
      <c r="AS106" s="24">
        <f t="shared" si="96"/>
        <v>-2681691930.8611755</v>
      </c>
      <c r="BB106" s="10">
        <f t="shared" si="88"/>
        <v>5724.4586553609624</v>
      </c>
      <c r="BC106" s="10">
        <f t="shared" si="89"/>
        <v>7755.9553413223493</v>
      </c>
      <c r="BD106" s="9">
        <f t="shared" si="90"/>
        <v>6832.1890407663896</v>
      </c>
      <c r="BE106" s="10">
        <f t="shared" si="91"/>
        <v>2593.3643487429408</v>
      </c>
    </row>
    <row r="107" spans="1:57">
      <c r="A107">
        <v>101</v>
      </c>
      <c r="B107" t="s">
        <v>25</v>
      </c>
      <c r="C107">
        <v>300</v>
      </c>
      <c r="D107">
        <v>53.915100000000002</v>
      </c>
      <c r="E107">
        <v>401.83499999999998</v>
      </c>
      <c r="F107">
        <v>401.83499999999998</v>
      </c>
      <c r="G107">
        <v>1203.04</v>
      </c>
      <c r="H107">
        <v>939.37199999999996</v>
      </c>
      <c r="I107">
        <v>1228.19</v>
      </c>
      <c r="J107">
        <v>1833.03</v>
      </c>
      <c r="K107">
        <v>1058.6300000000001</v>
      </c>
      <c r="M107" s="4">
        <f t="shared" si="62"/>
        <v>0.68687600000000004</v>
      </c>
      <c r="N107" s="2">
        <f t="shared" si="63"/>
        <v>2.6164402308422482E-2</v>
      </c>
      <c r="O107" s="2">
        <f t="shared" si="64"/>
        <v>0.85983763697280635</v>
      </c>
      <c r="P107" s="3">
        <f t="shared" si="65"/>
        <v>0.51374144192935356</v>
      </c>
      <c r="Q107" s="2">
        <f t="shared" si="66"/>
        <v>0.58382201930673561</v>
      </c>
      <c r="R107" s="3">
        <f t="shared" si="67"/>
        <v>0.19500608552344234</v>
      </c>
      <c r="T107" s="6">
        <f t="shared" si="68"/>
        <v>6760.5898414078838</v>
      </c>
      <c r="U107" s="6">
        <f t="shared" si="92"/>
        <v>9842.5186517040675</v>
      </c>
      <c r="V107" s="6">
        <f t="shared" si="93"/>
        <v>9842.5186517040675</v>
      </c>
      <c r="W107" s="6">
        <f t="shared" si="71"/>
        <v>200.8677275857973</v>
      </c>
      <c r="X107" s="6">
        <f t="shared" si="72"/>
        <v>176.88679245283001</v>
      </c>
      <c r="Y107" s="6">
        <f t="shared" si="73"/>
        <v>1318.3561608025013</v>
      </c>
      <c r="Z107" s="6">
        <f t="shared" si="94"/>
        <v>1318.3561608025013</v>
      </c>
      <c r="AA107" s="6">
        <f t="shared" si="75"/>
        <v>3946.9812129153543</v>
      </c>
      <c r="AB107" s="6">
        <f t="shared" si="76"/>
        <v>6013.8773213643117</v>
      </c>
      <c r="AC107" s="6">
        <f t="shared" si="77"/>
        <v>4029.509057925553</v>
      </c>
      <c r="AD107" s="6">
        <f t="shared" si="78"/>
        <v>3473.195173417826</v>
      </c>
      <c r="AE107" s="6">
        <f t="shared" si="79"/>
        <v>3081.9288102961837</v>
      </c>
      <c r="AI107" s="1"/>
      <c r="AJ107" s="22">
        <f t="shared" si="80"/>
        <v>707450.71312853321</v>
      </c>
      <c r="AK107" s="22">
        <f t="shared" si="81"/>
        <v>119872.03465910384</v>
      </c>
      <c r="AL107" s="20"/>
      <c r="AM107" s="20"/>
      <c r="AN107" s="20">
        <f t="shared" si="82"/>
        <v>18937.499999999982</v>
      </c>
      <c r="AO107" s="20">
        <f t="shared" si="83"/>
        <v>106206.77231424951</v>
      </c>
      <c r="AP107" s="20">
        <f t="shared" si="84"/>
        <v>109001.68737515082</v>
      </c>
      <c r="AQ107" s="20">
        <f t="shared" si="85"/>
        <v>255887.92310887921</v>
      </c>
      <c r="AR107" s="24">
        <f t="shared" si="95"/>
        <v>-337288.86498935753</v>
      </c>
      <c r="AS107" s="24">
        <f t="shared" si="96"/>
        <v>-2698310919.9148602</v>
      </c>
      <c r="BB107" s="10">
        <f t="shared" si="88"/>
        <v>5813.0095937785145</v>
      </c>
      <c r="BC107" s="10">
        <f t="shared" si="89"/>
        <v>7893.9624258307085</v>
      </c>
      <c r="BD107" s="9">
        <f t="shared" si="90"/>
        <v>6946.3903468356521</v>
      </c>
      <c r="BE107" s="10">
        <f t="shared" si="91"/>
        <v>2636.7123216050027</v>
      </c>
    </row>
    <row r="108" spans="1:57">
      <c r="AI108" s="1"/>
      <c r="AJ108" s="22">
        <f t="shared" si="80"/>
        <v>707450.71312853321</v>
      </c>
      <c r="AK108" s="22">
        <f t="shared" si="81"/>
        <v>119872.03465910384</v>
      </c>
      <c r="AL108" s="20"/>
      <c r="AM108" s="20"/>
      <c r="AN108" s="20">
        <f t="shared" si="82"/>
        <v>18937.499999999982</v>
      </c>
      <c r="AO108" s="20">
        <f t="shared" si="83"/>
        <v>106206.77231424951</v>
      </c>
      <c r="AP108" s="20">
        <f t="shared" si="84"/>
        <v>109001.68737515082</v>
      </c>
      <c r="AQ108" s="20">
        <f t="shared" si="85"/>
        <v>255887.92310887921</v>
      </c>
      <c r="AR108" s="24">
        <f t="shared" si="95"/>
        <v>-337288.86498935753</v>
      </c>
      <c r="AS108" s="24">
        <f t="shared" si="96"/>
        <v>-2698310919.9148602</v>
      </c>
      <c r="BB108" s="10">
        <f t="shared" si="88"/>
        <v>5813.0095937785145</v>
      </c>
      <c r="BC108" s="10">
        <f t="shared" si="89"/>
        <v>7893.9624258307085</v>
      </c>
      <c r="BD108" s="9">
        <f t="shared" si="90"/>
        <v>6946.3903468356521</v>
      </c>
      <c r="BE108" s="10">
        <f t="shared" si="91"/>
        <v>2636.7123216050027</v>
      </c>
    </row>
  </sheetData>
  <mergeCells count="8">
    <mergeCell ref="AL6:AQ6"/>
    <mergeCell ref="AR6:AS6"/>
    <mergeCell ref="T4:AE4"/>
    <mergeCell ref="N5:R5"/>
    <mergeCell ref="U5:W5"/>
    <mergeCell ref="X5:AE5"/>
    <mergeCell ref="AG5:AH5"/>
    <mergeCell ref="AJ6:AK6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9AE3-E11F-40C5-9899-FEE2953C9393}">
  <dimension ref="A1:M99"/>
  <sheetViews>
    <sheetView zoomScale="55" zoomScaleNormal="55" workbookViewId="0">
      <selection activeCell="J68" sqref="J68"/>
    </sheetView>
  </sheetViews>
  <sheetFormatPr defaultRowHeight="14.4"/>
  <cols>
    <col min="1" max="1" width="11.5546875" customWidth="1"/>
    <col min="5" max="6" width="11" bestFit="1" customWidth="1"/>
    <col min="10" max="10" width="10.77734375" customWidth="1"/>
  </cols>
  <sheetData>
    <row r="1" spans="1:13" ht="15" thickBot="1">
      <c r="A1" s="9" t="s">
        <v>74</v>
      </c>
      <c r="B1" s="70">
        <v>9.64E-2</v>
      </c>
      <c r="C1" s="9"/>
      <c r="D1" s="9"/>
      <c r="E1" s="9"/>
      <c r="F1" s="9"/>
      <c r="L1" s="65" t="s">
        <v>88</v>
      </c>
      <c r="M1" s="65" t="s">
        <v>89</v>
      </c>
    </row>
    <row r="2" spans="1:13" ht="29.4" thickBot="1">
      <c r="A2" s="9"/>
      <c r="B2" s="9"/>
      <c r="C2" s="9"/>
      <c r="D2" s="9"/>
      <c r="E2" s="9"/>
      <c r="F2" s="9"/>
      <c r="I2">
        <v>107.06</v>
      </c>
      <c r="L2" s="66" t="s">
        <v>90</v>
      </c>
      <c r="M2" s="66" t="s">
        <v>91</v>
      </c>
    </row>
    <row r="3" spans="1:13" ht="15" thickBot="1">
      <c r="A3" s="9" t="s">
        <v>0</v>
      </c>
      <c r="B3" s="9" t="s">
        <v>8</v>
      </c>
      <c r="C3" s="9">
        <v>0</v>
      </c>
      <c r="D3" s="9">
        <v>175.993698024965</v>
      </c>
      <c r="E3" s="9">
        <f>D3*I2</f>
        <v>18841.885310552752</v>
      </c>
      <c r="F3" s="9"/>
      <c r="I3">
        <v>71.760000000000005</v>
      </c>
      <c r="L3" s="66" t="s">
        <v>92</v>
      </c>
      <c r="M3" s="67" t="s">
        <v>93</v>
      </c>
    </row>
    <row r="4" spans="1:13" ht="15" thickBot="1">
      <c r="A4" s="9" t="s">
        <v>1</v>
      </c>
      <c r="B4" s="9" t="s">
        <v>8</v>
      </c>
      <c r="C4" s="9">
        <v>0</v>
      </c>
      <c r="D4" s="9">
        <v>14.608767442260801</v>
      </c>
      <c r="E4" s="9">
        <f>D4*I6</f>
        <v>1207.8528921261232</v>
      </c>
      <c r="F4" s="9"/>
      <c r="I4">
        <v>12.16</v>
      </c>
      <c r="L4" s="66" t="s">
        <v>94</v>
      </c>
      <c r="M4" s="66" t="s">
        <v>95</v>
      </c>
    </row>
    <row r="5" spans="1:13" ht="15" thickBot="1">
      <c r="A5" s="9" t="s">
        <v>2</v>
      </c>
      <c r="B5" s="9" t="s">
        <v>8</v>
      </c>
      <c r="C5" s="9">
        <v>0</v>
      </c>
      <c r="D5" s="9">
        <v>14.608767442260801</v>
      </c>
      <c r="E5" s="9">
        <f>D5*I5</f>
        <v>1176.8823051485301</v>
      </c>
      <c r="F5" s="9"/>
      <c r="I5">
        <v>80.56</v>
      </c>
      <c r="L5" s="66" t="s">
        <v>96</v>
      </c>
      <c r="M5" s="66" t="s">
        <v>97</v>
      </c>
    </row>
    <row r="6" spans="1:13">
      <c r="A6" s="9" t="s">
        <v>3</v>
      </c>
      <c r="B6" s="9" t="s">
        <v>8</v>
      </c>
      <c r="C6" s="9">
        <v>0</v>
      </c>
      <c r="D6" s="9">
        <v>198.20643382465099</v>
      </c>
      <c r="E6" s="9">
        <f>0</f>
        <v>0</v>
      </c>
      <c r="F6" s="9"/>
      <c r="I6">
        <v>82.68</v>
      </c>
      <c r="L6" s="68" t="s">
        <v>98</v>
      </c>
      <c r="M6" s="68" t="s">
        <v>99</v>
      </c>
    </row>
    <row r="7" spans="1:13">
      <c r="A7" s="9" t="s">
        <v>4</v>
      </c>
      <c r="B7" s="9" t="s">
        <v>8</v>
      </c>
      <c r="C7" s="9">
        <v>0</v>
      </c>
      <c r="D7" s="9">
        <v>38.486660634116902</v>
      </c>
      <c r="E7" s="9">
        <v>0</v>
      </c>
      <c r="F7" s="9"/>
      <c r="I7">
        <v>64.739999999999995</v>
      </c>
    </row>
    <row r="8" spans="1:13">
      <c r="A8" s="9" t="s">
        <v>5</v>
      </c>
      <c r="B8" s="9" t="s">
        <v>8</v>
      </c>
      <c r="C8" s="9">
        <v>2999.99999999996</v>
      </c>
      <c r="D8" s="9">
        <v>2801.7935661753399</v>
      </c>
      <c r="E8" s="9"/>
      <c r="F8" s="9"/>
      <c r="I8">
        <v>28</v>
      </c>
    </row>
    <row r="9" spans="1:13">
      <c r="A9" s="9" t="s">
        <v>6</v>
      </c>
      <c r="B9" s="9" t="s">
        <v>8</v>
      </c>
      <c r="C9" s="9">
        <v>3000.00000000005</v>
      </c>
      <c r="D9" s="9">
        <v>2710.81064673741</v>
      </c>
      <c r="E9" s="9"/>
      <c r="F9" s="9"/>
    </row>
    <row r="10" spans="1:13">
      <c r="A10" s="9" t="s">
        <v>7</v>
      </c>
      <c r="B10" s="9" t="s">
        <v>8</v>
      </c>
      <c r="C10" s="9">
        <v>0</v>
      </c>
      <c r="D10" s="9">
        <v>83.978120353070295</v>
      </c>
      <c r="E10" s="9">
        <f>D10*I7</f>
        <v>5436.7435116577708</v>
      </c>
      <c r="F10" s="9"/>
    </row>
    <row r="11" spans="1:13">
      <c r="A11" s="9" t="s">
        <v>49</v>
      </c>
      <c r="B11" s="9">
        <v>0</v>
      </c>
      <c r="C11" s="9">
        <v>198.20643382461799</v>
      </c>
      <c r="D11" s="9"/>
      <c r="E11" s="9">
        <f>C11*I4</f>
        <v>2410.1902353073547</v>
      </c>
      <c r="F11" s="9"/>
      <c r="I11">
        <v>7</v>
      </c>
      <c r="J11">
        <v>31367345.697099984</v>
      </c>
    </row>
    <row r="12" spans="1:13">
      <c r="A12" s="9" t="s">
        <v>30</v>
      </c>
      <c r="B12" s="9">
        <v>289.18935326262698</v>
      </c>
      <c r="C12" s="9">
        <v>0</v>
      </c>
      <c r="D12" s="9"/>
      <c r="E12" s="9">
        <f>B12*I3</f>
        <v>20752.227990126114</v>
      </c>
      <c r="F12" s="9"/>
      <c r="I12">
        <v>10</v>
      </c>
      <c r="J12">
        <v>28007566.352413677</v>
      </c>
    </row>
    <row r="13" spans="1:13">
      <c r="A13" s="9"/>
      <c r="B13" s="9"/>
      <c r="C13" s="9"/>
      <c r="D13" s="9"/>
      <c r="E13" s="9">
        <f>E3+E4+E5+E10-E11-E12</f>
        <v>3500.9457940517095</v>
      </c>
      <c r="F13" s="9">
        <f>E13*8000</f>
        <v>28007566.352413677</v>
      </c>
      <c r="I13">
        <v>20</v>
      </c>
      <c r="J13">
        <v>4818359.0615938306</v>
      </c>
    </row>
    <row r="14" spans="1:13">
      <c r="I14">
        <v>25</v>
      </c>
      <c r="J14">
        <v>-15691002.36323598</v>
      </c>
    </row>
    <row r="15" spans="1:13">
      <c r="A15" t="s">
        <v>111</v>
      </c>
      <c r="B15" s="29">
        <v>6.7000000000000004E-2</v>
      </c>
      <c r="I15">
        <v>15</v>
      </c>
      <c r="J15">
        <v>18667314.922648191</v>
      </c>
    </row>
    <row r="16" spans="1:13">
      <c r="I16">
        <v>5</v>
      </c>
      <c r="J16">
        <v>32123787.097545456</v>
      </c>
    </row>
    <row r="17" spans="1:10">
      <c r="A17" t="s">
        <v>0</v>
      </c>
      <c r="B17" t="s">
        <v>8</v>
      </c>
      <c r="C17">
        <v>0</v>
      </c>
      <c r="D17">
        <v>179.54468654905199</v>
      </c>
      <c r="E17">
        <f>D17*I2</f>
        <v>19222.054141941506</v>
      </c>
      <c r="I17">
        <v>2.5</v>
      </c>
      <c r="J17">
        <v>32634968.364760902</v>
      </c>
    </row>
    <row r="18" spans="1:10">
      <c r="A18" t="s">
        <v>1</v>
      </c>
      <c r="B18" t="s">
        <v>8</v>
      </c>
      <c r="C18">
        <v>0</v>
      </c>
      <c r="D18">
        <v>8.7729068084533708</v>
      </c>
      <c r="E18">
        <f>D18*I6</f>
        <v>725.34393492292475</v>
      </c>
    </row>
    <row r="19" spans="1:10">
      <c r="A19" t="s">
        <v>2</v>
      </c>
      <c r="B19" t="s">
        <v>8</v>
      </c>
      <c r="C19">
        <v>0</v>
      </c>
      <c r="D19">
        <v>8.7729068084533708</v>
      </c>
      <c r="E19">
        <f>D19*I5</f>
        <v>706.74537248900356</v>
      </c>
    </row>
    <row r="20" spans="1:10">
      <c r="A20" t="s">
        <v>3</v>
      </c>
      <c r="B20" t="s">
        <v>8</v>
      </c>
      <c r="C20">
        <v>0</v>
      </c>
      <c r="D20">
        <v>171.58388718346399</v>
      </c>
      <c r="E20">
        <v>0</v>
      </c>
    </row>
    <row r="21" spans="1:10">
      <c r="A21" t="s">
        <v>4</v>
      </c>
      <c r="B21" t="s">
        <v>8</v>
      </c>
      <c r="C21">
        <v>0</v>
      </c>
      <c r="D21">
        <v>23.1121405995472</v>
      </c>
      <c r="E21">
        <v>0</v>
      </c>
    </row>
    <row r="22" spans="1:10">
      <c r="A22" t="s">
        <v>5</v>
      </c>
      <c r="B22" t="s">
        <v>8</v>
      </c>
      <c r="C22">
        <v>4000.00000000001</v>
      </c>
      <c r="D22">
        <v>3828.4161128165301</v>
      </c>
      <c r="E22">
        <v>0</v>
      </c>
    </row>
    <row r="23" spans="1:10">
      <c r="A23" t="s">
        <v>6</v>
      </c>
      <c r="B23" t="s">
        <v>8</v>
      </c>
      <c r="C23">
        <v>4000.00000000001</v>
      </c>
      <c r="D23">
        <v>3731.1786056524202</v>
      </c>
      <c r="E23">
        <v>0</v>
      </c>
    </row>
    <row r="24" spans="1:10">
      <c r="A24" t="s">
        <v>7</v>
      </c>
      <c r="B24" t="s">
        <v>8</v>
      </c>
      <c r="C24">
        <v>0</v>
      </c>
      <c r="D24">
        <v>71.730894181609699</v>
      </c>
      <c r="E24">
        <f>D24*I7</f>
        <v>4643.8580893174112</v>
      </c>
    </row>
    <row r="25" spans="1:10">
      <c r="A25" t="s">
        <v>49</v>
      </c>
      <c r="C25">
        <v>0</v>
      </c>
      <c r="D25">
        <v>171.58388718346501</v>
      </c>
      <c r="E25">
        <f>D25*I4</f>
        <v>2086.4600681509346</v>
      </c>
    </row>
    <row r="26" spans="1:10">
      <c r="A26" t="s">
        <v>30</v>
      </c>
      <c r="C26">
        <v>268.82139434758102</v>
      </c>
      <c r="D26">
        <v>0</v>
      </c>
      <c r="E26">
        <f>C26*I3</f>
        <v>19290.623258382417</v>
      </c>
    </row>
    <row r="28" spans="1:10">
      <c r="E28">
        <f>E17+E18+E19+E24-E25-E26</f>
        <v>3920.9182121374979</v>
      </c>
      <c r="F28">
        <f>E28*8000</f>
        <v>31367345.697099984</v>
      </c>
    </row>
    <row r="30" spans="1:10">
      <c r="A30" t="s">
        <v>74</v>
      </c>
      <c r="B30" s="29">
        <v>0.2</v>
      </c>
    </row>
    <row r="32" spans="1:10">
      <c r="A32" t="s">
        <v>0</v>
      </c>
      <c r="B32" t="s">
        <v>8</v>
      </c>
      <c r="C32">
        <v>0</v>
      </c>
      <c r="D32">
        <v>176.14603439406</v>
      </c>
      <c r="E32">
        <f>I2*D32</f>
        <v>18858.194442228065</v>
      </c>
    </row>
    <row r="33" spans="1:6">
      <c r="A33" t="s">
        <v>1</v>
      </c>
      <c r="B33" t="s">
        <v>8</v>
      </c>
      <c r="C33">
        <v>0</v>
      </c>
      <c r="D33">
        <v>69.0040989445299</v>
      </c>
      <c r="E33">
        <f>D33*I6</f>
        <v>5705.2589007337328</v>
      </c>
    </row>
    <row r="34" spans="1:6">
      <c r="A34" t="s">
        <v>2</v>
      </c>
      <c r="B34" t="s">
        <v>8</v>
      </c>
      <c r="C34">
        <v>0</v>
      </c>
      <c r="D34">
        <v>69.0040989445299</v>
      </c>
      <c r="E34">
        <f>D34*I5</f>
        <v>5558.9702109713289</v>
      </c>
    </row>
    <row r="35" spans="1:6">
      <c r="A35" t="s">
        <v>3</v>
      </c>
      <c r="B35" t="s">
        <v>8</v>
      </c>
      <c r="C35">
        <v>80</v>
      </c>
      <c r="D35">
        <v>511.668716630777</v>
      </c>
      <c r="E35">
        <v>0</v>
      </c>
    </row>
    <row r="36" spans="1:6">
      <c r="A36" t="s">
        <v>4</v>
      </c>
      <c r="B36" t="s">
        <v>8</v>
      </c>
      <c r="C36">
        <v>0</v>
      </c>
      <c r="D36">
        <v>181.79065064436199</v>
      </c>
      <c r="E36">
        <v>0</v>
      </c>
    </row>
    <row r="37" spans="1:6">
      <c r="A37" t="s">
        <v>5</v>
      </c>
      <c r="B37" t="s">
        <v>8</v>
      </c>
      <c r="C37">
        <v>2000</v>
      </c>
      <c r="D37">
        <v>1568.3312833692401</v>
      </c>
      <c r="E37">
        <v>0</v>
      </c>
    </row>
    <row r="38" spans="1:6">
      <c r="A38" t="s">
        <v>6</v>
      </c>
      <c r="B38" t="s">
        <v>8</v>
      </c>
      <c r="C38">
        <v>2800.6538521572402</v>
      </c>
      <c r="D38">
        <v>2240.43280293302</v>
      </c>
      <c r="E38">
        <v>0</v>
      </c>
    </row>
    <row r="39" spans="1:6">
      <c r="A39" t="s">
        <v>7</v>
      </c>
      <c r="B39" t="s">
        <v>8</v>
      </c>
      <c r="C39">
        <v>0</v>
      </c>
      <c r="D39">
        <v>246.066816941089</v>
      </c>
      <c r="E39">
        <f>D39*I7</f>
        <v>15930.365728766101</v>
      </c>
    </row>
    <row r="40" spans="1:6">
      <c r="A40" t="s">
        <v>49</v>
      </c>
      <c r="D40">
        <v>431.67</v>
      </c>
      <c r="E40">
        <f>D40*I4</f>
        <v>5249.1072000000004</v>
      </c>
    </row>
    <row r="41" spans="1:6">
      <c r="A41" t="s">
        <v>30</v>
      </c>
      <c r="D41">
        <v>560.22</v>
      </c>
      <c r="E41">
        <f>D41*I3</f>
        <v>40201.387200000005</v>
      </c>
    </row>
    <row r="43" spans="1:6">
      <c r="E43">
        <f>E32+E33+E34+E39-E40-E41</f>
        <v>602.29488269922876</v>
      </c>
      <c r="F43">
        <f>E43*8000</f>
        <v>4818359.0615938306</v>
      </c>
    </row>
    <row r="45" spans="1:6">
      <c r="A45" t="s">
        <v>111</v>
      </c>
      <c r="B45" s="29">
        <v>0.25</v>
      </c>
    </row>
    <row r="46" spans="1:6">
      <c r="A46" t="s">
        <v>0</v>
      </c>
      <c r="B46" t="s">
        <v>8</v>
      </c>
      <c r="C46">
        <v>0</v>
      </c>
      <c r="D46">
        <v>176.146053360058</v>
      </c>
      <c r="E46">
        <f>D46*I2</f>
        <v>18858.19647272781</v>
      </c>
    </row>
    <row r="47" spans="1:6">
      <c r="A47" t="s">
        <v>1</v>
      </c>
      <c r="B47" t="s">
        <v>8</v>
      </c>
      <c r="C47">
        <v>0</v>
      </c>
      <c r="D47">
        <v>120.74701040492801</v>
      </c>
      <c r="E47">
        <f>D47*I6</f>
        <v>9983.362820279448</v>
      </c>
    </row>
    <row r="48" spans="1:6">
      <c r="A48" t="s">
        <v>2</v>
      </c>
      <c r="B48" t="s">
        <v>8</v>
      </c>
      <c r="C48">
        <v>0</v>
      </c>
      <c r="D48">
        <v>120.74701040492801</v>
      </c>
      <c r="E48">
        <f>D48*I5</f>
        <v>9727.3791582209997</v>
      </c>
    </row>
    <row r="49" spans="1:6">
      <c r="A49" t="s">
        <v>3</v>
      </c>
      <c r="B49" t="s">
        <v>8</v>
      </c>
      <c r="C49">
        <v>59.999999999999801</v>
      </c>
      <c r="D49">
        <v>686.05069236730401</v>
      </c>
      <c r="E49">
        <v>0</v>
      </c>
    </row>
    <row r="50" spans="1:6">
      <c r="A50" t="s">
        <v>4</v>
      </c>
      <c r="B50" t="s">
        <v>8</v>
      </c>
      <c r="C50">
        <v>0</v>
      </c>
      <c r="D50">
        <v>318.106864963448</v>
      </c>
      <c r="E50">
        <v>0</v>
      </c>
    </row>
    <row r="51" spans="1:6">
      <c r="A51" t="s">
        <v>5</v>
      </c>
      <c r="B51" t="s">
        <v>8</v>
      </c>
      <c r="C51">
        <v>2000</v>
      </c>
      <c r="D51">
        <v>1373.9493076326401</v>
      </c>
      <c r="E51">
        <v>0</v>
      </c>
    </row>
    <row r="52" spans="1:6">
      <c r="A52" t="s">
        <v>6</v>
      </c>
      <c r="B52" t="s">
        <v>8</v>
      </c>
      <c r="C52">
        <v>3381.7740120031599</v>
      </c>
      <c r="D52">
        <v>2536.3308261039901</v>
      </c>
      <c r="E52">
        <v>0</v>
      </c>
    </row>
    <row r="53" spans="1:6">
      <c r="A53" t="s">
        <v>7</v>
      </c>
      <c r="B53" t="s">
        <v>8</v>
      </c>
      <c r="C53">
        <v>0</v>
      </c>
      <c r="D53">
        <v>427.80311172949098</v>
      </c>
      <c r="E53">
        <f>D53*I7</f>
        <v>27695.973453367245</v>
      </c>
    </row>
    <row r="54" spans="1:6">
      <c r="A54" t="s">
        <v>49</v>
      </c>
      <c r="D54">
        <v>626.04999999999995</v>
      </c>
      <c r="E54">
        <f>D54*I4</f>
        <v>7612.7679999999991</v>
      </c>
    </row>
    <row r="55" spans="1:6">
      <c r="A55" t="s">
        <v>30</v>
      </c>
      <c r="D55">
        <v>844.67</v>
      </c>
      <c r="E55">
        <f>D55*I3</f>
        <v>60613.519200000002</v>
      </c>
    </row>
    <row r="57" spans="1:6">
      <c r="E57">
        <f>E46+E47+E48+E53-E54-E55</f>
        <v>-1961.3752954044976</v>
      </c>
      <c r="F57">
        <f>E57*8000</f>
        <v>-15691002.36323598</v>
      </c>
    </row>
    <row r="59" spans="1:6">
      <c r="A59" t="s">
        <v>111</v>
      </c>
      <c r="B59" s="29">
        <v>0.15</v>
      </c>
    </row>
    <row r="60" spans="1:6">
      <c r="A60" t="s">
        <v>0</v>
      </c>
      <c r="B60" t="s">
        <v>8</v>
      </c>
      <c r="C60">
        <v>0</v>
      </c>
      <c r="D60">
        <v>176.146469457357</v>
      </c>
      <c r="E60">
        <f>D60*I2</f>
        <v>18858.24102010464</v>
      </c>
    </row>
    <row r="61" spans="1:6">
      <c r="A61" t="s">
        <v>1</v>
      </c>
      <c r="B61" t="s">
        <v>8</v>
      </c>
      <c r="C61">
        <v>0</v>
      </c>
      <c r="D61">
        <v>36.867025382018603</v>
      </c>
      <c r="E61">
        <f>D61*I6</f>
        <v>3048.1656585852984</v>
      </c>
    </row>
    <row r="62" spans="1:6">
      <c r="A62" t="s">
        <v>2</v>
      </c>
      <c r="B62" t="s">
        <v>8</v>
      </c>
      <c r="C62">
        <v>0</v>
      </c>
      <c r="D62">
        <v>36.867025382018603</v>
      </c>
      <c r="E62">
        <f>D62*I5</f>
        <v>2970.0075647754188</v>
      </c>
    </row>
    <row r="63" spans="1:6">
      <c r="A63" t="s">
        <v>3</v>
      </c>
      <c r="B63" t="s">
        <v>8</v>
      </c>
      <c r="C63">
        <v>60.000000000000199</v>
      </c>
      <c r="D63">
        <v>350.60426171797099</v>
      </c>
      <c r="E63">
        <f>0</f>
        <v>0</v>
      </c>
    </row>
    <row r="64" spans="1:6">
      <c r="A64" t="s">
        <v>4</v>
      </c>
      <c r="B64" t="s">
        <v>8</v>
      </c>
      <c r="C64">
        <v>0</v>
      </c>
      <c r="D64">
        <v>97.125832146688694</v>
      </c>
      <c r="E64">
        <v>0</v>
      </c>
    </row>
    <row r="65" spans="1:6">
      <c r="A65" t="s">
        <v>5</v>
      </c>
      <c r="B65" t="s">
        <v>8</v>
      </c>
      <c r="C65">
        <v>2000.00000000001</v>
      </c>
      <c r="D65">
        <v>1709.3957382820299</v>
      </c>
      <c r="E65">
        <v>0</v>
      </c>
    </row>
    <row r="66" spans="1:6">
      <c r="A66" t="s">
        <v>6</v>
      </c>
      <c r="B66" t="s">
        <v>8</v>
      </c>
      <c r="C66">
        <v>2689.3226542399002</v>
      </c>
      <c r="D66">
        <v>2285.91421122168</v>
      </c>
      <c r="E66">
        <v>0</v>
      </c>
    </row>
    <row r="67" spans="1:6">
      <c r="A67" t="s">
        <v>7</v>
      </c>
      <c r="B67" t="s">
        <v>8</v>
      </c>
      <c r="C67">
        <v>0</v>
      </c>
      <c r="D67">
        <v>153.52792279681299</v>
      </c>
      <c r="E67">
        <f>D67*I7</f>
        <v>9939.3977218656728</v>
      </c>
    </row>
    <row r="68" spans="1:6">
      <c r="A68" t="s">
        <v>49</v>
      </c>
      <c r="C68">
        <v>290.60000000000002</v>
      </c>
      <c r="E68">
        <f>C68*I4</f>
        <v>3533.6960000000004</v>
      </c>
    </row>
    <row r="69" spans="1:6">
      <c r="A69" t="s">
        <v>30</v>
      </c>
      <c r="C69">
        <v>403.41</v>
      </c>
      <c r="E69">
        <f>C69*I3</f>
        <v>28948.701600000004</v>
      </c>
    </row>
    <row r="71" spans="1:6">
      <c r="E71">
        <f>E60+E61+E62+E67-E68-E69</f>
        <v>2333.4143653310239</v>
      </c>
      <c r="F71">
        <f>E71*8000</f>
        <v>18667314.922648191</v>
      </c>
    </row>
    <row r="73" spans="1:6">
      <c r="A73" t="s">
        <v>111</v>
      </c>
      <c r="B73" s="29">
        <v>0.05</v>
      </c>
    </row>
    <row r="74" spans="1:6">
      <c r="A74" t="s">
        <v>0</v>
      </c>
      <c r="B74" t="s">
        <v>8</v>
      </c>
      <c r="C74">
        <v>0</v>
      </c>
      <c r="D74">
        <v>176.38454036460001</v>
      </c>
      <c r="E74">
        <f>D74*I2</f>
        <v>18883.728891434079</v>
      </c>
    </row>
    <row r="75" spans="1:6">
      <c r="A75" t="s">
        <v>1</v>
      </c>
      <c r="B75" t="s">
        <v>8</v>
      </c>
      <c r="C75">
        <v>0</v>
      </c>
      <c r="D75">
        <v>6.4125659240023101</v>
      </c>
      <c r="E75">
        <f>D75*I6</f>
        <v>530.19095059651102</v>
      </c>
    </row>
    <row r="76" spans="1:6">
      <c r="A76" t="s">
        <v>2</v>
      </c>
      <c r="B76" t="s">
        <v>8</v>
      </c>
      <c r="C76">
        <v>0</v>
      </c>
      <c r="D76">
        <v>6.4125659240023101</v>
      </c>
      <c r="E76">
        <f>D76*I5</f>
        <v>516.59631083762611</v>
      </c>
    </row>
    <row r="77" spans="1:6">
      <c r="A77" t="s">
        <v>3</v>
      </c>
      <c r="B77" t="s">
        <v>8</v>
      </c>
      <c r="C77">
        <v>60.000000000000099</v>
      </c>
      <c r="D77">
        <v>210.24287854820099</v>
      </c>
      <c r="E77">
        <f>0</f>
        <v>0</v>
      </c>
    </row>
    <row r="78" spans="1:6">
      <c r="A78" t="s">
        <v>4</v>
      </c>
      <c r="B78" t="s">
        <v>8</v>
      </c>
      <c r="C78">
        <v>0</v>
      </c>
      <c r="D78">
        <v>16.8938447056798</v>
      </c>
      <c r="E78">
        <v>0</v>
      </c>
    </row>
    <row r="79" spans="1:6">
      <c r="A79" t="s">
        <v>5</v>
      </c>
      <c r="B79" t="s">
        <v>8</v>
      </c>
      <c r="C79">
        <v>4000</v>
      </c>
      <c r="D79">
        <v>3849.7571214517998</v>
      </c>
      <c r="E79">
        <v>0</v>
      </c>
    </row>
    <row r="80" spans="1:6">
      <c r="A80" t="s">
        <v>6</v>
      </c>
      <c r="B80" t="s">
        <v>8</v>
      </c>
      <c r="C80">
        <v>5235.8114575987202</v>
      </c>
      <c r="D80">
        <v>4973.8473023103597</v>
      </c>
      <c r="E80">
        <v>0</v>
      </c>
    </row>
    <row r="81" spans="1:6">
      <c r="A81" t="s">
        <v>7</v>
      </c>
      <c r="B81" t="s">
        <v>8</v>
      </c>
      <c r="C81">
        <v>0</v>
      </c>
      <c r="D81">
        <v>72.754483075764</v>
      </c>
      <c r="E81">
        <f>D81*I7</f>
        <v>4710.1252343249607</v>
      </c>
    </row>
    <row r="82" spans="1:6">
      <c r="A82" t="s">
        <v>49</v>
      </c>
      <c r="C82">
        <v>150.24</v>
      </c>
      <c r="E82">
        <f>C82*I4</f>
        <v>1826.9184</v>
      </c>
    </row>
    <row r="83" spans="1:6">
      <c r="A83" t="s">
        <v>30</v>
      </c>
      <c r="C83">
        <v>261.95999999999998</v>
      </c>
      <c r="E83">
        <f>C83*I3</f>
        <v>18798.249599999999</v>
      </c>
    </row>
    <row r="85" spans="1:6">
      <c r="E85">
        <f>E74+E75+E76+E81-E82-E83</f>
        <v>4015.4733871931821</v>
      </c>
      <c r="F85">
        <f>E85*8000</f>
        <v>32123787.097545456</v>
      </c>
    </row>
    <row r="87" spans="1:6">
      <c r="A87" t="s">
        <v>74</v>
      </c>
      <c r="B87" s="69">
        <v>2.5000000000000001E-2</v>
      </c>
    </row>
    <row r="88" spans="1:6">
      <c r="A88" t="s">
        <v>0</v>
      </c>
      <c r="B88" t="s">
        <v>8</v>
      </c>
      <c r="C88">
        <v>0</v>
      </c>
      <c r="D88">
        <v>175.64432546158599</v>
      </c>
      <c r="E88">
        <f>D88*I2</f>
        <v>18804.481483917396</v>
      </c>
    </row>
    <row r="89" spans="1:6">
      <c r="A89" t="s">
        <v>1</v>
      </c>
      <c r="B89" t="s">
        <v>8</v>
      </c>
      <c r="C89">
        <v>0</v>
      </c>
      <c r="D89">
        <v>2.8734101469970299</v>
      </c>
      <c r="E89">
        <f>D89*I6</f>
        <v>237.57355095371446</v>
      </c>
    </row>
    <row r="90" spans="1:6">
      <c r="A90" t="s">
        <v>2</v>
      </c>
      <c r="B90" t="s">
        <v>8</v>
      </c>
      <c r="C90">
        <v>0</v>
      </c>
      <c r="D90">
        <v>2.8734101469970299</v>
      </c>
      <c r="E90">
        <f>D90*I5</f>
        <v>231.48192144208073</v>
      </c>
    </row>
    <row r="91" spans="1:6">
      <c r="A91" t="s">
        <v>3</v>
      </c>
      <c r="B91" t="s">
        <v>8</v>
      </c>
      <c r="C91">
        <v>140</v>
      </c>
      <c r="D91">
        <v>270.846337159055</v>
      </c>
      <c r="E91">
        <v>0</v>
      </c>
    </row>
    <row r="92" spans="1:6">
      <c r="A92" t="s">
        <v>4</v>
      </c>
      <c r="B92" t="s">
        <v>8</v>
      </c>
      <c r="C92">
        <v>0</v>
      </c>
      <c r="D92">
        <v>7.5699720477556101</v>
      </c>
      <c r="E92">
        <v>0</v>
      </c>
    </row>
    <row r="93" spans="1:6">
      <c r="A93" t="s">
        <v>5</v>
      </c>
      <c r="B93" t="s">
        <v>8</v>
      </c>
      <c r="C93">
        <v>7000.00000000002</v>
      </c>
      <c r="D93">
        <v>6869.1536628409503</v>
      </c>
      <c r="E93">
        <v>0</v>
      </c>
    </row>
    <row r="94" spans="1:6">
      <c r="A94" t="s">
        <v>6</v>
      </c>
      <c r="B94" t="s">
        <v>8</v>
      </c>
      <c r="C94">
        <v>9894.8455012437498</v>
      </c>
      <c r="D94">
        <v>9647.7696027960901</v>
      </c>
      <c r="E94">
        <v>0</v>
      </c>
    </row>
    <row r="95" spans="1:6">
      <c r="A95" t="s">
        <v>7</v>
      </c>
      <c r="B95" t="s">
        <v>8</v>
      </c>
      <c r="C95">
        <v>0</v>
      </c>
      <c r="D95">
        <v>65.684752692028397</v>
      </c>
      <c r="E95">
        <f>D95*I7</f>
        <v>4252.4308892819181</v>
      </c>
    </row>
    <row r="96" spans="1:6">
      <c r="A96" t="s">
        <v>49</v>
      </c>
      <c r="D96">
        <v>130.85</v>
      </c>
      <c r="E96">
        <f>D96*I4</f>
        <v>1591.136</v>
      </c>
    </row>
    <row r="97" spans="1:6">
      <c r="A97" t="s">
        <v>30</v>
      </c>
      <c r="D97">
        <v>247.08</v>
      </c>
      <c r="E97">
        <f>D97*I3</f>
        <v>17730.460800000001</v>
      </c>
    </row>
    <row r="99" spans="1:6">
      <c r="E99">
        <f>E88+E89+E90+E95-E96-E97</f>
        <v>4204.3710455951114</v>
      </c>
      <c r="F99">
        <f>E99*8000</f>
        <v>33634968.364760891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56ABF-9456-4D63-9DC4-A7E3AE033A14}">
  <dimension ref="A1:BE118"/>
  <sheetViews>
    <sheetView topLeftCell="B1" zoomScale="70" zoomScaleNormal="70" workbookViewId="0">
      <selection activeCell="BR63" sqref="BR63"/>
    </sheetView>
  </sheetViews>
  <sheetFormatPr defaultRowHeight="14.4"/>
  <cols>
    <col min="1" max="1" width="13.44140625" bestFit="1" customWidth="1"/>
    <col min="2" max="2" width="12" bestFit="1" customWidth="1"/>
    <col min="5" max="6" width="10.44140625" bestFit="1" customWidth="1"/>
    <col min="13" max="13" width="16.44140625" bestFit="1" customWidth="1"/>
    <col min="14" max="14" width="21.44140625" bestFit="1" customWidth="1"/>
    <col min="15" max="15" width="19.44140625" bestFit="1" customWidth="1"/>
    <col min="16" max="16" width="17.44140625" bestFit="1" customWidth="1"/>
    <col min="17" max="17" width="21.44140625" customWidth="1"/>
    <col min="18" max="18" width="18.44140625" bestFit="1" customWidth="1"/>
    <col min="19" max="19" width="13.21875" bestFit="1" customWidth="1"/>
    <col min="20" max="20" width="23.44140625" bestFit="1" customWidth="1"/>
    <col min="21" max="21" width="13.21875" bestFit="1" customWidth="1"/>
    <col min="22" max="22" width="14.44140625" bestFit="1" customWidth="1"/>
    <col min="23" max="23" width="14.21875" customWidth="1"/>
    <col min="24" max="24" width="16.44140625" customWidth="1"/>
    <col min="25" max="25" width="10.21875" bestFit="1" customWidth="1"/>
    <col min="26" max="27" width="11.33203125" bestFit="1" customWidth="1"/>
    <col min="28" max="31" width="10.21875" bestFit="1" customWidth="1"/>
    <col min="33" max="34" width="10.21875" bestFit="1" customWidth="1"/>
    <col min="36" max="36" width="10.21875" bestFit="1" customWidth="1"/>
    <col min="37" max="37" width="13.77734375" bestFit="1" customWidth="1"/>
    <col min="38" max="39" width="10.21875" bestFit="1" customWidth="1"/>
    <col min="40" max="40" width="12.44140625" customWidth="1"/>
    <col min="41" max="41" width="10.21875" bestFit="1" customWidth="1"/>
    <col min="42" max="42" width="13.77734375" bestFit="1" customWidth="1"/>
    <col min="43" max="43" width="10.77734375" bestFit="1" customWidth="1"/>
    <col min="44" max="44" width="29.44140625" customWidth="1"/>
    <col min="45" max="45" width="15.6640625" customWidth="1"/>
    <col min="47" max="47" width="10.21875" bestFit="1" customWidth="1"/>
  </cols>
  <sheetData>
    <row r="1" spans="1:57">
      <c r="A1" t="s">
        <v>9</v>
      </c>
      <c r="B1" t="s">
        <v>10</v>
      </c>
      <c r="U1" s="1">
        <f>U7+V7+U7*0.02</f>
        <v>3952821.2132964204</v>
      </c>
      <c r="W1" s="1">
        <f>SUM(X7:AE7)</f>
        <v>3953620.2735833745</v>
      </c>
      <c r="AO1" s="11"/>
      <c r="AP1" s="11" t="s">
        <v>28</v>
      </c>
      <c r="AQ1" s="11" t="s">
        <v>29</v>
      </c>
      <c r="AR1" s="11" t="s">
        <v>27</v>
      </c>
      <c r="AS1" s="11" t="s">
        <v>31</v>
      </c>
      <c r="AT1" s="11" t="s">
        <v>30</v>
      </c>
      <c r="AU1" s="11" t="s">
        <v>49</v>
      </c>
      <c r="AV1" s="14" t="s">
        <v>64</v>
      </c>
    </row>
    <row r="2" spans="1:57"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M2">
        <v>3000</v>
      </c>
      <c r="S2" s="15">
        <f>U11*8000</f>
        <v>23403528.31592888</v>
      </c>
      <c r="U2" s="1">
        <f>T3+U3</f>
        <v>125433584.04569332</v>
      </c>
      <c r="W2" s="1">
        <f>SUM(W3:AD3)</f>
        <v>243758634.11376089</v>
      </c>
      <c r="Z2" s="16">
        <f>AA11*8000</f>
        <v>706123.45517210104</v>
      </c>
      <c r="AA2" s="16">
        <f>X7*8000</f>
        <v>1415094.3396226401</v>
      </c>
      <c r="AO2" s="11" t="s">
        <v>57</v>
      </c>
      <c r="AP2" s="11">
        <v>1.01</v>
      </c>
      <c r="AQ2" s="11">
        <v>0.76</v>
      </c>
      <c r="AR2" s="11">
        <v>0.78</v>
      </c>
      <c r="AS2" s="11">
        <v>0.83</v>
      </c>
      <c r="AT2" s="11">
        <v>0.78</v>
      </c>
      <c r="AU2" s="11">
        <v>0.38</v>
      </c>
    </row>
    <row r="3" spans="1:57">
      <c r="C3" t="s">
        <v>20</v>
      </c>
      <c r="L3" t="s">
        <v>36</v>
      </c>
      <c r="M3">
        <v>61.224489800000001</v>
      </c>
      <c r="N3" t="s">
        <v>32</v>
      </c>
      <c r="O3" s="1">
        <v>176.88679245283001</v>
      </c>
      <c r="S3" s="1"/>
      <c r="T3" s="1">
        <f>U7*AU3</f>
        <v>62716792.022846662</v>
      </c>
      <c r="U3" s="1">
        <f>V7*AU3</f>
        <v>62716792.022846662</v>
      </c>
      <c r="W3" s="1">
        <f>X7*AP3</f>
        <v>18749.999999999982</v>
      </c>
      <c r="X3" s="1">
        <f>AQ3*Y7</f>
        <v>1.222440095581564</v>
      </c>
      <c r="Y3" s="1">
        <f>Z7*AR3</f>
        <v>1.222440095581564</v>
      </c>
      <c r="Z3" s="1">
        <f>AS3*AA7</f>
        <v>4038.8499014899517</v>
      </c>
      <c r="AA3" s="1">
        <f>AB7*18</f>
        <v>721094.38820876915</v>
      </c>
      <c r="AB3" s="1">
        <f>AC7*AU3</f>
        <v>62712777.93492011</v>
      </c>
      <c r="AC3" s="1">
        <f>AD7*28</f>
        <v>0.85069956847194239</v>
      </c>
      <c r="AD3" s="1">
        <f>AE7*AT3</f>
        <v>180301969.64515075</v>
      </c>
      <c r="AO3" s="11" t="s">
        <v>58</v>
      </c>
      <c r="AP3" s="11">
        <v>106</v>
      </c>
      <c r="AQ3" s="11">
        <v>106</v>
      </c>
      <c r="AR3" s="11">
        <v>106</v>
      </c>
      <c r="AS3" s="11">
        <v>78.11</v>
      </c>
      <c r="AT3" s="11">
        <v>92.15</v>
      </c>
      <c r="AU3" s="11">
        <v>32.049999999999997</v>
      </c>
    </row>
    <row r="4" spans="1:57">
      <c r="C4" t="s">
        <v>21</v>
      </c>
      <c r="T4" s="77" t="s">
        <v>51</v>
      </c>
      <c r="U4" s="77"/>
      <c r="V4" s="77"/>
      <c r="W4" s="77"/>
      <c r="X4" s="77"/>
      <c r="Y4" s="77"/>
      <c r="Z4" s="77"/>
      <c r="AA4" s="77"/>
      <c r="AB4" s="77"/>
      <c r="AC4" s="77"/>
      <c r="AD4" s="77"/>
      <c r="AE4" s="78"/>
      <c r="AO4" s="11" t="s">
        <v>59</v>
      </c>
      <c r="AP4" s="11">
        <f>AP3*AP2</f>
        <v>107.06</v>
      </c>
      <c r="AQ4" s="11">
        <v>80.56</v>
      </c>
      <c r="AR4" s="11">
        <v>82.68</v>
      </c>
      <c r="AS4" s="11">
        <v>64.831299999999999</v>
      </c>
      <c r="AT4" s="11">
        <v>71.876999999999995</v>
      </c>
      <c r="AU4" s="11">
        <v>12.179</v>
      </c>
      <c r="AV4" s="14">
        <v>21</v>
      </c>
    </row>
    <row r="5" spans="1:57">
      <c r="C5" t="s">
        <v>22</v>
      </c>
      <c r="N5" s="79" t="s">
        <v>50</v>
      </c>
      <c r="O5" s="80"/>
      <c r="P5" s="80"/>
      <c r="Q5" s="80"/>
      <c r="R5" s="81"/>
      <c r="T5" s="7" t="s">
        <v>55</v>
      </c>
      <c r="U5" s="82" t="s">
        <v>53</v>
      </c>
      <c r="V5" s="83"/>
      <c r="W5" s="84"/>
      <c r="X5" s="82" t="s">
        <v>54</v>
      </c>
      <c r="Y5" s="83"/>
      <c r="Z5" s="83"/>
      <c r="AA5" s="83"/>
      <c r="AB5" s="83"/>
      <c r="AC5" s="83"/>
      <c r="AD5" s="83"/>
      <c r="AE5" s="84"/>
      <c r="AG5" s="85" t="s">
        <v>63</v>
      </c>
      <c r="AH5" s="86"/>
    </row>
    <row r="6" spans="1:57">
      <c r="C6" t="s">
        <v>23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M6" s="4" t="s">
        <v>26</v>
      </c>
      <c r="N6" s="2" t="s">
        <v>45</v>
      </c>
      <c r="O6" s="2" t="s">
        <v>35</v>
      </c>
      <c r="P6" s="2" t="s">
        <v>46</v>
      </c>
      <c r="Q6" s="2" t="s">
        <v>37</v>
      </c>
      <c r="R6" s="2" t="s">
        <v>47</v>
      </c>
      <c r="T6" s="5" t="s">
        <v>33</v>
      </c>
      <c r="U6" s="5" t="s">
        <v>34</v>
      </c>
      <c r="V6" s="5" t="s">
        <v>52</v>
      </c>
      <c r="W6" s="5" t="s">
        <v>60</v>
      </c>
      <c r="X6" s="8" t="s">
        <v>28</v>
      </c>
      <c r="Y6" s="5" t="s">
        <v>41</v>
      </c>
      <c r="Z6" s="5" t="s">
        <v>42</v>
      </c>
      <c r="AA6" s="5" t="s">
        <v>31</v>
      </c>
      <c r="AB6" s="5" t="s">
        <v>43</v>
      </c>
      <c r="AC6" s="5" t="s">
        <v>49</v>
      </c>
      <c r="AD6" s="5" t="s">
        <v>44</v>
      </c>
      <c r="AE6" s="5" t="s">
        <v>30</v>
      </c>
      <c r="AG6" s="13" t="s">
        <v>61</v>
      </c>
      <c r="AH6" s="61" t="s">
        <v>62</v>
      </c>
      <c r="AI6" s="63" t="s">
        <v>73</v>
      </c>
      <c r="AJ6" s="27" t="s">
        <v>69</v>
      </c>
      <c r="AK6" s="28"/>
      <c r="AL6" s="73" t="s">
        <v>70</v>
      </c>
      <c r="AM6" s="74"/>
      <c r="AN6" s="74"/>
      <c r="AO6" s="74"/>
      <c r="AP6" s="74"/>
      <c r="AQ6" s="75"/>
      <c r="AR6" s="76" t="s">
        <v>71</v>
      </c>
      <c r="AS6" s="76"/>
      <c r="BB6" s="12" t="s">
        <v>56</v>
      </c>
      <c r="BC6" s="12"/>
      <c r="BD6" s="12"/>
      <c r="BE6" s="12"/>
    </row>
    <row r="7" spans="1:57">
      <c r="A7">
        <v>1</v>
      </c>
      <c r="B7" t="s">
        <v>25</v>
      </c>
      <c r="C7">
        <v>0.01</v>
      </c>
      <c r="D7">
        <v>0.27118199999999998</v>
      </c>
      <c r="E7" s="1">
        <v>1.7680200000000001E-5</v>
      </c>
      <c r="F7" s="1">
        <v>1.7680200000000001E-5</v>
      </c>
      <c r="G7">
        <v>7.9271400000000006E-2</v>
      </c>
      <c r="H7">
        <v>2999.65</v>
      </c>
      <c r="I7">
        <v>2999.81</v>
      </c>
      <c r="J7">
        <v>61.416499999999999</v>
      </c>
      <c r="K7" s="1">
        <v>4.6578300000000001E-5</v>
      </c>
      <c r="M7" s="4">
        <f>($M$2-H7)/$M$2</f>
        <v>1.1666666666663635E-4</v>
      </c>
      <c r="N7" s="2">
        <f>(D7/($M$2-H7))</f>
        <v>0.7748057142859156</v>
      </c>
      <c r="O7" s="2">
        <f>(J7-$M$3)/($M$2-H7)</f>
        <v>0.54860057142870988</v>
      </c>
      <c r="P7" s="3">
        <f>K7/($M$2-H7)</f>
        <v>1.3308085714289173E-4</v>
      </c>
      <c r="Q7" s="2">
        <f>G7/($M$2-H7)</f>
        <v>0.22648971428577316</v>
      </c>
      <c r="R7" s="3">
        <f>F7/($M$2-H7)</f>
        <v>5.0514857142870269E-5</v>
      </c>
      <c r="T7" s="6">
        <f>$O$3/N7</f>
        <v>228.29825489329829</v>
      </c>
      <c r="U7" s="6">
        <f>T7/M7</f>
        <v>1956842.1848002081</v>
      </c>
      <c r="V7" s="6">
        <f>U7</f>
        <v>1956842.1848002081</v>
      </c>
      <c r="W7" s="6">
        <f>(U7/98)*2</f>
        <v>39935.554791840979</v>
      </c>
      <c r="X7" s="6">
        <f>$O$3</f>
        <v>176.88679245283001</v>
      </c>
      <c r="Y7" s="6">
        <f t="shared" ref="Y7:Y38" si="0">R7*T7</f>
        <v>1.1532453731901546E-2</v>
      </c>
      <c r="Z7" s="6">
        <f>Y7</f>
        <v>1.1532453731901546E-2</v>
      </c>
      <c r="AA7" s="6">
        <f>Q7*T7</f>
        <v>51.707206522723745</v>
      </c>
      <c r="AB7" s="6">
        <f t="shared" ref="AB7:AB38" si="1">O7*T7+(U7/98)*2</f>
        <v>40060.79934493162</v>
      </c>
      <c r="AC7" s="6">
        <f>U7-O7*T7</f>
        <v>1956716.9402471175</v>
      </c>
      <c r="AD7" s="6">
        <f t="shared" ref="AD7:AD38" si="2">T7*P7</f>
        <v>3.0382127445426513E-2</v>
      </c>
      <c r="AE7" s="6">
        <f t="shared" ref="AE7:AE38" si="3">U7-T7</f>
        <v>1956613.8865453147</v>
      </c>
      <c r="AG7" s="10">
        <f t="shared" ref="AG7:AG22" si="4">U7*$AT$3+V7*$AU$3+W7*18</f>
        <v>243758639.33843899</v>
      </c>
      <c r="AH7" s="62">
        <f>SUM(X7:Z7)*106+AA7*$AS$3+AB7*18+AC7*$AU$3+AD7*28+AE7*$AT$3</f>
        <v>243758634.11376089</v>
      </c>
      <c r="AI7" s="63" t="s">
        <v>66</v>
      </c>
      <c r="AJ7" s="21" t="s">
        <v>65</v>
      </c>
      <c r="AK7" s="21" t="s">
        <v>66</v>
      </c>
      <c r="AL7" s="19" t="s">
        <v>65</v>
      </c>
      <c r="AM7" s="19" t="s">
        <v>66</v>
      </c>
      <c r="AN7" s="19" t="s">
        <v>67</v>
      </c>
      <c r="AO7" s="19" t="s">
        <v>29</v>
      </c>
      <c r="AP7" s="19" t="s">
        <v>27</v>
      </c>
      <c r="AQ7" s="19" t="s">
        <v>31</v>
      </c>
      <c r="AR7" s="23" t="s">
        <v>72</v>
      </c>
      <c r="AS7" s="23" t="s">
        <v>68</v>
      </c>
      <c r="BB7" s="9" t="s">
        <v>48</v>
      </c>
      <c r="BC7" s="9" t="s">
        <v>38</v>
      </c>
      <c r="BD7" s="9" t="s">
        <v>39</v>
      </c>
      <c r="BE7" s="9" t="s">
        <v>40</v>
      </c>
    </row>
    <row r="8" spans="1:57">
      <c r="A8">
        <v>2</v>
      </c>
      <c r="B8" t="s">
        <v>25</v>
      </c>
      <c r="C8">
        <v>3.0402</v>
      </c>
      <c r="D8">
        <v>70.477500000000006</v>
      </c>
      <c r="E8">
        <v>1.38411</v>
      </c>
      <c r="F8">
        <v>1.38411</v>
      </c>
      <c r="G8">
        <v>23.694700000000001</v>
      </c>
      <c r="H8">
        <v>2903.06</v>
      </c>
      <c r="I8">
        <v>2943.16</v>
      </c>
      <c r="J8">
        <v>118.068</v>
      </c>
      <c r="K8">
        <v>3.6464300000000001</v>
      </c>
      <c r="M8" s="4">
        <f t="shared" ref="M8:M71" si="5">($M$2-H8)/$M$2</f>
        <v>3.2313333333333354E-2</v>
      </c>
      <c r="N8" s="2">
        <f t="shared" ref="N8:N71" si="6">(D8/($M$2-H8))</f>
        <v>0.72702186919744138</v>
      </c>
      <c r="O8" s="2">
        <f t="shared" ref="O8:O71" si="7">(J8-$M$3)/($M$2-H8)</f>
        <v>0.58637827728491809</v>
      </c>
      <c r="P8" s="3">
        <f t="shared" ref="P8:P71" si="8">K8/($M$2-H8)</f>
        <v>3.7615329069527526E-2</v>
      </c>
      <c r="Q8" s="2">
        <f t="shared" ref="Q8:Q38" si="9">G8/($M$2-H8)</f>
        <v>0.24442644935011335</v>
      </c>
      <c r="R8" s="3">
        <f t="shared" ref="R8:R71" si="10">F8/($M$2-H8)</f>
        <v>1.4278007014648228E-2</v>
      </c>
      <c r="T8" s="6">
        <f t="shared" ref="T8:T38" si="11">$O$3/N8</f>
        <v>243.3032621812259</v>
      </c>
      <c r="U8" s="6">
        <f t="shared" ref="U8:U38" si="12">T8/M8</f>
        <v>7529.500583285303</v>
      </c>
      <c r="V8" s="6">
        <f t="shared" ref="V8:V71" si="13">U8</f>
        <v>7529.500583285303</v>
      </c>
      <c r="W8" s="6">
        <f t="shared" ref="W8:W71" si="14">(U8/98)*2</f>
        <v>153.66327720990415</v>
      </c>
      <c r="X8" s="6">
        <f t="shared" ref="X8:X71" si="15">$O$3</f>
        <v>176.88679245283001</v>
      </c>
      <c r="Y8" s="6">
        <f t="shared" si="0"/>
        <v>3.4738856841103405</v>
      </c>
      <c r="Z8" s="6">
        <f t="shared" ref="Z8:Z71" si="16">Y8</f>
        <v>3.4738856841103405</v>
      </c>
      <c r="AA8" s="6">
        <f t="shared" ref="AA8:AA38" si="17">Q8*T8</f>
        <v>59.469752490256759</v>
      </c>
      <c r="AB8" s="6">
        <f t="shared" si="1"/>
        <v>296.33102494553214</v>
      </c>
      <c r="AC8" s="6">
        <f t="shared" ref="AC8:AC38" si="18">U8-O8*T8</f>
        <v>7386.8328355496751</v>
      </c>
      <c r="AD8" s="6">
        <f t="shared" si="2"/>
        <v>9.151932270636344</v>
      </c>
      <c r="AE8" s="6">
        <f t="shared" si="3"/>
        <v>7286.1973211040768</v>
      </c>
      <c r="AG8" s="10">
        <f>U8*$AT$3+V8*$AU$3+W8*18</f>
        <v>937929.91143381293</v>
      </c>
      <c r="AH8" s="62">
        <f t="shared" ref="AH8:AH22" si="19">SUM(X8:Z8)*106+AA8*$AS$3+AB8*18+AC8*$AU$3+AD8*28+AE8*$AT$3</f>
        <v>937892.93420375045</v>
      </c>
      <c r="AI8" s="64">
        <f>(AC7-AE7)*$AU$4</f>
        <v>1255.0910342569755</v>
      </c>
      <c r="AJ8" s="22">
        <f t="shared" ref="AJ8:AJ39" si="20">U7*$AT$4</f>
        <v>140651945.71688455</v>
      </c>
      <c r="AK8" s="22">
        <f>V7*$AU$4</f>
        <v>23832380.968681734</v>
      </c>
      <c r="AL8" s="20">
        <f t="shared" ref="AL8:AL39" si="21">AE7*$AT$4</f>
        <v>140635536.32321757</v>
      </c>
      <c r="AM8" s="20">
        <f t="shared" ref="AM8:AM39" si="22">AC7*$AU$4</f>
        <v>23830855.615269646</v>
      </c>
      <c r="AN8" s="20">
        <f t="shared" ref="AN8:AN39" si="23">X7*$AP$4</f>
        <v>18937.499999999982</v>
      </c>
      <c r="AO8" s="20">
        <f t="shared" ref="AO8:AO39" si="24">Y7*$AQ$4</f>
        <v>0.92905447264198859</v>
      </c>
      <c r="AP8" s="20">
        <f t="shared" ref="AP8:AP39" si="25">Z7*$AR$4</f>
        <v>0.95350327455361994</v>
      </c>
      <c r="AQ8" s="20">
        <f t="shared" ref="AQ8:AQ39" si="26">AA7*$AS$4</f>
        <v>3352.24541823666</v>
      </c>
      <c r="AR8" s="24">
        <f t="shared" ref="AR8:AR39" si="27">AL8+AM8+AN8+AO8+AP8+AQ8-AJ8-AK8-AI8</f>
        <v>3101.7898626875772</v>
      </c>
      <c r="AS8" s="24">
        <f t="shared" ref="AS8:AS39" si="28">AR8*8000</f>
        <v>24814318.901500616</v>
      </c>
      <c r="AU8" s="1"/>
      <c r="AV8" s="1"/>
      <c r="AW8" s="1"/>
      <c r="AX8" s="1"/>
      <c r="BB8" s="10">
        <f t="shared" ref="BB8:BB39" si="29">U7-AC7</f>
        <v>125.24455309053883</v>
      </c>
      <c r="BC8" s="10">
        <f t="shared" ref="BC8:BC39" si="30">2*AA7</f>
        <v>103.41441304544749</v>
      </c>
      <c r="BD8" s="9">
        <f t="shared" ref="BD8:BD39" si="31">2*AD7</f>
        <v>6.0764254890853027E-2</v>
      </c>
      <c r="BE8" s="10">
        <f t="shared" ref="BE8:BE39" si="32">Y7*2</f>
        <v>2.3064907463803092E-2</v>
      </c>
    </row>
    <row r="9" spans="1:57">
      <c r="A9">
        <v>3</v>
      </c>
      <c r="B9" t="s">
        <v>25</v>
      </c>
      <c r="C9">
        <v>6.0704000000000002</v>
      </c>
      <c r="D9">
        <v>120.893</v>
      </c>
      <c r="E9">
        <v>5.0012499999999998</v>
      </c>
      <c r="F9">
        <v>5.0012499999999998</v>
      </c>
      <c r="G9">
        <v>46.58</v>
      </c>
      <c r="H9">
        <v>2822.52</v>
      </c>
      <c r="I9">
        <v>2889.33</v>
      </c>
      <c r="J9">
        <v>171.892</v>
      </c>
      <c r="K9">
        <v>13.175800000000001</v>
      </c>
      <c r="M9" s="4">
        <f t="shared" si="5"/>
        <v>5.9160000000000004E-2</v>
      </c>
      <c r="N9" s="2">
        <f t="shared" si="6"/>
        <v>0.68116407482533237</v>
      </c>
      <c r="O9" s="2">
        <f t="shared" si="7"/>
        <v>0.62354918976786111</v>
      </c>
      <c r="P9" s="3">
        <f t="shared" si="8"/>
        <v>7.4238224025242272E-2</v>
      </c>
      <c r="Q9" s="2">
        <f t="shared" si="9"/>
        <v>0.26245210727969343</v>
      </c>
      <c r="R9" s="3">
        <f t="shared" si="10"/>
        <v>2.817923146270002E-2</v>
      </c>
      <c r="T9" s="6">
        <f t="shared" si="11"/>
        <v>259.68309103528139</v>
      </c>
      <c r="U9" s="6">
        <f t="shared" si="12"/>
        <v>4389.5045813942088</v>
      </c>
      <c r="V9" s="6">
        <f t="shared" si="13"/>
        <v>4389.5045813942088</v>
      </c>
      <c r="W9" s="6">
        <f t="shared" si="14"/>
        <v>89.581726150902227</v>
      </c>
      <c r="X9" s="6">
        <f t="shared" si="15"/>
        <v>176.88679245283001</v>
      </c>
      <c r="Y9" s="6">
        <f t="shared" si="0"/>
        <v>7.3176699292325953</v>
      </c>
      <c r="Z9" s="6">
        <f t="shared" si="16"/>
        <v>7.3176699292325953</v>
      </c>
      <c r="AA9" s="6">
        <f t="shared" si="17"/>
        <v>68.154374467114067</v>
      </c>
      <c r="AB9" s="6">
        <f t="shared" si="1"/>
        <v>251.50690716236565</v>
      </c>
      <c r="AC9" s="6">
        <f t="shared" si="18"/>
        <v>4227.579400382745</v>
      </c>
      <c r="AD9" s="6">
        <f t="shared" si="2"/>
        <v>19.278411487844604</v>
      </c>
      <c r="AE9" s="6">
        <f t="shared" si="3"/>
        <v>4129.8214903589278</v>
      </c>
      <c r="AG9" s="10">
        <f t="shared" si="4"/>
        <v>546788.94007987704</v>
      </c>
      <c r="AH9" s="62">
        <f t="shared" si="19"/>
        <v>546748.77418404794</v>
      </c>
      <c r="AI9" s="64">
        <f t="shared" ref="AI9:AI39" si="33">(AC8-AE8)*$AU$4</f>
        <v>1225.6399304329423</v>
      </c>
      <c r="AJ9" s="22">
        <f t="shared" si="20"/>
        <v>541197.91342479771</v>
      </c>
      <c r="AK9" s="22">
        <f t="shared" ref="AK9:AK39" si="34">V8*$AU$4</f>
        <v>91701.787603831704</v>
      </c>
      <c r="AL9" s="20">
        <f t="shared" si="21"/>
        <v>523710.00484899769</v>
      </c>
      <c r="AM9" s="20">
        <f t="shared" si="22"/>
        <v>89964.237104159489</v>
      </c>
      <c r="AN9" s="20">
        <f t="shared" si="23"/>
        <v>18937.499999999982</v>
      </c>
      <c r="AO9" s="20">
        <f t="shared" si="24"/>
        <v>279.85623071192902</v>
      </c>
      <c r="AP9" s="20">
        <f t="shared" si="25"/>
        <v>287.22086836224298</v>
      </c>
      <c r="AQ9" s="20">
        <f t="shared" si="26"/>
        <v>3855.501364621583</v>
      </c>
      <c r="AR9" s="24">
        <f t="shared" si="27"/>
        <v>2908.9794577904795</v>
      </c>
      <c r="AS9" s="24">
        <f t="shared" si="28"/>
        <v>23271835.662323836</v>
      </c>
      <c r="AU9" s="1"/>
      <c r="BB9" s="10">
        <f t="shared" si="29"/>
        <v>142.66774773562793</v>
      </c>
      <c r="BC9" s="10">
        <f t="shared" si="30"/>
        <v>118.93950498051352</v>
      </c>
      <c r="BD9" s="9">
        <f t="shared" si="31"/>
        <v>18.303864541272688</v>
      </c>
      <c r="BE9" s="10">
        <f t="shared" si="32"/>
        <v>6.947771368220681</v>
      </c>
    </row>
    <row r="10" spans="1:57">
      <c r="A10">
        <v>4</v>
      </c>
      <c r="B10" t="s">
        <v>25</v>
      </c>
      <c r="C10">
        <v>9.1006099999999996</v>
      </c>
      <c r="D10">
        <v>156.523</v>
      </c>
      <c r="E10">
        <v>10.215</v>
      </c>
      <c r="F10">
        <v>10.215</v>
      </c>
      <c r="G10">
        <v>68.827600000000004</v>
      </c>
      <c r="H10">
        <v>2754.22</v>
      </c>
      <c r="I10">
        <v>2838.05</v>
      </c>
      <c r="J10">
        <v>223.173</v>
      </c>
      <c r="K10">
        <v>26.911200000000001</v>
      </c>
      <c r="M10" s="4">
        <f t="shared" si="5"/>
        <v>8.1926666666666731E-2</v>
      </c>
      <c r="N10" s="2">
        <f t="shared" si="6"/>
        <v>0.63684189112214118</v>
      </c>
      <c r="O10" s="2">
        <f t="shared" si="7"/>
        <v>0.65891655220115497</v>
      </c>
      <c r="P10" s="3">
        <f t="shared" si="8"/>
        <v>0.10949304255838546</v>
      </c>
      <c r="Q10" s="2">
        <f t="shared" si="9"/>
        <v>0.28003743184962138</v>
      </c>
      <c r="R10" s="3">
        <f t="shared" si="10"/>
        <v>4.1561559117910291E-2</v>
      </c>
      <c r="T10" s="6">
        <f t="shared" si="11"/>
        <v>277.75621377725059</v>
      </c>
      <c r="U10" s="6">
        <f t="shared" si="12"/>
        <v>3390.3028779060587</v>
      </c>
      <c r="V10" s="6">
        <f t="shared" si="13"/>
        <v>3390.3028779060587</v>
      </c>
      <c r="W10" s="6">
        <f t="shared" si="14"/>
        <v>69.18985465114406</v>
      </c>
      <c r="X10" s="6">
        <f t="shared" si="15"/>
        <v>176.88679245283001</v>
      </c>
      <c r="Y10" s="6">
        <f t="shared" si="0"/>
        <v>11.543981299270129</v>
      </c>
      <c r="Z10" s="6">
        <f t="shared" si="16"/>
        <v>11.543981299270129</v>
      </c>
      <c r="AA10" s="6">
        <f t="shared" si="17"/>
        <v>77.782136786455681</v>
      </c>
      <c r="AB10" s="6">
        <f t="shared" si="1"/>
        <v>252.20802138569695</v>
      </c>
      <c r="AC10" s="6">
        <f t="shared" si="18"/>
        <v>3207.2847111715059</v>
      </c>
      <c r="AD10" s="6">
        <f t="shared" si="2"/>
        <v>30.412372935968509</v>
      </c>
      <c r="AE10" s="6">
        <f t="shared" si="3"/>
        <v>3112.5466641288081</v>
      </c>
      <c r="AG10" s="10">
        <f t="shared" si="4"/>
        <v>422321.03481965308</v>
      </c>
      <c r="AH10" s="62">
        <f t="shared" si="19"/>
        <v>422278.8276595014</v>
      </c>
      <c r="AI10" s="64">
        <f t="shared" si="33"/>
        <v>1190.5935861800697</v>
      </c>
      <c r="AJ10" s="22">
        <f t="shared" si="20"/>
        <v>315504.42079687153</v>
      </c>
      <c r="AK10" s="22">
        <f t="shared" si="34"/>
        <v>53459.776296800068</v>
      </c>
      <c r="AL10" s="20">
        <f t="shared" si="21"/>
        <v>296839.17926252866</v>
      </c>
      <c r="AM10" s="20">
        <f t="shared" si="22"/>
        <v>51487.689517261453</v>
      </c>
      <c r="AN10" s="20">
        <f t="shared" si="23"/>
        <v>18937.499999999982</v>
      </c>
      <c r="AO10" s="20">
        <f t="shared" si="24"/>
        <v>589.51148949897788</v>
      </c>
      <c r="AP10" s="20">
        <f t="shared" si="25"/>
        <v>605.02494974895103</v>
      </c>
      <c r="AQ10" s="20">
        <f t="shared" si="26"/>
        <v>4418.5366973898117</v>
      </c>
      <c r="AR10" s="24">
        <f t="shared" si="27"/>
        <v>2722.6512365761355</v>
      </c>
      <c r="AS10" s="24">
        <f t="shared" si="28"/>
        <v>21781209.892609082</v>
      </c>
      <c r="BB10" s="10">
        <f t="shared" si="29"/>
        <v>161.92518101146379</v>
      </c>
      <c r="BC10" s="10">
        <f t="shared" si="30"/>
        <v>136.30874893422813</v>
      </c>
      <c r="BD10" s="9">
        <f t="shared" si="31"/>
        <v>38.556822975689208</v>
      </c>
      <c r="BE10" s="10">
        <f t="shared" si="32"/>
        <v>14.635339858465191</v>
      </c>
    </row>
    <row r="11" spans="1:57">
      <c r="A11">
        <v>5</v>
      </c>
      <c r="B11" t="s">
        <v>25</v>
      </c>
      <c r="C11">
        <v>12.130800000000001</v>
      </c>
      <c r="D11">
        <v>181.39500000000001</v>
      </c>
      <c r="E11">
        <v>16.5169</v>
      </c>
      <c r="F11">
        <v>16.5169</v>
      </c>
      <c r="G11">
        <v>90.515000000000001</v>
      </c>
      <c r="H11">
        <v>2695.06</v>
      </c>
      <c r="I11">
        <v>2789.06</v>
      </c>
      <c r="J11">
        <v>272.166</v>
      </c>
      <c r="K11">
        <v>43.513599999999997</v>
      </c>
      <c r="M11" s="4">
        <f t="shared" si="5"/>
        <v>0.10164666666666669</v>
      </c>
      <c r="N11" s="2">
        <f>(D11/($M$2-H11))</f>
        <v>0.59485472551977436</v>
      </c>
      <c r="O11" s="2">
        <f t="shared" si="7"/>
        <v>0.69174759034564159</v>
      </c>
      <c r="P11" s="3">
        <f t="shared" si="8"/>
        <v>0.14269561225159044</v>
      </c>
      <c r="Q11" s="2">
        <f t="shared" si="9"/>
        <v>0.29682888437069582</v>
      </c>
      <c r="R11" s="3">
        <f t="shared" si="10"/>
        <v>5.4164425788679728E-2</v>
      </c>
      <c r="S11" s="26"/>
      <c r="T11" s="6">
        <f t="shared" si="11"/>
        <v>297.36133019413978</v>
      </c>
      <c r="U11" s="6">
        <f t="shared" si="12"/>
        <v>2925.4410394911101</v>
      </c>
      <c r="V11" s="6">
        <f t="shared" si="13"/>
        <v>2925.4410394911101</v>
      </c>
      <c r="W11" s="6">
        <f t="shared" si="14"/>
        <v>59.702878356961435</v>
      </c>
      <c r="X11" s="6">
        <f t="shared" si="15"/>
        <v>176.88679245283001</v>
      </c>
      <c r="Y11" s="6">
        <f t="shared" si="0"/>
        <v>16.106405701723574</v>
      </c>
      <c r="Z11" s="6">
        <f t="shared" si="16"/>
        <v>16.106405701723574</v>
      </c>
      <c r="AA11" s="6">
        <f t="shared" si="17"/>
        <v>88.265431896512624</v>
      </c>
      <c r="AB11" s="6">
        <f t="shared" si="1"/>
        <v>265.40186198073229</v>
      </c>
      <c r="AC11" s="6">
        <f t="shared" si="18"/>
        <v>2719.7420558673393</v>
      </c>
      <c r="AD11" s="6">
        <f t="shared" si="2"/>
        <v>42.432157072000123</v>
      </c>
      <c r="AE11" s="6">
        <f t="shared" si="3"/>
        <v>2628.0797092969706</v>
      </c>
      <c r="AG11" s="10">
        <f t="shared" si="4"/>
        <v>364414.42891522124</v>
      </c>
      <c r="AH11" s="62">
        <f t="shared" si="19"/>
        <v>364369.58291013521</v>
      </c>
      <c r="AI11" s="64">
        <f t="shared" si="33"/>
        <v>1153.8146749330174</v>
      </c>
      <c r="AJ11" s="22">
        <f t="shared" si="20"/>
        <v>243684.79995525378</v>
      </c>
      <c r="AK11" s="22">
        <f t="shared" si="34"/>
        <v>41290.49875001789</v>
      </c>
      <c r="AL11" s="20">
        <f t="shared" si="21"/>
        <v>223720.51657758633</v>
      </c>
      <c r="AM11" s="20">
        <f t="shared" si="22"/>
        <v>39061.520497357771</v>
      </c>
      <c r="AN11" s="20">
        <f t="shared" si="23"/>
        <v>18937.499999999982</v>
      </c>
      <c r="AO11" s="20">
        <f t="shared" si="24"/>
        <v>929.98313346920168</v>
      </c>
      <c r="AP11" s="20">
        <f t="shared" si="25"/>
        <v>954.4563738236543</v>
      </c>
      <c r="AQ11" s="20">
        <f t="shared" si="26"/>
        <v>5042.717044643744</v>
      </c>
      <c r="AR11" s="24">
        <f t="shared" si="27"/>
        <v>2517.580246676016</v>
      </c>
      <c r="AS11" s="24">
        <f t="shared" si="28"/>
        <v>20140641.973408129</v>
      </c>
      <c r="BB11" s="10">
        <f t="shared" si="29"/>
        <v>183.01816673455278</v>
      </c>
      <c r="BC11" s="10">
        <f t="shared" si="30"/>
        <v>155.56427357291136</v>
      </c>
      <c r="BD11" s="9">
        <f t="shared" si="31"/>
        <v>60.824745871937019</v>
      </c>
      <c r="BE11" s="10">
        <f t="shared" si="32"/>
        <v>23.087962598540258</v>
      </c>
    </row>
    <row r="12" spans="1:57">
      <c r="A12">
        <v>6</v>
      </c>
      <c r="B12" t="s">
        <v>25</v>
      </c>
      <c r="C12">
        <v>15.161</v>
      </c>
      <c r="D12">
        <v>198.00899999999999</v>
      </c>
      <c r="E12">
        <v>23.5959</v>
      </c>
      <c r="F12">
        <v>23.5959</v>
      </c>
      <c r="G12">
        <v>111.69499999999999</v>
      </c>
      <c r="H12">
        <v>2643.1</v>
      </c>
      <c r="I12">
        <v>2742.17</v>
      </c>
      <c r="J12">
        <v>319.05599999999998</v>
      </c>
      <c r="K12">
        <v>62.163200000000003</v>
      </c>
      <c r="M12" s="4">
        <f t="shared" si="5"/>
        <v>0.11896666666666669</v>
      </c>
      <c r="N12" s="2">
        <f t="shared" si="6"/>
        <v>0.55480246567665992</v>
      </c>
      <c r="O12" s="2">
        <f t="shared" si="7"/>
        <v>0.72241947380218519</v>
      </c>
      <c r="P12" s="3">
        <f t="shared" si="8"/>
        <v>0.17417539927150458</v>
      </c>
      <c r="Q12" s="2">
        <f t="shared" si="9"/>
        <v>0.31295881199215458</v>
      </c>
      <c r="R12" s="3">
        <f t="shared" si="10"/>
        <v>6.6113477164471829E-2</v>
      </c>
      <c r="T12" s="6">
        <f t="shared" si="11"/>
        <v>318.82841803359975</v>
      </c>
      <c r="U12" s="6">
        <f t="shared" si="12"/>
        <v>2679.9810986293051</v>
      </c>
      <c r="V12" s="6">
        <f t="shared" si="13"/>
        <v>2679.9810986293051</v>
      </c>
      <c r="W12" s="6">
        <f t="shared" si="14"/>
        <v>54.69349180876133</v>
      </c>
      <c r="X12" s="6">
        <f t="shared" si="15"/>
        <v>176.88679245283001</v>
      </c>
      <c r="Y12" s="6">
        <f t="shared" si="0"/>
        <v>21.078855335049074</v>
      </c>
      <c r="Z12" s="6">
        <f t="shared" si="16"/>
        <v>21.078855335049074</v>
      </c>
      <c r="AA12" s="6">
        <f t="shared" si="17"/>
        <v>99.780162937133412</v>
      </c>
      <c r="AB12" s="6">
        <f t="shared" si="1"/>
        <v>285.02134979777759</v>
      </c>
      <c r="AC12" s="6">
        <f t="shared" si="18"/>
        <v>2449.6532406402889</v>
      </c>
      <c r="AD12" s="6">
        <f t="shared" si="2"/>
        <v>55.532067010104406</v>
      </c>
      <c r="AE12" s="6">
        <f t="shared" si="3"/>
        <v>2361.1526805957055</v>
      </c>
      <c r="AG12" s="10">
        <f t="shared" si="4"/>
        <v>333838.13530231739</v>
      </c>
      <c r="AH12" s="62">
        <f t="shared" si="19"/>
        <v>333789.43391010835</v>
      </c>
      <c r="AI12" s="64">
        <f t="shared" si="33"/>
        <v>1116.3557188805212</v>
      </c>
      <c r="AJ12" s="22">
        <f t="shared" si="20"/>
        <v>210271.92559550251</v>
      </c>
      <c r="AK12" s="22">
        <f t="shared" si="34"/>
        <v>35628.946419962231</v>
      </c>
      <c r="AL12" s="20">
        <f t="shared" si="21"/>
        <v>188898.48526513836</v>
      </c>
      <c r="AM12" s="20">
        <f t="shared" si="22"/>
        <v>33123.738498408326</v>
      </c>
      <c r="AN12" s="20">
        <f t="shared" si="23"/>
        <v>18937.499999999982</v>
      </c>
      <c r="AO12" s="20">
        <f t="shared" si="24"/>
        <v>1297.5320433308511</v>
      </c>
      <c r="AP12" s="20">
        <f t="shared" si="25"/>
        <v>1331.6776234185052</v>
      </c>
      <c r="AQ12" s="20">
        <f t="shared" si="26"/>
        <v>5722.3626949123791</v>
      </c>
      <c r="AR12" s="24">
        <f t="shared" si="27"/>
        <v>2294.0683908631104</v>
      </c>
      <c r="AS12" s="24">
        <f t="shared" si="28"/>
        <v>18352547.126904882</v>
      </c>
      <c r="BB12" s="10">
        <f t="shared" si="29"/>
        <v>205.6989836237708</v>
      </c>
      <c r="BC12" s="10">
        <f t="shared" si="30"/>
        <v>176.53086379302525</v>
      </c>
      <c r="BD12" s="9">
        <f t="shared" si="31"/>
        <v>84.864314144000247</v>
      </c>
      <c r="BE12" s="10">
        <f t="shared" si="32"/>
        <v>32.212811403447148</v>
      </c>
    </row>
    <row r="13" spans="1:57">
      <c r="A13">
        <v>7</v>
      </c>
      <c r="B13" t="s">
        <v>25</v>
      </c>
      <c r="C13">
        <v>18.191199999999998</v>
      </c>
      <c r="D13">
        <v>208.97800000000001</v>
      </c>
      <c r="E13">
        <v>31.127600000000001</v>
      </c>
      <c r="F13">
        <v>31.127600000000001</v>
      </c>
      <c r="G13">
        <v>132.423</v>
      </c>
      <c r="H13">
        <v>2596.34</v>
      </c>
      <c r="I13">
        <v>2697.18</v>
      </c>
      <c r="J13">
        <v>364.04500000000002</v>
      </c>
      <c r="K13">
        <v>82.005200000000002</v>
      </c>
      <c r="M13" s="4">
        <f t="shared" si="5"/>
        <v>0.13455333333333327</v>
      </c>
      <c r="N13" s="2">
        <f t="shared" si="6"/>
        <v>0.51770797205569064</v>
      </c>
      <c r="O13" s="2">
        <f t="shared" si="7"/>
        <v>0.75018706386562972</v>
      </c>
      <c r="P13" s="3">
        <f t="shared" si="8"/>
        <v>0.20315413962245463</v>
      </c>
      <c r="Q13" s="2">
        <f t="shared" si="9"/>
        <v>0.32805578952583869</v>
      </c>
      <c r="R13" s="3">
        <f t="shared" si="10"/>
        <v>7.7113412277659443E-2</v>
      </c>
      <c r="T13" s="6">
        <f t="shared" si="11"/>
        <v>341.67291600794982</v>
      </c>
      <c r="U13" s="6">
        <f t="shared" si="12"/>
        <v>2539.3121637612098</v>
      </c>
      <c r="V13" s="6">
        <f t="shared" si="13"/>
        <v>2539.3121637612098</v>
      </c>
      <c r="W13" s="6">
        <f t="shared" si="14"/>
        <v>51.822697219616529</v>
      </c>
      <c r="X13" s="6">
        <f t="shared" si="15"/>
        <v>176.88679245283001</v>
      </c>
      <c r="Y13" s="6">
        <f t="shared" si="0"/>
        <v>26.347564436231142</v>
      </c>
      <c r="Z13" s="6">
        <f t="shared" si="16"/>
        <v>26.347564436231142</v>
      </c>
      <c r="AA13" s="6">
        <f t="shared" si="17"/>
        <v>112.08777822058354</v>
      </c>
      <c r="AB13" s="6">
        <f t="shared" si="1"/>
        <v>308.14129888202831</v>
      </c>
      <c r="AC13" s="6">
        <f t="shared" si="18"/>
        <v>2282.9935620987981</v>
      </c>
      <c r="AD13" s="6">
        <f t="shared" si="2"/>
        <v>69.412267283890245</v>
      </c>
      <c r="AE13" s="6">
        <f t="shared" si="3"/>
        <v>2197.63924775326</v>
      </c>
      <c r="AG13" s="10">
        <f t="shared" si="4"/>
        <v>316315.37928909535</v>
      </c>
      <c r="AH13" s="62">
        <f t="shared" si="19"/>
        <v>316263.34722684562</v>
      </c>
      <c r="AI13" s="64">
        <f t="shared" si="33"/>
        <v>1077.8483207829811</v>
      </c>
      <c r="AJ13" s="22">
        <f t="shared" si="20"/>
        <v>192629.00142617855</v>
      </c>
      <c r="AK13" s="22">
        <f t="shared" si="34"/>
        <v>32639.489800206306</v>
      </c>
      <c r="AL13" s="20">
        <f t="shared" si="21"/>
        <v>169712.57122317751</v>
      </c>
      <c r="AM13" s="20">
        <f t="shared" si="22"/>
        <v>29834.326817758079</v>
      </c>
      <c r="AN13" s="20">
        <f t="shared" si="23"/>
        <v>18937.499999999982</v>
      </c>
      <c r="AO13" s="20">
        <f t="shared" si="24"/>
        <v>1698.1125857915533</v>
      </c>
      <c r="AP13" s="20">
        <f t="shared" si="25"/>
        <v>1742.7997591018575</v>
      </c>
      <c r="AQ13" s="20">
        <f t="shared" si="26"/>
        <v>6468.8776774261769</v>
      </c>
      <c r="AR13" s="24">
        <f t="shared" si="27"/>
        <v>2047.8485160873208</v>
      </c>
      <c r="AS13" s="24">
        <f t="shared" si="28"/>
        <v>16382788.128698567</v>
      </c>
      <c r="BB13" s="10">
        <f t="shared" si="29"/>
        <v>230.32785798901614</v>
      </c>
      <c r="BC13" s="10">
        <f t="shared" si="30"/>
        <v>199.56032587426682</v>
      </c>
      <c r="BD13" s="9">
        <f t="shared" si="31"/>
        <v>111.06413402020881</v>
      </c>
      <c r="BE13" s="10">
        <f t="shared" si="32"/>
        <v>42.157710670098147</v>
      </c>
    </row>
    <row r="14" spans="1:57">
      <c r="A14">
        <v>8</v>
      </c>
      <c r="B14" t="s">
        <v>25</v>
      </c>
      <c r="C14">
        <v>21.221399999999999</v>
      </c>
      <c r="D14">
        <v>215.66399999999999</v>
      </c>
      <c r="E14">
        <v>38.946899999999999</v>
      </c>
      <c r="F14">
        <v>38.946899999999999</v>
      </c>
      <c r="G14">
        <v>152.73099999999999</v>
      </c>
      <c r="H14">
        <v>2553.71</v>
      </c>
      <c r="I14">
        <v>2653.96</v>
      </c>
      <c r="J14">
        <v>407.262</v>
      </c>
      <c r="K14">
        <v>102.605</v>
      </c>
      <c r="M14" s="4">
        <f t="shared" si="5"/>
        <v>0.14876333333333333</v>
      </c>
      <c r="N14" s="2">
        <f t="shared" si="6"/>
        <v>0.48323735687557418</v>
      </c>
      <c r="O14" s="2">
        <f t="shared" si="7"/>
        <v>0.77536469604965386</v>
      </c>
      <c r="P14" s="3">
        <f t="shared" si="8"/>
        <v>0.22990656299715434</v>
      </c>
      <c r="Q14" s="2">
        <f t="shared" si="9"/>
        <v>0.34222366622599659</v>
      </c>
      <c r="R14" s="3">
        <f t="shared" si="10"/>
        <v>8.726814403190751E-2</v>
      </c>
      <c r="T14" s="6">
        <f t="shared" si="11"/>
        <v>366.04536039289593</v>
      </c>
      <c r="U14" s="6">
        <f t="shared" si="12"/>
        <v>2460.5885885381431</v>
      </c>
      <c r="V14" s="6">
        <f t="shared" si="13"/>
        <v>2460.5885885381431</v>
      </c>
      <c r="W14" s="6">
        <f t="shared" si="14"/>
        <v>50.216093643635574</v>
      </c>
      <c r="X14" s="6">
        <f t="shared" si="15"/>
        <v>176.88679245283001</v>
      </c>
      <c r="Y14" s="6">
        <f t="shared" si="0"/>
        <v>31.944099232978736</v>
      </c>
      <c r="Z14" s="6">
        <f t="shared" si="16"/>
        <v>31.944099232978736</v>
      </c>
      <c r="AA14" s="6">
        <f t="shared" si="17"/>
        <v>125.26938523867305</v>
      </c>
      <c r="AB14" s="6">
        <f t="shared" si="1"/>
        <v>334.03474324505936</v>
      </c>
      <c r="AC14" s="6">
        <f t="shared" si="18"/>
        <v>2176.7699389367194</v>
      </c>
      <c r="AD14" s="6">
        <f t="shared" si="2"/>
        <v>84.15623070898539</v>
      </c>
      <c r="AE14" s="6">
        <f t="shared" si="3"/>
        <v>2094.5432281452472</v>
      </c>
      <c r="AG14" s="10">
        <f t="shared" si="4"/>
        <v>306508.99238202284</v>
      </c>
      <c r="AH14" s="62">
        <f t="shared" si="19"/>
        <v>306453.57557315327</v>
      </c>
      <c r="AI14" s="64">
        <f t="shared" si="33"/>
        <v>1039.5301944143087</v>
      </c>
      <c r="AJ14" s="22">
        <f t="shared" si="20"/>
        <v>182518.14039466446</v>
      </c>
      <c r="AK14" s="22">
        <f t="shared" si="34"/>
        <v>30926.282842447774</v>
      </c>
      <c r="AL14" s="20">
        <f t="shared" si="21"/>
        <v>157959.71621076105</v>
      </c>
      <c r="AM14" s="20">
        <f t="shared" si="22"/>
        <v>27804.578592801263</v>
      </c>
      <c r="AN14" s="20">
        <f t="shared" si="23"/>
        <v>18937.499999999982</v>
      </c>
      <c r="AO14" s="20">
        <f t="shared" si="24"/>
        <v>2122.5597909827807</v>
      </c>
      <c r="AP14" s="20">
        <f t="shared" si="25"/>
        <v>2178.4166275875909</v>
      </c>
      <c r="AQ14" s="20">
        <f t="shared" si="26"/>
        <v>7266.7963761521178</v>
      </c>
      <c r="AR14" s="24">
        <f t="shared" si="27"/>
        <v>1785.6141667582358</v>
      </c>
      <c r="AS14" s="24">
        <f t="shared" si="28"/>
        <v>14284913.334065886</v>
      </c>
      <c r="BB14" s="10">
        <f t="shared" si="29"/>
        <v>256.31860166241177</v>
      </c>
      <c r="BC14" s="10">
        <f t="shared" si="30"/>
        <v>224.17555644116709</v>
      </c>
      <c r="BD14" s="9">
        <f t="shared" si="31"/>
        <v>138.82453456778049</v>
      </c>
      <c r="BE14" s="10">
        <f t="shared" si="32"/>
        <v>52.695128872462284</v>
      </c>
    </row>
    <row r="15" spans="1:57">
      <c r="A15">
        <v>9</v>
      </c>
      <c r="B15" t="s">
        <v>25</v>
      </c>
      <c r="C15">
        <v>24.2516</v>
      </c>
      <c r="D15">
        <v>219.215</v>
      </c>
      <c r="E15">
        <v>46.918999999999997</v>
      </c>
      <c r="F15">
        <v>46.918999999999997</v>
      </c>
      <c r="G15">
        <v>172.65</v>
      </c>
      <c r="H15">
        <v>2514.3000000000002</v>
      </c>
      <c r="I15">
        <v>2612.38</v>
      </c>
      <c r="J15">
        <v>448.84300000000002</v>
      </c>
      <c r="K15">
        <v>123.608</v>
      </c>
      <c r="M15" s="4">
        <f t="shared" si="5"/>
        <v>0.16189999999999993</v>
      </c>
      <c r="N15" s="2">
        <f t="shared" si="6"/>
        <v>0.45133827465513709</v>
      </c>
      <c r="O15" s="2">
        <f t="shared" si="7"/>
        <v>0.79806158163475427</v>
      </c>
      <c r="P15" s="3">
        <f t="shared" si="8"/>
        <v>0.2544945439571753</v>
      </c>
      <c r="Q15" s="2">
        <f t="shared" si="9"/>
        <v>0.35546633724521326</v>
      </c>
      <c r="R15" s="3">
        <f t="shared" si="10"/>
        <v>9.6600782375952265E-2</v>
      </c>
      <c r="T15" s="6">
        <f t="shared" si="11"/>
        <v>391.91622422890543</v>
      </c>
      <c r="U15" s="6">
        <f t="shared" si="12"/>
        <v>2420.7302299500038</v>
      </c>
      <c r="V15" s="6">
        <f t="shared" si="13"/>
        <v>2420.7302299500038</v>
      </c>
      <c r="W15" s="6">
        <f t="shared" si="14"/>
        <v>49.402657754081709</v>
      </c>
      <c r="X15" s="6">
        <f t="shared" si="15"/>
        <v>176.88679245283001</v>
      </c>
      <c r="Y15" s="6">
        <f t="shared" si="0"/>
        <v>37.859413886341407</v>
      </c>
      <c r="Z15" s="6">
        <f t="shared" si="16"/>
        <v>37.859413886341407</v>
      </c>
      <c r="AA15" s="6">
        <f t="shared" si="17"/>
        <v>139.31302473362271</v>
      </c>
      <c r="AB15" s="6">
        <f t="shared" si="1"/>
        <v>362.17593953052295</v>
      </c>
      <c r="AC15" s="6">
        <f t="shared" si="18"/>
        <v>2107.9569481735625</v>
      </c>
      <c r="AD15" s="6">
        <f t="shared" si="2"/>
        <v>99.740540754553351</v>
      </c>
      <c r="AE15" s="6">
        <f t="shared" si="3"/>
        <v>2028.8140057210985</v>
      </c>
      <c r="AG15" s="10">
        <f t="shared" si="4"/>
        <v>301543.94239936396</v>
      </c>
      <c r="AH15" s="62">
        <f t="shared" si="19"/>
        <v>301485.06897468644</v>
      </c>
      <c r="AI15" s="64">
        <f t="shared" si="33"/>
        <v>1001.4391107293401</v>
      </c>
      <c r="AJ15" s="22">
        <f t="shared" si="20"/>
        <v>176859.72597835609</v>
      </c>
      <c r="AK15" s="22">
        <f t="shared" si="34"/>
        <v>29967.508419806047</v>
      </c>
      <c r="AL15" s="20">
        <f t="shared" si="21"/>
        <v>150549.48360939592</v>
      </c>
      <c r="AM15" s="20">
        <f t="shared" si="22"/>
        <v>26510.881086310306</v>
      </c>
      <c r="AN15" s="20">
        <f t="shared" si="23"/>
        <v>18937.499999999982</v>
      </c>
      <c r="AO15" s="20">
        <f t="shared" si="24"/>
        <v>2573.4166342087669</v>
      </c>
      <c r="AP15" s="20">
        <f t="shared" si="25"/>
        <v>2641.1381245826819</v>
      </c>
      <c r="AQ15" s="20">
        <f t="shared" si="26"/>
        <v>8121.3770952239838</v>
      </c>
      <c r="AR15" s="24">
        <f t="shared" si="27"/>
        <v>1505.1230408301467</v>
      </c>
      <c r="AS15" s="24">
        <f t="shared" si="28"/>
        <v>12040984.326641174</v>
      </c>
      <c r="BB15" s="10">
        <f t="shared" si="29"/>
        <v>283.81864960142366</v>
      </c>
      <c r="BC15" s="10">
        <f t="shared" si="30"/>
        <v>250.53877047734611</v>
      </c>
      <c r="BD15" s="9">
        <f t="shared" si="31"/>
        <v>168.31246141797078</v>
      </c>
      <c r="BE15" s="10">
        <f t="shared" si="32"/>
        <v>63.888198465957473</v>
      </c>
    </row>
    <row r="16" spans="1:57">
      <c r="A16">
        <v>10</v>
      </c>
      <c r="B16" t="s">
        <v>25</v>
      </c>
      <c r="C16">
        <v>27.2818</v>
      </c>
      <c r="D16">
        <v>220.24199999999999</v>
      </c>
      <c r="E16">
        <v>54.976999999999997</v>
      </c>
      <c r="F16">
        <v>54.976999999999997</v>
      </c>
      <c r="G16">
        <v>192.202</v>
      </c>
      <c r="H16">
        <v>2477.6</v>
      </c>
      <c r="I16">
        <v>2572.33</v>
      </c>
      <c r="J16">
        <v>488.892</v>
      </c>
      <c r="K16">
        <v>144.83600000000001</v>
      </c>
      <c r="M16" s="4">
        <f t="shared" si="5"/>
        <v>0.17413333333333336</v>
      </c>
      <c r="N16" s="2">
        <f t="shared" si="6"/>
        <v>0.42159647779479315</v>
      </c>
      <c r="O16" s="2">
        <f t="shared" si="7"/>
        <v>0.81865909303215911</v>
      </c>
      <c r="P16" s="3">
        <f t="shared" si="8"/>
        <v>0.27725114854517607</v>
      </c>
      <c r="Q16" s="2">
        <f t="shared" si="9"/>
        <v>0.36792113323124037</v>
      </c>
      <c r="R16" s="3">
        <f t="shared" si="10"/>
        <v>0.10523928024502295</v>
      </c>
      <c r="T16" s="6">
        <f t="shared" si="11"/>
        <v>419.56420835879817</v>
      </c>
      <c r="U16" s="6">
        <f t="shared" si="12"/>
        <v>2409.4422378950885</v>
      </c>
      <c r="V16" s="6">
        <f t="shared" si="13"/>
        <v>2409.4422378950885</v>
      </c>
      <c r="W16" s="6">
        <f t="shared" si="14"/>
        <v>49.172290569287519</v>
      </c>
      <c r="X16" s="6">
        <f t="shared" si="15"/>
        <v>176.88679245283001</v>
      </c>
      <c r="Y16" s="6">
        <f t="shared" si="0"/>
        <v>44.154635304252764</v>
      </c>
      <c r="Z16" s="6">
        <f t="shared" si="16"/>
        <v>44.154635304252764</v>
      </c>
      <c r="AA16" s="6">
        <f t="shared" si="17"/>
        <v>154.36653900263727</v>
      </c>
      <c r="AB16" s="6">
        <f t="shared" si="1"/>
        <v>392.65234485305706</v>
      </c>
      <c r="AC16" s="6">
        <f t="shared" si="18"/>
        <v>2065.9621836113188</v>
      </c>
      <c r="AD16" s="6">
        <f t="shared" si="2"/>
        <v>116.32465865592435</v>
      </c>
      <c r="AE16" s="6">
        <f t="shared" si="3"/>
        <v>1989.8780295362903</v>
      </c>
      <c r="AG16" s="10">
        <f t="shared" si="4"/>
        <v>300137.82717681717</v>
      </c>
      <c r="AH16" s="62">
        <f t="shared" si="19"/>
        <v>300074.53410223039</v>
      </c>
      <c r="AI16" s="64">
        <f t="shared" si="33"/>
        <v>963.88189612855922</v>
      </c>
      <c r="AJ16" s="22">
        <f t="shared" si="20"/>
        <v>173994.82673811642</v>
      </c>
      <c r="AK16" s="22">
        <f t="shared" si="34"/>
        <v>29482.073470561096</v>
      </c>
      <c r="AL16" s="20">
        <f t="shared" si="21"/>
        <v>145825.0642892154</v>
      </c>
      <c r="AM16" s="20">
        <f t="shared" si="22"/>
        <v>25672.807671805818</v>
      </c>
      <c r="AN16" s="20">
        <f t="shared" si="23"/>
        <v>18937.499999999982</v>
      </c>
      <c r="AO16" s="20">
        <f t="shared" si="24"/>
        <v>3049.9543826836639</v>
      </c>
      <c r="AP16" s="20">
        <f t="shared" si="25"/>
        <v>3130.2163401227076</v>
      </c>
      <c r="AQ16" s="20">
        <f t="shared" si="26"/>
        <v>9031.8445004129135</v>
      </c>
      <c r="AR16" s="24">
        <f t="shared" si="27"/>
        <v>1206.6050794344033</v>
      </c>
      <c r="AS16" s="24">
        <f t="shared" si="28"/>
        <v>9652840.6354752257</v>
      </c>
      <c r="BB16" s="10">
        <f t="shared" si="29"/>
        <v>312.77328177644131</v>
      </c>
      <c r="BC16" s="10">
        <f t="shared" si="30"/>
        <v>278.62604946724542</v>
      </c>
      <c r="BD16" s="9">
        <f t="shared" si="31"/>
        <v>199.4810815091067</v>
      </c>
      <c r="BE16" s="10">
        <f t="shared" si="32"/>
        <v>75.718827772682815</v>
      </c>
    </row>
    <row r="17" spans="1:57">
      <c r="A17">
        <v>11</v>
      </c>
      <c r="B17" t="s">
        <v>25</v>
      </c>
      <c r="C17">
        <v>30.312000000000001</v>
      </c>
      <c r="D17">
        <v>219.73500000000001</v>
      </c>
      <c r="E17">
        <v>63</v>
      </c>
      <c r="F17">
        <v>63</v>
      </c>
      <c r="G17">
        <v>211.40799999999999</v>
      </c>
      <c r="H17">
        <v>2442.86</v>
      </c>
      <c r="I17">
        <v>2533.73</v>
      </c>
      <c r="J17">
        <v>527.49800000000005</v>
      </c>
      <c r="K17">
        <v>165.97300000000001</v>
      </c>
      <c r="M17" s="4">
        <f t="shared" si="5"/>
        <v>0.18571333333333329</v>
      </c>
      <c r="N17" s="2">
        <f t="shared" si="6"/>
        <v>0.39439817640090474</v>
      </c>
      <c r="O17" s="2">
        <f t="shared" si="7"/>
        <v>0.8369054639767386</v>
      </c>
      <c r="P17" s="3">
        <f t="shared" si="8"/>
        <v>0.29790178411171347</v>
      </c>
      <c r="Q17" s="2">
        <f t="shared" si="9"/>
        <v>0.3794522023189863</v>
      </c>
      <c r="R17" s="3">
        <f t="shared" si="10"/>
        <v>0.11307750296155368</v>
      </c>
      <c r="T17" s="6">
        <f t="shared" si="11"/>
        <v>448.49799780266994</v>
      </c>
      <c r="U17" s="6">
        <f t="shared" si="12"/>
        <v>2415.001603561062</v>
      </c>
      <c r="V17" s="6">
        <f t="shared" si="13"/>
        <v>2415.001603561062</v>
      </c>
      <c r="W17" s="6">
        <f t="shared" si="14"/>
        <v>49.285747011450248</v>
      </c>
      <c r="X17" s="6">
        <f t="shared" si="15"/>
        <v>176.88679245283001</v>
      </c>
      <c r="Y17" s="6">
        <f t="shared" si="0"/>
        <v>50.715033674782305</v>
      </c>
      <c r="Z17" s="6">
        <f t="shared" si="16"/>
        <v>50.715033674782305</v>
      </c>
      <c r="AA17" s="6">
        <f t="shared" si="17"/>
        <v>170.18355300187898</v>
      </c>
      <c r="AB17" s="6">
        <f t="shared" si="1"/>
        <v>424.63617195513206</v>
      </c>
      <c r="AC17" s="6">
        <f t="shared" si="18"/>
        <v>2039.6511786173801</v>
      </c>
      <c r="AD17" s="6">
        <f t="shared" si="2"/>
        <v>133.60835371594672</v>
      </c>
      <c r="AE17" s="6">
        <f t="shared" si="3"/>
        <v>1966.503605758392</v>
      </c>
      <c r="AG17" s="10">
        <f t="shared" si="4"/>
        <v>300830.34260849003</v>
      </c>
      <c r="AH17" s="62">
        <f t="shared" si="19"/>
        <v>300763.23700859235</v>
      </c>
      <c r="AI17" s="64">
        <f t="shared" si="33"/>
        <v>926.62891247977132</v>
      </c>
      <c r="AJ17" s="22">
        <f t="shared" si="20"/>
        <v>173183.47973318526</v>
      </c>
      <c r="AK17" s="22">
        <f t="shared" si="34"/>
        <v>29344.597015324285</v>
      </c>
      <c r="AL17" s="20">
        <f t="shared" si="21"/>
        <v>143026.46312897993</v>
      </c>
      <c r="AM17" s="20">
        <f t="shared" si="22"/>
        <v>25161.35343420225</v>
      </c>
      <c r="AN17" s="20">
        <f t="shared" si="23"/>
        <v>18937.499999999982</v>
      </c>
      <c r="AO17" s="20">
        <f t="shared" si="24"/>
        <v>3557.0974201106028</v>
      </c>
      <c r="AP17" s="20">
        <f t="shared" si="25"/>
        <v>3650.7052469556188</v>
      </c>
      <c r="AQ17" s="20">
        <f t="shared" si="26"/>
        <v>10007.783400041677</v>
      </c>
      <c r="AR17" s="24">
        <f t="shared" si="27"/>
        <v>886.1969693007577</v>
      </c>
      <c r="AS17" s="24">
        <f t="shared" si="28"/>
        <v>7089575.754406062</v>
      </c>
      <c r="BB17" s="10">
        <f t="shared" si="29"/>
        <v>343.48005428376973</v>
      </c>
      <c r="BC17" s="10">
        <f t="shared" si="30"/>
        <v>308.73307800527454</v>
      </c>
      <c r="BD17" s="9">
        <f t="shared" si="31"/>
        <v>232.64931731184871</v>
      </c>
      <c r="BE17" s="10">
        <f t="shared" si="32"/>
        <v>88.309270608505528</v>
      </c>
    </row>
    <row r="18" spans="1:57">
      <c r="A18">
        <v>12</v>
      </c>
      <c r="B18" t="s">
        <v>25</v>
      </c>
      <c r="C18">
        <v>33.342199999999998</v>
      </c>
      <c r="D18">
        <v>218.05699999999999</v>
      </c>
      <c r="E18">
        <v>70.953299999999999</v>
      </c>
      <c r="F18">
        <v>70.953299999999999</v>
      </c>
      <c r="G18">
        <v>230.286</v>
      </c>
      <c r="H18">
        <v>2409.75</v>
      </c>
      <c r="I18">
        <v>2496.4699999999998</v>
      </c>
      <c r="J18">
        <v>564.75400000000002</v>
      </c>
      <c r="K18">
        <v>186.92599999999999</v>
      </c>
      <c r="M18" s="4">
        <f t="shared" si="5"/>
        <v>0.19675000000000001</v>
      </c>
      <c r="N18" s="2">
        <f t="shared" si="6"/>
        <v>0.369431596781025</v>
      </c>
      <c r="O18" s="2">
        <f t="shared" si="7"/>
        <v>0.85307837390936048</v>
      </c>
      <c r="P18" s="3">
        <f t="shared" si="8"/>
        <v>0.31668953833121555</v>
      </c>
      <c r="Q18" s="2">
        <f t="shared" si="9"/>
        <v>0.39014993646759849</v>
      </c>
      <c r="R18" s="3">
        <f t="shared" si="10"/>
        <v>0.12020889453621347</v>
      </c>
      <c r="T18" s="6">
        <f t="shared" si="11"/>
        <v>478.80796876634508</v>
      </c>
      <c r="U18" s="6">
        <f t="shared" si="12"/>
        <v>2433.5856099941298</v>
      </c>
      <c r="V18" s="6">
        <f t="shared" si="13"/>
        <v>2433.5856099941298</v>
      </c>
      <c r="W18" s="6">
        <f t="shared" si="14"/>
        <v>49.665012448859791</v>
      </c>
      <c r="X18" s="6">
        <f t="shared" si="15"/>
        <v>176.88679245283001</v>
      </c>
      <c r="Y18" s="6">
        <f t="shared" si="0"/>
        <v>57.556976620532168</v>
      </c>
      <c r="Z18" s="6">
        <f t="shared" si="16"/>
        <v>57.556976620532168</v>
      </c>
      <c r="AA18" s="6">
        <f t="shared" si="17"/>
        <v>186.80689859436941</v>
      </c>
      <c r="AB18" s="6">
        <f t="shared" si="1"/>
        <v>458.12573585889731</v>
      </c>
      <c r="AC18" s="6">
        <f t="shared" si="18"/>
        <v>2025.1248865840921</v>
      </c>
      <c r="AD18" s="6">
        <f t="shared" si="2"/>
        <v>151.63347457792091</v>
      </c>
      <c r="AE18" s="6">
        <f t="shared" si="3"/>
        <v>1954.7776412277847</v>
      </c>
      <c r="AG18" s="10">
        <f t="shared" si="4"/>
        <v>303145.30298535043</v>
      </c>
      <c r="AH18" s="62">
        <f t="shared" si="19"/>
        <v>303073.57868056145</v>
      </c>
      <c r="AI18" s="64">
        <f t="shared" si="33"/>
        <v>890.86428984961537</v>
      </c>
      <c r="AJ18" s="22">
        <f t="shared" si="20"/>
        <v>173583.07025915844</v>
      </c>
      <c r="AK18" s="22">
        <f t="shared" si="34"/>
        <v>29412.304529770176</v>
      </c>
      <c r="AL18" s="20">
        <f t="shared" si="21"/>
        <v>141346.37967109593</v>
      </c>
      <c r="AM18" s="20">
        <f t="shared" si="22"/>
        <v>24840.911704381073</v>
      </c>
      <c r="AN18" s="20">
        <f t="shared" si="23"/>
        <v>18937.499999999982</v>
      </c>
      <c r="AO18" s="20">
        <f t="shared" si="24"/>
        <v>4085.6031128404625</v>
      </c>
      <c r="AP18" s="20">
        <f t="shared" si="25"/>
        <v>4193.1189842310014</v>
      </c>
      <c r="AQ18" s="20">
        <f t="shared" si="26"/>
        <v>11033.220979730717</v>
      </c>
      <c r="AR18" s="24">
        <f t="shared" si="27"/>
        <v>550.4953735009359</v>
      </c>
      <c r="AS18" s="24">
        <f t="shared" si="28"/>
        <v>4403962.9880074868</v>
      </c>
      <c r="BB18" s="10">
        <f t="shared" si="29"/>
        <v>375.3504249436819</v>
      </c>
      <c r="BC18" s="10">
        <f t="shared" si="30"/>
        <v>340.36710600375795</v>
      </c>
      <c r="BD18" s="9">
        <f t="shared" si="31"/>
        <v>267.21670743189344</v>
      </c>
      <c r="BE18" s="10">
        <f t="shared" si="32"/>
        <v>101.43006734956461</v>
      </c>
    </row>
    <row r="19" spans="1:57">
      <c r="A19">
        <v>13</v>
      </c>
      <c r="B19" t="s">
        <v>25</v>
      </c>
      <c r="C19">
        <v>36.372399999999999</v>
      </c>
      <c r="D19">
        <v>215.64</v>
      </c>
      <c r="E19">
        <v>78.790700000000001</v>
      </c>
      <c r="F19">
        <v>78.790700000000001</v>
      </c>
      <c r="G19">
        <v>248.851</v>
      </c>
      <c r="H19">
        <v>2377.9299999999998</v>
      </c>
      <c r="I19">
        <v>2460.48</v>
      </c>
      <c r="J19">
        <v>600.74199999999996</v>
      </c>
      <c r="K19">
        <v>207.57300000000001</v>
      </c>
      <c r="M19" s="4">
        <f t="shared" si="5"/>
        <v>0.20735666666666672</v>
      </c>
      <c r="N19" s="2">
        <f t="shared" si="6"/>
        <v>0.34664909093831875</v>
      </c>
      <c r="O19" s="2">
        <f t="shared" si="7"/>
        <v>0.86729389007667912</v>
      </c>
      <c r="P19" s="3">
        <f t="shared" si="8"/>
        <v>0.33368109698265463</v>
      </c>
      <c r="Q19" s="2">
        <f t="shared" si="9"/>
        <v>0.40003697333097549</v>
      </c>
      <c r="R19" s="3">
        <f t="shared" si="10"/>
        <v>0.12665889690870799</v>
      </c>
      <c r="T19" s="6">
        <f t="shared" si="11"/>
        <v>510.27623344987938</v>
      </c>
      <c r="U19" s="6">
        <f t="shared" si="12"/>
        <v>2460.8624436954647</v>
      </c>
      <c r="V19" s="6">
        <f t="shared" si="13"/>
        <v>2460.8624436954647</v>
      </c>
      <c r="W19" s="6">
        <f t="shared" si="14"/>
        <v>50.221682524397238</v>
      </c>
      <c r="X19" s="6">
        <f t="shared" si="15"/>
        <v>176.88679245283001</v>
      </c>
      <c r="Y19" s="6">
        <f t="shared" si="0"/>
        <v>64.631024847492085</v>
      </c>
      <c r="Z19" s="6">
        <f t="shared" si="16"/>
        <v>64.631024847492085</v>
      </c>
      <c r="AA19" s="6">
        <f t="shared" si="17"/>
        <v>204.12935999202003</v>
      </c>
      <c r="AB19" s="6">
        <f t="shared" si="1"/>
        <v>492.78114204681879</v>
      </c>
      <c r="AC19" s="6">
        <f t="shared" si="18"/>
        <v>2018.3029841730431</v>
      </c>
      <c r="AD19" s="6">
        <f t="shared" si="2"/>
        <v>170.26953334173291</v>
      </c>
      <c r="AE19" s="6">
        <f t="shared" si="3"/>
        <v>1950.5862102455853</v>
      </c>
      <c r="AG19" s="10">
        <f t="shared" si="4"/>
        <v>306543.10579241585</v>
      </c>
      <c r="AH19" s="62">
        <f t="shared" si="19"/>
        <v>306467.05898393295</v>
      </c>
      <c r="AI19" s="64">
        <f t="shared" si="33"/>
        <v>856.75910119446837</v>
      </c>
      <c r="AJ19" s="22">
        <f t="shared" si="20"/>
        <v>174918.83288954807</v>
      </c>
      <c r="AK19" s="22">
        <f t="shared" si="34"/>
        <v>29638.639144118508</v>
      </c>
      <c r="AL19" s="20">
        <f t="shared" si="21"/>
        <v>140503.55251852947</v>
      </c>
      <c r="AM19" s="20">
        <f t="shared" si="22"/>
        <v>24663.99599370766</v>
      </c>
      <c r="AN19" s="20">
        <f t="shared" si="23"/>
        <v>18937.499999999982</v>
      </c>
      <c r="AO19" s="20">
        <f t="shared" si="24"/>
        <v>4636.7900365500718</v>
      </c>
      <c r="AP19" s="20">
        <f t="shared" si="25"/>
        <v>4758.8108269856002</v>
      </c>
      <c r="AQ19" s="20">
        <f t="shared" si="26"/>
        <v>12110.934084841141</v>
      </c>
      <c r="AR19" s="24">
        <f t="shared" si="27"/>
        <v>197.35232575286807</v>
      </c>
      <c r="AS19" s="24">
        <f t="shared" si="28"/>
        <v>1578818.6060229444</v>
      </c>
      <c r="BB19" s="10">
        <f t="shared" si="29"/>
        <v>408.46072341003764</v>
      </c>
      <c r="BC19" s="10">
        <f t="shared" si="30"/>
        <v>373.61379718873883</v>
      </c>
      <c r="BD19" s="9">
        <f t="shared" si="31"/>
        <v>303.26694915584181</v>
      </c>
      <c r="BE19" s="10">
        <f t="shared" si="32"/>
        <v>115.11395324106434</v>
      </c>
    </row>
    <row r="20" spans="1:57">
      <c r="A20">
        <v>14</v>
      </c>
      <c r="B20" t="s">
        <v>25</v>
      </c>
      <c r="C20">
        <v>39.4026</v>
      </c>
      <c r="D20">
        <v>212.53800000000001</v>
      </c>
      <c r="E20">
        <v>86.514399999999995</v>
      </c>
      <c r="F20">
        <v>86.514399999999995</v>
      </c>
      <c r="G20">
        <v>267.113</v>
      </c>
      <c r="H20">
        <v>2347.3200000000002</v>
      </c>
      <c r="I20">
        <v>2425.6999999999998</v>
      </c>
      <c r="J20">
        <v>635.52099999999996</v>
      </c>
      <c r="K20">
        <v>227.92099999999999</v>
      </c>
      <c r="M20" s="4">
        <f t="shared" si="5"/>
        <v>0.21755999999999995</v>
      </c>
      <c r="N20" s="2">
        <f t="shared" si="6"/>
        <v>0.32563890421033287</v>
      </c>
      <c r="O20" s="2">
        <f t="shared" si="7"/>
        <v>0.87990517589017603</v>
      </c>
      <c r="P20" s="3">
        <f t="shared" si="8"/>
        <v>0.34920788135073855</v>
      </c>
      <c r="Q20" s="2">
        <f t="shared" si="9"/>
        <v>0.40925568425568437</v>
      </c>
      <c r="R20" s="3">
        <f t="shared" si="10"/>
        <v>0.13255255255255258</v>
      </c>
      <c r="T20" s="6">
        <f t="shared" si="11"/>
        <v>543.19920060465915</v>
      </c>
      <c r="U20" s="6">
        <f t="shared" si="12"/>
        <v>2496.7788224152387</v>
      </c>
      <c r="V20" s="6">
        <f t="shared" si="13"/>
        <v>2496.7788224152387</v>
      </c>
      <c r="W20" s="6">
        <f t="shared" si="14"/>
        <v>50.954669845208954</v>
      </c>
      <c r="X20" s="6">
        <f t="shared" si="15"/>
        <v>176.88679245283001</v>
      </c>
      <c r="Y20" s="6">
        <f t="shared" si="0"/>
        <v>72.002440584653627</v>
      </c>
      <c r="Z20" s="6">
        <f t="shared" si="16"/>
        <v>72.002440584653627</v>
      </c>
      <c r="AA20" s="6">
        <f t="shared" si="17"/>
        <v>222.30736053060053</v>
      </c>
      <c r="AB20" s="6">
        <f t="shared" si="1"/>
        <v>528.91845799665452</v>
      </c>
      <c r="AC20" s="6">
        <f t="shared" si="18"/>
        <v>2018.815034263793</v>
      </c>
      <c r="AD20" s="6">
        <f t="shared" si="2"/>
        <v>189.68944199456783</v>
      </c>
      <c r="AE20" s="6">
        <f t="shared" si="3"/>
        <v>1953.5796218105795</v>
      </c>
      <c r="AG20" s="10">
        <f t="shared" si="4"/>
        <v>311017.11380118644</v>
      </c>
      <c r="AH20" s="62">
        <f t="shared" si="19"/>
        <v>310936.16595277889</v>
      </c>
      <c r="AI20" s="64">
        <f t="shared" si="33"/>
        <v>824.72258966250831</v>
      </c>
      <c r="AJ20" s="22">
        <f t="shared" si="20"/>
        <v>176879.40986549889</v>
      </c>
      <c r="AK20" s="22">
        <f t="shared" si="34"/>
        <v>29970.843701767066</v>
      </c>
      <c r="AL20" s="20">
        <f t="shared" si="21"/>
        <v>140202.28503382191</v>
      </c>
      <c r="AM20" s="20">
        <f t="shared" si="22"/>
        <v>24580.912044243494</v>
      </c>
      <c r="AN20" s="20">
        <f t="shared" si="23"/>
        <v>18937.499999999982</v>
      </c>
      <c r="AO20" s="20">
        <f t="shared" si="24"/>
        <v>5206.675361713963</v>
      </c>
      <c r="AP20" s="20">
        <f t="shared" si="25"/>
        <v>5343.6931343906463</v>
      </c>
      <c r="AQ20" s="20">
        <f t="shared" si="26"/>
        <v>13233.971776450648</v>
      </c>
      <c r="AR20" s="24">
        <f t="shared" si="27"/>
        <v>-169.93880630782826</v>
      </c>
      <c r="AS20" s="24">
        <f t="shared" si="28"/>
        <v>-1359510.4504626261</v>
      </c>
      <c r="BB20" s="10">
        <f t="shared" si="29"/>
        <v>442.55945952242155</v>
      </c>
      <c r="BC20" s="10">
        <f t="shared" si="30"/>
        <v>408.25871998404006</v>
      </c>
      <c r="BD20" s="9">
        <f t="shared" si="31"/>
        <v>340.53906668346582</v>
      </c>
      <c r="BE20" s="10">
        <f t="shared" si="32"/>
        <v>129.26204969498417</v>
      </c>
    </row>
    <row r="21" spans="1:57">
      <c r="A21">
        <v>15</v>
      </c>
      <c r="B21" t="s">
        <v>25</v>
      </c>
      <c r="C21">
        <v>42.4328</v>
      </c>
      <c r="D21">
        <v>209.048</v>
      </c>
      <c r="E21">
        <v>94.094700000000003</v>
      </c>
      <c r="F21">
        <v>94.094700000000003</v>
      </c>
      <c r="G21">
        <v>285.08499999999998</v>
      </c>
      <c r="H21">
        <v>2317.6799999999998</v>
      </c>
      <c r="I21">
        <v>2392.06</v>
      </c>
      <c r="J21">
        <v>669.16</v>
      </c>
      <c r="K21">
        <v>247.892</v>
      </c>
      <c r="M21" s="4">
        <f t="shared" si="5"/>
        <v>0.22744000000000006</v>
      </c>
      <c r="N21" s="2">
        <f t="shared" si="6"/>
        <v>0.30637823894946647</v>
      </c>
      <c r="O21" s="2">
        <f t="shared" si="7"/>
        <v>0.89098298481650806</v>
      </c>
      <c r="P21" s="3">
        <f t="shared" si="8"/>
        <v>0.36330753898464052</v>
      </c>
      <c r="Q21" s="2">
        <f t="shared" si="9"/>
        <v>0.41781715324188051</v>
      </c>
      <c r="R21" s="3">
        <f t="shared" si="10"/>
        <v>0.13790406260991908</v>
      </c>
      <c r="T21" s="6">
        <f t="shared" si="11"/>
        <v>577.34776810309108</v>
      </c>
      <c r="U21" s="6">
        <f t="shared" si="12"/>
        <v>2538.461871716017</v>
      </c>
      <c r="V21" s="6">
        <f t="shared" si="13"/>
        <v>2538.461871716017</v>
      </c>
      <c r="W21" s="6">
        <f t="shared" si="14"/>
        <v>51.805344320735038</v>
      </c>
      <c r="X21" s="6">
        <f t="shared" si="15"/>
        <v>176.88679245283001</v>
      </c>
      <c r="Y21" s="6">
        <f t="shared" si="0"/>
        <v>79.618602760185709</v>
      </c>
      <c r="Z21" s="6">
        <f t="shared" si="16"/>
        <v>79.618602760185709</v>
      </c>
      <c r="AA21" s="6">
        <f t="shared" si="17"/>
        <v>241.22580089938691</v>
      </c>
      <c r="AB21" s="6">
        <f t="shared" si="1"/>
        <v>566.21238202237623</v>
      </c>
      <c r="AC21" s="6">
        <f t="shared" si="18"/>
        <v>2024.0548340143757</v>
      </c>
      <c r="AD21" s="6">
        <f t="shared" si="2"/>
        <v>209.75479676780895</v>
      </c>
      <c r="AE21" s="6">
        <f t="shared" si="3"/>
        <v>1961.1141036129259</v>
      </c>
      <c r="AG21" s="10">
        <f t="shared" si="4"/>
        <v>316209.46066490252</v>
      </c>
      <c r="AH21" s="62">
        <f t="shared" si="19"/>
        <v>316123.87035740376</v>
      </c>
      <c r="AI21" s="64">
        <f t="shared" si="33"/>
        <v>794.5020882676871</v>
      </c>
      <c r="AJ21" s="22">
        <f t="shared" si="20"/>
        <v>179460.97141874011</v>
      </c>
      <c r="AK21" s="22">
        <f t="shared" si="34"/>
        <v>30408.269278195192</v>
      </c>
      <c r="AL21" s="20">
        <f t="shared" si="21"/>
        <v>140417.44247687902</v>
      </c>
      <c r="AM21" s="20">
        <f t="shared" si="22"/>
        <v>24587.148302298734</v>
      </c>
      <c r="AN21" s="20">
        <f t="shared" si="23"/>
        <v>18937.499999999982</v>
      </c>
      <c r="AO21" s="20">
        <f t="shared" si="24"/>
        <v>5800.5166134996962</v>
      </c>
      <c r="AP21" s="20">
        <f t="shared" si="25"/>
        <v>5953.1617875391621</v>
      </c>
      <c r="AQ21" s="20">
        <f t="shared" si="26"/>
        <v>14412.475182767523</v>
      </c>
      <c r="AR21" s="24">
        <f t="shared" si="27"/>
        <v>-555.49842221887582</v>
      </c>
      <c r="AS21" s="24">
        <f t="shared" si="28"/>
        <v>-4443987.3777510067</v>
      </c>
      <c r="BB21" s="10">
        <f t="shared" si="29"/>
        <v>477.96378815144567</v>
      </c>
      <c r="BC21" s="10">
        <f t="shared" si="30"/>
        <v>444.61472106120107</v>
      </c>
      <c r="BD21" s="9">
        <f t="shared" si="31"/>
        <v>379.37888398913566</v>
      </c>
      <c r="BE21" s="10">
        <f t="shared" si="32"/>
        <v>144.00488116930725</v>
      </c>
    </row>
    <row r="22" spans="1:57">
      <c r="A22">
        <v>16</v>
      </c>
      <c r="B22" t="s">
        <v>25</v>
      </c>
      <c r="C22">
        <v>45.463000000000001</v>
      </c>
      <c r="D22">
        <v>205.309</v>
      </c>
      <c r="E22">
        <v>101.52200000000001</v>
      </c>
      <c r="F22">
        <v>101.52200000000001</v>
      </c>
      <c r="G22">
        <v>302.77600000000001</v>
      </c>
      <c r="H22">
        <v>2288.87</v>
      </c>
      <c r="I22">
        <v>2359.5100000000002</v>
      </c>
      <c r="J22">
        <v>701.71600000000001</v>
      </c>
      <c r="K22">
        <v>267.45800000000003</v>
      </c>
      <c r="M22" s="4">
        <f t="shared" si="5"/>
        <v>0.23704333333333336</v>
      </c>
      <c r="N22" s="2">
        <f t="shared" si="6"/>
        <v>0.28870811244076322</v>
      </c>
      <c r="O22" s="2">
        <f t="shared" si="7"/>
        <v>0.90066726224459648</v>
      </c>
      <c r="P22" s="3">
        <f t="shared" si="8"/>
        <v>0.37610282226878344</v>
      </c>
      <c r="Q22" s="2">
        <f t="shared" si="9"/>
        <v>0.42576744055236027</v>
      </c>
      <c r="R22" s="3">
        <f t="shared" si="10"/>
        <v>0.14276152039711443</v>
      </c>
      <c r="T22" s="6">
        <f t="shared" si="11"/>
        <v>612.68383128348512</v>
      </c>
      <c r="U22" s="6">
        <f t="shared" si="12"/>
        <v>2584.6912573656787</v>
      </c>
      <c r="V22" s="6">
        <f t="shared" si="13"/>
        <v>2584.6912573656787</v>
      </c>
      <c r="W22" s="6">
        <f t="shared" si="14"/>
        <v>52.748801170728136</v>
      </c>
      <c r="X22" s="6">
        <f t="shared" si="15"/>
        <v>176.88679245283001</v>
      </c>
      <c r="Y22" s="6">
        <f t="shared" si="0"/>
        <v>87.467675276759479</v>
      </c>
      <c r="Z22" s="6">
        <f t="shared" si="16"/>
        <v>87.467675276759479</v>
      </c>
      <c r="AA22" s="6">
        <f t="shared" si="17"/>
        <v>260.86082671338357</v>
      </c>
      <c r="AB22" s="6">
        <f t="shared" si="1"/>
        <v>604.57307011435489</v>
      </c>
      <c r="AC22" s="6">
        <f t="shared" si="18"/>
        <v>2032.8669884220519</v>
      </c>
      <c r="AD22" s="6">
        <f t="shared" si="2"/>
        <v>230.43211810416992</v>
      </c>
      <c r="AE22" s="6">
        <f t="shared" si="3"/>
        <v>1972.0074260821934</v>
      </c>
      <c r="AG22" s="10">
        <f t="shared" si="4"/>
        <v>321968.13258589042</v>
      </c>
      <c r="AH22" s="62">
        <f t="shared" si="19"/>
        <v>321877.2721946314</v>
      </c>
      <c r="AI22" s="64">
        <f t="shared" si="33"/>
        <v>766.55515555925786</v>
      </c>
      <c r="AJ22" s="22">
        <f t="shared" si="20"/>
        <v>182457.02395333213</v>
      </c>
      <c r="AK22" s="22">
        <f t="shared" si="34"/>
        <v>30915.927135629372</v>
      </c>
      <c r="AL22" s="20">
        <f t="shared" si="21"/>
        <v>140958.99842538626</v>
      </c>
      <c r="AM22" s="20">
        <f t="shared" si="22"/>
        <v>24650.963823461083</v>
      </c>
      <c r="AN22" s="20">
        <f t="shared" si="23"/>
        <v>18937.499999999982</v>
      </c>
      <c r="AO22" s="20">
        <f t="shared" si="24"/>
        <v>6414.074638360561</v>
      </c>
      <c r="AP22" s="20">
        <f t="shared" si="25"/>
        <v>6582.8660762121553</v>
      </c>
      <c r="AQ22" s="20">
        <f t="shared" si="26"/>
        <v>15638.982265848423</v>
      </c>
      <c r="AR22" s="24">
        <f t="shared" si="27"/>
        <v>-956.12101525229855</v>
      </c>
      <c r="AS22" s="24">
        <f t="shared" si="28"/>
        <v>-7648968.1220183885</v>
      </c>
      <c r="BB22" s="10">
        <f t="shared" si="29"/>
        <v>514.40703770164123</v>
      </c>
      <c r="BC22" s="10">
        <f t="shared" si="30"/>
        <v>482.45160179877382</v>
      </c>
      <c r="BD22" s="9">
        <f t="shared" si="31"/>
        <v>419.50959353561791</v>
      </c>
      <c r="BE22" s="10">
        <f t="shared" si="32"/>
        <v>159.23720552037142</v>
      </c>
    </row>
    <row r="23" spans="1:57">
      <c r="A23">
        <v>17</v>
      </c>
      <c r="B23" t="s">
        <v>25</v>
      </c>
      <c r="C23">
        <v>48.493200000000002</v>
      </c>
      <c r="D23">
        <v>201.42599999999999</v>
      </c>
      <c r="E23">
        <v>108.789</v>
      </c>
      <c r="F23">
        <v>108.789</v>
      </c>
      <c r="G23">
        <v>320.19499999999999</v>
      </c>
      <c r="H23">
        <v>2260.8000000000002</v>
      </c>
      <c r="I23">
        <v>2327.98</v>
      </c>
      <c r="J23">
        <v>733.24300000000005</v>
      </c>
      <c r="K23">
        <v>286.60500000000002</v>
      </c>
      <c r="M23" s="4">
        <f t="shared" si="5"/>
        <v>0.24639999999999995</v>
      </c>
      <c r="N23" s="2">
        <f t="shared" si="6"/>
        <v>0.27249188311688316</v>
      </c>
      <c r="O23" s="2">
        <f t="shared" si="7"/>
        <v>0.90911594994588774</v>
      </c>
      <c r="P23" s="3">
        <f t="shared" si="8"/>
        <v>0.38772321428571438</v>
      </c>
      <c r="Q23" s="2">
        <f t="shared" si="9"/>
        <v>0.43316423160173168</v>
      </c>
      <c r="R23" s="3">
        <f t="shared" si="10"/>
        <v>0.14717126623376628</v>
      </c>
      <c r="T23" s="6">
        <f t="shared" si="11"/>
        <v>649.14517977387186</v>
      </c>
      <c r="U23" s="6">
        <f t="shared" si="12"/>
        <v>2634.5177750562984</v>
      </c>
      <c r="V23" s="6">
        <f t="shared" si="13"/>
        <v>2634.5177750562984</v>
      </c>
      <c r="W23" s="6">
        <f t="shared" si="14"/>
        <v>53.765668878699969</v>
      </c>
      <c r="X23" s="6">
        <f t="shared" si="15"/>
        <v>176.88679245283001</v>
      </c>
      <c r="Y23" s="6">
        <f t="shared" si="0"/>
        <v>95.535518076866566</v>
      </c>
      <c r="Z23" s="6">
        <f t="shared" si="16"/>
        <v>95.535518076866566</v>
      </c>
      <c r="AA23" s="6">
        <f t="shared" si="17"/>
        <v>281.18647299471718</v>
      </c>
      <c r="AB23" s="6">
        <f t="shared" si="1"/>
        <v>643.91390564161759</v>
      </c>
      <c r="AC23" s="6">
        <f t="shared" si="18"/>
        <v>2044.3695382933809</v>
      </c>
      <c r="AD23" s="6">
        <f t="shared" si="2"/>
        <v>251.6886556400035</v>
      </c>
      <c r="AE23" s="6">
        <f t="shared" si="3"/>
        <v>1985.3725952824266</v>
      </c>
      <c r="AI23" s="64">
        <f t="shared" si="33"/>
        <v>741.2086097371365</v>
      </c>
      <c r="AJ23" s="22">
        <f t="shared" si="20"/>
        <v>185779.85350567289</v>
      </c>
      <c r="AK23" s="22">
        <f t="shared" si="34"/>
        <v>31478.954823456603</v>
      </c>
      <c r="AL23" s="20">
        <f t="shared" si="21"/>
        <v>141741.97776450982</v>
      </c>
      <c r="AM23" s="20">
        <f t="shared" si="22"/>
        <v>24758.287051992171</v>
      </c>
      <c r="AN23" s="20">
        <f t="shared" si="23"/>
        <v>18937.499999999982</v>
      </c>
      <c r="AO23" s="20">
        <f t="shared" si="24"/>
        <v>7046.395920295744</v>
      </c>
      <c r="AP23" s="20">
        <f t="shared" si="25"/>
        <v>7231.8273918824743</v>
      </c>
      <c r="AQ23" s="20">
        <f t="shared" si="26"/>
        <v>16911.946514903386</v>
      </c>
      <c r="AR23" s="24">
        <f t="shared" si="27"/>
        <v>-1372.0822952830504</v>
      </c>
      <c r="AS23" s="24">
        <f t="shared" si="28"/>
        <v>-10976658.362264402</v>
      </c>
      <c r="BB23" s="10">
        <f t="shared" si="29"/>
        <v>551.82426894362675</v>
      </c>
      <c r="BC23" s="10">
        <f t="shared" si="30"/>
        <v>521.72165342676715</v>
      </c>
      <c r="BD23" s="9">
        <f t="shared" si="31"/>
        <v>460.86423620833983</v>
      </c>
      <c r="BE23" s="10">
        <f t="shared" si="32"/>
        <v>174.93535055351896</v>
      </c>
    </row>
    <row r="24" spans="1:57">
      <c r="A24">
        <v>18</v>
      </c>
      <c r="B24" t="s">
        <v>25</v>
      </c>
      <c r="C24">
        <v>51.523400000000002</v>
      </c>
      <c r="D24">
        <v>197.47</v>
      </c>
      <c r="E24">
        <v>115.896</v>
      </c>
      <c r="F24">
        <v>115.896</v>
      </c>
      <c r="G24">
        <v>337.35</v>
      </c>
      <c r="H24">
        <v>2233.39</v>
      </c>
      <c r="I24">
        <v>2297.4299999999998</v>
      </c>
      <c r="J24">
        <v>763.79100000000005</v>
      </c>
      <c r="K24">
        <v>305.327</v>
      </c>
      <c r="M24" s="4">
        <f t="shared" si="5"/>
        <v>0.25553666666666669</v>
      </c>
      <c r="N24" s="2">
        <f t="shared" si="6"/>
        <v>0.25758860437510595</v>
      </c>
      <c r="O24" s="2">
        <f t="shared" si="7"/>
        <v>0.91645883852284726</v>
      </c>
      <c r="P24" s="3">
        <f t="shared" si="8"/>
        <v>0.39828204693390373</v>
      </c>
      <c r="Q24" s="2">
        <f t="shared" si="9"/>
        <v>0.44005426488044763</v>
      </c>
      <c r="R24" s="3">
        <f t="shared" si="10"/>
        <v>0.15117986981646467</v>
      </c>
      <c r="T24" s="6">
        <f t="shared" si="11"/>
        <v>686.70270908119733</v>
      </c>
      <c r="U24" s="6">
        <f t="shared" si="12"/>
        <v>2687.2961835139013</v>
      </c>
      <c r="V24" s="6">
        <f t="shared" si="13"/>
        <v>2687.2961835139013</v>
      </c>
      <c r="W24" s="6">
        <f t="shared" si="14"/>
        <v>54.842779255385743</v>
      </c>
      <c r="X24" s="6">
        <f t="shared" si="15"/>
        <v>176.88679245283001</v>
      </c>
      <c r="Y24" s="6">
        <f t="shared" si="0"/>
        <v>103.81562616150902</v>
      </c>
      <c r="Z24" s="6">
        <f t="shared" si="16"/>
        <v>103.81562616150902</v>
      </c>
      <c r="AA24" s="6">
        <f t="shared" si="17"/>
        <v>302.18645583613818</v>
      </c>
      <c r="AB24" s="6">
        <f t="shared" si="1"/>
        <v>684.17754643043247</v>
      </c>
      <c r="AC24" s="6">
        <f t="shared" si="18"/>
        <v>2057.9614163388546</v>
      </c>
      <c r="AD24" s="6">
        <f t="shared" si="2"/>
        <v>273.5013606079163</v>
      </c>
      <c r="AE24" s="6">
        <f t="shared" si="3"/>
        <v>2000.5934744327039</v>
      </c>
      <c r="AI24" s="64">
        <f t="shared" si="33"/>
        <v>718.52376893041219</v>
      </c>
      <c r="AJ24" s="22">
        <f t="shared" si="20"/>
        <v>189361.23411772156</v>
      </c>
      <c r="AK24" s="22">
        <f t="shared" si="34"/>
        <v>32085.791982410658</v>
      </c>
      <c r="AL24" s="20">
        <f t="shared" si="21"/>
        <v>142702.62603111495</v>
      </c>
      <c r="AM24" s="20">
        <f t="shared" si="22"/>
        <v>24898.376606875085</v>
      </c>
      <c r="AN24" s="20">
        <f t="shared" si="23"/>
        <v>18937.499999999982</v>
      </c>
      <c r="AO24" s="20">
        <f t="shared" si="24"/>
        <v>7696.3413362723704</v>
      </c>
      <c r="AP24" s="20">
        <f t="shared" si="25"/>
        <v>7898.8766345953281</v>
      </c>
      <c r="AQ24" s="20">
        <f t="shared" si="26"/>
        <v>18229.684586662406</v>
      </c>
      <c r="AR24" s="24">
        <f t="shared" si="27"/>
        <v>-1802.1446735424834</v>
      </c>
      <c r="AS24" s="24">
        <f t="shared" si="28"/>
        <v>-14417157.388339866</v>
      </c>
      <c r="BB24" s="10">
        <f t="shared" si="29"/>
        <v>590.14823676291758</v>
      </c>
      <c r="BC24" s="10">
        <f t="shared" si="30"/>
        <v>562.37294598943436</v>
      </c>
      <c r="BD24" s="9">
        <f t="shared" si="31"/>
        <v>503.37731128000701</v>
      </c>
      <c r="BE24" s="10">
        <f t="shared" si="32"/>
        <v>191.07103615373313</v>
      </c>
    </row>
    <row r="25" spans="1:57">
      <c r="A25">
        <v>19</v>
      </c>
      <c r="B25" t="s">
        <v>25</v>
      </c>
      <c r="C25">
        <v>54.553600000000003</v>
      </c>
      <c r="D25">
        <v>193.49799999999999</v>
      </c>
      <c r="E25">
        <v>122.84099999999999</v>
      </c>
      <c r="F25">
        <v>122.84099999999999</v>
      </c>
      <c r="G25">
        <v>354.24900000000002</v>
      </c>
      <c r="H25">
        <v>2206.5700000000002</v>
      </c>
      <c r="I25">
        <v>2267.8200000000002</v>
      </c>
      <c r="J25">
        <v>793.40499999999997</v>
      </c>
      <c r="K25">
        <v>323.625</v>
      </c>
      <c r="M25" s="4">
        <f t="shared" si="5"/>
        <v>0.26447666666666664</v>
      </c>
      <c r="N25" s="2">
        <f t="shared" si="6"/>
        <v>0.24387532611572543</v>
      </c>
      <c r="O25" s="2">
        <f t="shared" si="7"/>
        <v>0.92280416697125156</v>
      </c>
      <c r="P25" s="3">
        <f t="shared" si="8"/>
        <v>0.40788097248654587</v>
      </c>
      <c r="Q25" s="2">
        <f t="shared" si="9"/>
        <v>0.44647795016573621</v>
      </c>
      <c r="R25" s="3">
        <f t="shared" si="10"/>
        <v>0.1548227316839545</v>
      </c>
      <c r="T25" s="6">
        <f t="shared" si="11"/>
        <v>725.31647735815818</v>
      </c>
      <c r="U25" s="6">
        <f t="shared" si="12"/>
        <v>2742.4592365734529</v>
      </c>
      <c r="V25" s="6">
        <f t="shared" si="13"/>
        <v>2742.4592365734529</v>
      </c>
      <c r="W25" s="6">
        <f t="shared" si="14"/>
        <v>55.968555848437816</v>
      </c>
      <c r="X25" s="6">
        <f t="shared" si="15"/>
        <v>176.88679245283001</v>
      </c>
      <c r="Y25" s="6">
        <f t="shared" si="0"/>
        <v>112.29547835997317</v>
      </c>
      <c r="Z25" s="6">
        <f t="shared" si="16"/>
        <v>112.29547835997317</v>
      </c>
      <c r="AA25" s="6">
        <f t="shared" si="17"/>
        <v>323.83781403230307</v>
      </c>
      <c r="AB25" s="6">
        <f t="shared" si="1"/>
        <v>725.29362352745568</v>
      </c>
      <c r="AC25" s="6">
        <f t="shared" si="18"/>
        <v>2073.1341688944349</v>
      </c>
      <c r="AD25" s="6">
        <f t="shared" si="2"/>
        <v>295.84279014536128</v>
      </c>
      <c r="AE25" s="6">
        <f t="shared" si="3"/>
        <v>2017.1427592152947</v>
      </c>
      <c r="AI25" s="64">
        <f t="shared" si="33"/>
        <v>698.68416447500931</v>
      </c>
      <c r="AJ25" s="22">
        <f t="shared" si="20"/>
        <v>193154.78778242867</v>
      </c>
      <c r="AK25" s="22">
        <f t="shared" si="34"/>
        <v>32728.580219015803</v>
      </c>
      <c r="AL25" s="20">
        <f t="shared" si="21"/>
        <v>143796.65716179946</v>
      </c>
      <c r="AM25" s="20">
        <f t="shared" si="22"/>
        <v>25063.912089590911</v>
      </c>
      <c r="AN25" s="20">
        <f t="shared" si="23"/>
        <v>18937.499999999982</v>
      </c>
      <c r="AO25" s="20">
        <f t="shared" si="24"/>
        <v>8363.3868435711665</v>
      </c>
      <c r="AP25" s="20">
        <f t="shared" si="25"/>
        <v>8583.4759710335657</v>
      </c>
      <c r="AQ25" s="20">
        <f t="shared" si="26"/>
        <v>19591.140774249427</v>
      </c>
      <c r="AR25" s="24">
        <f t="shared" si="27"/>
        <v>-2245.9793256749726</v>
      </c>
      <c r="AS25" s="24">
        <f t="shared" si="28"/>
        <v>-17967834.60539978</v>
      </c>
      <c r="BB25" s="10">
        <f t="shared" si="29"/>
        <v>629.33476717504664</v>
      </c>
      <c r="BC25" s="10">
        <f t="shared" si="30"/>
        <v>604.37291167227636</v>
      </c>
      <c r="BD25" s="9">
        <f t="shared" si="31"/>
        <v>547.00272121583259</v>
      </c>
      <c r="BE25" s="10">
        <f t="shared" si="32"/>
        <v>207.63125232301803</v>
      </c>
    </row>
    <row r="26" spans="1:57">
      <c r="A26">
        <v>20</v>
      </c>
      <c r="B26" t="s">
        <v>25</v>
      </c>
      <c r="C26">
        <v>57.583799999999997</v>
      </c>
      <c r="D26">
        <v>189.55500000000001</v>
      </c>
      <c r="E26">
        <v>129.626</v>
      </c>
      <c r="F26">
        <v>129.626</v>
      </c>
      <c r="G26">
        <v>370.899</v>
      </c>
      <c r="H26">
        <v>2180.29</v>
      </c>
      <c r="I26">
        <v>2239.1</v>
      </c>
      <c r="J26">
        <v>822.12800000000004</v>
      </c>
      <c r="K26">
        <v>341.49799999999999</v>
      </c>
      <c r="M26" s="4">
        <f t="shared" si="5"/>
        <v>0.27323666666666668</v>
      </c>
      <c r="N26" s="2">
        <f t="shared" si="6"/>
        <v>0.2312464164155616</v>
      </c>
      <c r="O26" s="2">
        <f t="shared" si="7"/>
        <v>0.92825939685986503</v>
      </c>
      <c r="P26" s="3">
        <f t="shared" si="8"/>
        <v>0.41660831269595344</v>
      </c>
      <c r="Q26" s="2">
        <f t="shared" si="9"/>
        <v>0.45247587561454661</v>
      </c>
      <c r="R26" s="3">
        <f t="shared" si="10"/>
        <v>0.15813641409766868</v>
      </c>
      <c r="T26" s="6">
        <f t="shared" si="11"/>
        <v>764.92771302001688</v>
      </c>
      <c r="U26" s="6">
        <f t="shared" si="12"/>
        <v>2799.5060924717895</v>
      </c>
      <c r="V26" s="6">
        <f t="shared" si="13"/>
        <v>2799.5060924717895</v>
      </c>
      <c r="W26" s="6">
        <f t="shared" si="14"/>
        <v>57.132777397383457</v>
      </c>
      <c r="X26" s="6">
        <f t="shared" si="15"/>
        <v>176.88679245283001</v>
      </c>
      <c r="Y26" s="6">
        <f t="shared" si="0"/>
        <v>120.96292558091606</v>
      </c>
      <c r="Z26" s="6">
        <f t="shared" si="16"/>
        <v>120.96292558091606</v>
      </c>
      <c r="AA26" s="6">
        <f t="shared" si="17"/>
        <v>346.11133673056474</v>
      </c>
      <c r="AB26" s="6">
        <f t="shared" si="1"/>
        <v>767.18411492674034</v>
      </c>
      <c r="AC26" s="6">
        <f t="shared" si="18"/>
        <v>2089.4547549424328</v>
      </c>
      <c r="AD26" s="6">
        <f t="shared" si="2"/>
        <v>318.67524385564371</v>
      </c>
      <c r="AE26" s="6">
        <f t="shared" si="3"/>
        <v>2034.5783794517727</v>
      </c>
      <c r="AI26" s="64">
        <f t="shared" si="33"/>
        <v>681.91937848224768</v>
      </c>
      <c r="AJ26" s="22">
        <f t="shared" si="20"/>
        <v>197119.74254719005</v>
      </c>
      <c r="AK26" s="22">
        <f t="shared" si="34"/>
        <v>33400.411042228086</v>
      </c>
      <c r="AL26" s="20">
        <f t="shared" si="21"/>
        <v>144986.17010411774</v>
      </c>
      <c r="AM26" s="20">
        <f t="shared" si="22"/>
        <v>25248.701042965324</v>
      </c>
      <c r="AN26" s="20">
        <f t="shared" si="23"/>
        <v>18937.499999999982</v>
      </c>
      <c r="AO26" s="20">
        <f t="shared" si="24"/>
        <v>9046.523736679439</v>
      </c>
      <c r="AP26" s="20">
        <f t="shared" si="25"/>
        <v>9284.5901508025836</v>
      </c>
      <c r="AQ26" s="20">
        <f t="shared" si="26"/>
        <v>20994.82647287245</v>
      </c>
      <c r="AR26" s="24">
        <f t="shared" si="27"/>
        <v>-2703.7614604628893</v>
      </c>
      <c r="AS26" s="24">
        <f t="shared" si="28"/>
        <v>-21630091.683703113</v>
      </c>
      <c r="BB26" s="10">
        <f t="shared" si="29"/>
        <v>669.32506767901805</v>
      </c>
      <c r="BC26" s="10">
        <f t="shared" si="30"/>
        <v>647.67562806460614</v>
      </c>
      <c r="BD26" s="9">
        <f t="shared" si="31"/>
        <v>591.68558029072256</v>
      </c>
      <c r="BE26" s="10">
        <f t="shared" si="32"/>
        <v>224.59095671994635</v>
      </c>
    </row>
    <row r="27" spans="1:57">
      <c r="A27">
        <v>21</v>
      </c>
      <c r="B27" t="s">
        <v>25</v>
      </c>
      <c r="C27">
        <v>60.613999999999997</v>
      </c>
      <c r="D27">
        <v>185.661</v>
      </c>
      <c r="E27">
        <v>136.25299999999999</v>
      </c>
      <c r="F27">
        <v>136.25299999999999</v>
      </c>
      <c r="G27">
        <v>387.30700000000002</v>
      </c>
      <c r="H27">
        <v>2154.5300000000002</v>
      </c>
      <c r="I27">
        <v>2211.2199999999998</v>
      </c>
      <c r="J27">
        <v>850</v>
      </c>
      <c r="K27">
        <v>358.95800000000003</v>
      </c>
      <c r="M27" s="4">
        <f t="shared" si="5"/>
        <v>0.28182333333333326</v>
      </c>
      <c r="N27" s="2">
        <f t="shared" si="6"/>
        <v>0.21959501815558216</v>
      </c>
      <c r="O27" s="2">
        <f t="shared" si="7"/>
        <v>0.93294322708079547</v>
      </c>
      <c r="P27" s="3">
        <f t="shared" si="8"/>
        <v>0.42456621760677504</v>
      </c>
      <c r="Q27" s="2">
        <f t="shared" si="9"/>
        <v>0.45809667995316228</v>
      </c>
      <c r="R27" s="3">
        <f t="shared" si="10"/>
        <v>0.16115651649378454</v>
      </c>
      <c r="T27" s="6">
        <f t="shared" si="11"/>
        <v>805.51368577727226</v>
      </c>
      <c r="U27" s="6">
        <f t="shared" si="12"/>
        <v>2858.2221218160521</v>
      </c>
      <c r="V27" s="6">
        <f t="shared" si="13"/>
        <v>2858.2221218160521</v>
      </c>
      <c r="W27" s="6">
        <f t="shared" si="14"/>
        <v>58.331063710531673</v>
      </c>
      <c r="X27" s="6">
        <f t="shared" si="15"/>
        <v>176.88679245283001</v>
      </c>
      <c r="Y27" s="6">
        <f t="shared" si="0"/>
        <v>129.81377958793416</v>
      </c>
      <c r="Z27" s="6">
        <f t="shared" si="16"/>
        <v>129.81377958793416</v>
      </c>
      <c r="AA27" s="6">
        <f t="shared" si="17"/>
        <v>369.00314511140323</v>
      </c>
      <c r="AB27" s="6">
        <f t="shared" si="1"/>
        <v>809.82960117732591</v>
      </c>
      <c r="AC27" s="6">
        <f t="shared" si="18"/>
        <v>2106.7235843492581</v>
      </c>
      <c r="AD27" s="6">
        <f t="shared" si="2"/>
        <v>341.99389880094878</v>
      </c>
      <c r="AE27" s="6">
        <f t="shared" si="3"/>
        <v>2052.7084360387798</v>
      </c>
      <c r="AI27" s="64">
        <f t="shared" si="33"/>
        <v>668.3393771007502</v>
      </c>
      <c r="AJ27" s="22">
        <f t="shared" si="20"/>
        <v>201220.0994085948</v>
      </c>
      <c r="AK27" s="22">
        <f t="shared" si="34"/>
        <v>34095.184700213926</v>
      </c>
      <c r="AL27" s="20">
        <f t="shared" si="21"/>
        <v>146239.39017985505</v>
      </c>
      <c r="AM27" s="20">
        <f t="shared" si="22"/>
        <v>25447.469460443888</v>
      </c>
      <c r="AN27" s="20">
        <f t="shared" si="23"/>
        <v>18937.499999999982</v>
      </c>
      <c r="AO27" s="20">
        <f t="shared" si="24"/>
        <v>9744.773284798599</v>
      </c>
      <c r="AP27" s="20">
        <f t="shared" si="25"/>
        <v>10001.21468703014</v>
      </c>
      <c r="AQ27" s="20">
        <f t="shared" si="26"/>
        <v>22438.847904980263</v>
      </c>
      <c r="AR27" s="24">
        <f t="shared" si="27"/>
        <v>-3174.4279688015486</v>
      </c>
      <c r="AS27" s="24">
        <f t="shared" si="28"/>
        <v>-25395423.75041239</v>
      </c>
      <c r="BB27" s="10">
        <f t="shared" si="29"/>
        <v>710.05133752935672</v>
      </c>
      <c r="BC27" s="10">
        <f t="shared" si="30"/>
        <v>692.22267346112949</v>
      </c>
      <c r="BD27" s="9">
        <f t="shared" si="31"/>
        <v>637.35048771128743</v>
      </c>
      <c r="BE27" s="10">
        <f t="shared" si="32"/>
        <v>241.92585116183213</v>
      </c>
    </row>
    <row r="28" spans="1:57">
      <c r="A28">
        <v>22</v>
      </c>
      <c r="B28" t="s">
        <v>25</v>
      </c>
      <c r="C28">
        <v>63.644199999999998</v>
      </c>
      <c r="D28">
        <v>181.83699999999999</v>
      </c>
      <c r="E28">
        <v>142.726</v>
      </c>
      <c r="F28">
        <v>142.726</v>
      </c>
      <c r="G28">
        <v>403.47699999999998</v>
      </c>
      <c r="H28">
        <v>2129.23</v>
      </c>
      <c r="I28">
        <v>2184.17</v>
      </c>
      <c r="J28">
        <v>877.05799999999999</v>
      </c>
      <c r="K28">
        <v>376.01100000000002</v>
      </c>
      <c r="M28" s="4">
        <f t="shared" si="5"/>
        <v>0.29025666666666666</v>
      </c>
      <c r="N28" s="2">
        <f t="shared" si="6"/>
        <v>0.20882322542117895</v>
      </c>
      <c r="O28" s="2">
        <f t="shared" si="7"/>
        <v>0.93691044730525852</v>
      </c>
      <c r="P28" s="3">
        <f t="shared" si="8"/>
        <v>0.43181437118871807</v>
      </c>
      <c r="Q28" s="2">
        <f t="shared" si="9"/>
        <v>0.46335656947299514</v>
      </c>
      <c r="R28" s="3">
        <f t="shared" si="10"/>
        <v>0.16390780573515396</v>
      </c>
      <c r="T28" s="6">
        <f t="shared" si="11"/>
        <v>847.06474625159228</v>
      </c>
      <c r="U28" s="6">
        <f t="shared" si="12"/>
        <v>2918.3300283137646</v>
      </c>
      <c r="V28" s="6">
        <f t="shared" si="13"/>
        <v>2918.3300283137646</v>
      </c>
      <c r="W28" s="6">
        <f t="shared" si="14"/>
        <v>59.557755679872749</v>
      </c>
      <c r="X28" s="6">
        <f t="shared" si="15"/>
        <v>176.88679245283001</v>
      </c>
      <c r="Y28" s="6">
        <f t="shared" si="0"/>
        <v>138.84052387370346</v>
      </c>
      <c r="Z28" s="6">
        <f t="shared" si="16"/>
        <v>138.84052387370346</v>
      </c>
      <c r="AA28" s="6">
        <f t="shared" si="17"/>
        <v>392.49301494465089</v>
      </c>
      <c r="AB28" s="6">
        <f t="shared" si="1"/>
        <v>853.18156598696748</v>
      </c>
      <c r="AC28" s="6">
        <f t="shared" si="18"/>
        <v>2124.70621800667</v>
      </c>
      <c r="AD28" s="6">
        <f t="shared" si="2"/>
        <v>365.77473075876236</v>
      </c>
      <c r="AE28" s="6">
        <f t="shared" si="3"/>
        <v>2071.2652820621724</v>
      </c>
      <c r="AI28" s="64">
        <f t="shared" si="33"/>
        <v>657.85049127331467</v>
      </c>
      <c r="AJ28" s="22">
        <f t="shared" si="20"/>
        <v>205440.43144977235</v>
      </c>
      <c r="AK28" s="22">
        <f t="shared" si="34"/>
        <v>34810.287221597697</v>
      </c>
      <c r="AL28" s="20">
        <f t="shared" si="21"/>
        <v>147542.52425715936</v>
      </c>
      <c r="AM28" s="20">
        <f t="shared" si="22"/>
        <v>25657.786533789615</v>
      </c>
      <c r="AN28" s="20">
        <f t="shared" si="23"/>
        <v>18937.499999999982</v>
      </c>
      <c r="AO28" s="20">
        <f t="shared" si="24"/>
        <v>10457.798083603977</v>
      </c>
      <c r="AP28" s="20">
        <f t="shared" si="25"/>
        <v>10733.003296330398</v>
      </c>
      <c r="AQ28" s="20">
        <f t="shared" si="26"/>
        <v>23922.953601660916</v>
      </c>
      <c r="AR28" s="24">
        <f t="shared" si="27"/>
        <v>-3657.0033900991507</v>
      </c>
      <c r="AS28" s="24">
        <f t="shared" si="28"/>
        <v>-29256027.120793205</v>
      </c>
      <c r="BB28" s="10">
        <f t="shared" si="29"/>
        <v>751.49853746679401</v>
      </c>
      <c r="BC28" s="10">
        <f t="shared" si="30"/>
        <v>738.00629022280646</v>
      </c>
      <c r="BD28" s="9">
        <f t="shared" si="31"/>
        <v>683.98779760189757</v>
      </c>
      <c r="BE28" s="10">
        <f t="shared" si="32"/>
        <v>259.62755917586833</v>
      </c>
    </row>
    <row r="29" spans="1:57">
      <c r="A29">
        <v>23</v>
      </c>
      <c r="B29" t="s">
        <v>25</v>
      </c>
      <c r="C29">
        <v>66.674400000000006</v>
      </c>
      <c r="D29">
        <v>178.09299999999999</v>
      </c>
      <c r="E29">
        <v>149.04900000000001</v>
      </c>
      <c r="F29">
        <v>149.04900000000001</v>
      </c>
      <c r="G29">
        <v>419.41699999999997</v>
      </c>
      <c r="H29">
        <v>2104.39</v>
      </c>
      <c r="I29">
        <v>2157.89</v>
      </c>
      <c r="J29">
        <v>903.33699999999999</v>
      </c>
      <c r="K29">
        <v>392.66899999999998</v>
      </c>
      <c r="M29" s="4">
        <f t="shared" si="5"/>
        <v>0.29853666666666673</v>
      </c>
      <c r="N29" s="2">
        <f t="shared" si="6"/>
        <v>0.19885106240439474</v>
      </c>
      <c r="O29" s="2">
        <f t="shared" si="7"/>
        <v>0.9402669802704301</v>
      </c>
      <c r="P29" s="3">
        <f t="shared" si="8"/>
        <v>0.43843748953227402</v>
      </c>
      <c r="Q29" s="2">
        <f t="shared" si="9"/>
        <v>0.46830316767342917</v>
      </c>
      <c r="R29" s="3">
        <f t="shared" si="10"/>
        <v>0.16642176840365783</v>
      </c>
      <c r="T29" s="6">
        <f t="shared" si="11"/>
        <v>889.54411565125588</v>
      </c>
      <c r="U29" s="6">
        <f t="shared" si="12"/>
        <v>2979.6812752802748</v>
      </c>
      <c r="V29" s="6">
        <f t="shared" si="13"/>
        <v>2979.6812752802748</v>
      </c>
      <c r="W29" s="6">
        <f t="shared" si="14"/>
        <v>60.809821944495404</v>
      </c>
      <c r="X29" s="6">
        <f t="shared" si="15"/>
        <v>176.88679245283001</v>
      </c>
      <c r="Y29" s="6">
        <f t="shared" si="0"/>
        <v>148.03950479974992</v>
      </c>
      <c r="Z29" s="6">
        <f t="shared" si="16"/>
        <v>148.03950479974992</v>
      </c>
      <c r="AA29" s="6">
        <f t="shared" si="17"/>
        <v>416.57632714474232</v>
      </c>
      <c r="AB29" s="6">
        <f t="shared" si="1"/>
        <v>897.21878138523198</v>
      </c>
      <c r="AC29" s="6">
        <f t="shared" si="18"/>
        <v>2143.2723158395384</v>
      </c>
      <c r="AD29" s="6">
        <f t="shared" si="2"/>
        <v>390.00948889434346</v>
      </c>
      <c r="AE29" s="6">
        <f t="shared" si="3"/>
        <v>2090.1371596290192</v>
      </c>
      <c r="AI29" s="64">
        <f t="shared" si="33"/>
        <v>650.85715886803621</v>
      </c>
      <c r="AJ29" s="22">
        <f t="shared" si="20"/>
        <v>209760.80744510845</v>
      </c>
      <c r="AK29" s="22">
        <f t="shared" si="34"/>
        <v>35542.34141483334</v>
      </c>
      <c r="AL29" s="20">
        <f t="shared" si="21"/>
        <v>148876.33467878276</v>
      </c>
      <c r="AM29" s="20">
        <f t="shared" si="22"/>
        <v>25876.797029103236</v>
      </c>
      <c r="AN29" s="20">
        <f t="shared" si="23"/>
        <v>18937.499999999982</v>
      </c>
      <c r="AO29" s="20">
        <f t="shared" si="24"/>
        <v>11184.992603265551</v>
      </c>
      <c r="AP29" s="20">
        <f t="shared" si="25"/>
        <v>11479.334513877802</v>
      </c>
      <c r="AQ29" s="20">
        <f t="shared" si="26"/>
        <v>25445.832399781146</v>
      </c>
      <c r="AR29" s="24">
        <f t="shared" si="27"/>
        <v>-4153.2147939993311</v>
      </c>
      <c r="AS29" s="24">
        <f t="shared" si="28"/>
        <v>-33225718.351994649</v>
      </c>
      <c r="BB29" s="10">
        <f t="shared" si="29"/>
        <v>793.62381030709457</v>
      </c>
      <c r="BC29" s="10">
        <f t="shared" si="30"/>
        <v>784.98602988930179</v>
      </c>
      <c r="BD29" s="9">
        <f t="shared" si="31"/>
        <v>731.54946151752472</v>
      </c>
      <c r="BE29" s="10">
        <f t="shared" si="32"/>
        <v>277.68104774740692</v>
      </c>
    </row>
    <row r="30" spans="1:57">
      <c r="A30">
        <v>24</v>
      </c>
      <c r="B30" t="s">
        <v>25</v>
      </c>
      <c r="C30">
        <v>69.704599999999999</v>
      </c>
      <c r="D30">
        <v>174.43299999999999</v>
      </c>
      <c r="E30">
        <v>155.227</v>
      </c>
      <c r="F30">
        <v>155.227</v>
      </c>
      <c r="G30">
        <v>435.13099999999997</v>
      </c>
      <c r="H30">
        <v>2079.98</v>
      </c>
      <c r="I30">
        <v>2132.35</v>
      </c>
      <c r="J30">
        <v>928.87</v>
      </c>
      <c r="K30">
        <v>408.94400000000002</v>
      </c>
      <c r="M30" s="4">
        <f t="shared" si="5"/>
        <v>0.30667333333333335</v>
      </c>
      <c r="N30" s="2">
        <f t="shared" si="6"/>
        <v>0.18959696528336339</v>
      </c>
      <c r="O30" s="2">
        <f t="shared" si="7"/>
        <v>0.94307244429468928</v>
      </c>
      <c r="P30" s="3">
        <f t="shared" si="8"/>
        <v>0.44449468489815441</v>
      </c>
      <c r="Q30" s="2">
        <f t="shared" si="9"/>
        <v>0.47295819656094429</v>
      </c>
      <c r="R30" s="3">
        <f t="shared" si="10"/>
        <v>0.16872133214495338</v>
      </c>
      <c r="T30" s="6">
        <f t="shared" si="11"/>
        <v>932.96215046724342</v>
      </c>
      <c r="U30" s="6">
        <f t="shared" si="12"/>
        <v>3042.2017471378122</v>
      </c>
      <c r="V30" s="6">
        <f t="shared" si="13"/>
        <v>3042.2017471378122</v>
      </c>
      <c r="W30" s="6">
        <f t="shared" si="14"/>
        <v>62.085749941588006</v>
      </c>
      <c r="X30" s="6">
        <f t="shared" si="15"/>
        <v>176.88679245283001</v>
      </c>
      <c r="Y30" s="6">
        <f t="shared" si="0"/>
        <v>157.41061686765374</v>
      </c>
      <c r="Z30" s="6">
        <f t="shared" si="16"/>
        <v>157.41061686765374</v>
      </c>
      <c r="AA30" s="6">
        <f t="shared" si="17"/>
        <v>441.25209614460778</v>
      </c>
      <c r="AB30" s="6">
        <f t="shared" si="1"/>
        <v>941.93664561716093</v>
      </c>
      <c r="AC30" s="6">
        <f t="shared" si="18"/>
        <v>2162.350851462239</v>
      </c>
      <c r="AD30" s="6">
        <f t="shared" si="2"/>
        <v>414.69671709384187</v>
      </c>
      <c r="AE30" s="6">
        <f t="shared" si="3"/>
        <v>2109.239596670569</v>
      </c>
      <c r="AI30" s="64">
        <f t="shared" si="33"/>
        <v>647.13306748791331</v>
      </c>
      <c r="AJ30" s="22">
        <f t="shared" si="20"/>
        <v>214170.55102332029</v>
      </c>
      <c r="AK30" s="22">
        <f t="shared" si="34"/>
        <v>36289.538251638471</v>
      </c>
      <c r="AL30" s="20">
        <f t="shared" si="21"/>
        <v>150232.788622655</v>
      </c>
      <c r="AM30" s="20">
        <f t="shared" si="22"/>
        <v>26102.913534609739</v>
      </c>
      <c r="AN30" s="20">
        <f t="shared" si="23"/>
        <v>18937.499999999982</v>
      </c>
      <c r="AO30" s="20">
        <f t="shared" si="24"/>
        <v>11926.062506667853</v>
      </c>
      <c r="AP30" s="20">
        <f t="shared" si="25"/>
        <v>12239.906256843324</v>
      </c>
      <c r="AQ30" s="20">
        <f t="shared" si="26"/>
        <v>27007.184838018933</v>
      </c>
      <c r="AR30" s="24">
        <f t="shared" si="27"/>
        <v>-4660.8665836518339</v>
      </c>
      <c r="AS30" s="24">
        <f t="shared" si="28"/>
        <v>-37286932.669214673</v>
      </c>
      <c r="BB30" s="10">
        <f t="shared" si="29"/>
        <v>836.40895944073645</v>
      </c>
      <c r="BC30" s="10">
        <f t="shared" si="30"/>
        <v>833.15265428948464</v>
      </c>
      <c r="BD30" s="9">
        <f t="shared" si="31"/>
        <v>780.01897778868693</v>
      </c>
      <c r="BE30" s="10">
        <f t="shared" si="32"/>
        <v>296.07900959949984</v>
      </c>
    </row>
    <row r="31" spans="1:57">
      <c r="A31">
        <v>25</v>
      </c>
      <c r="B31" t="s">
        <v>25</v>
      </c>
      <c r="C31">
        <v>72.734800000000007</v>
      </c>
      <c r="D31">
        <v>170.869</v>
      </c>
      <c r="E31">
        <v>161.26300000000001</v>
      </c>
      <c r="F31">
        <v>161.26300000000001</v>
      </c>
      <c r="G31">
        <v>450.62400000000002</v>
      </c>
      <c r="H31">
        <v>2055.98</v>
      </c>
      <c r="I31">
        <v>2107.54</v>
      </c>
      <c r="J31">
        <v>953.68700000000001</v>
      </c>
      <c r="K31">
        <v>424.846</v>
      </c>
      <c r="M31" s="4">
        <f t="shared" si="5"/>
        <v>0.3146733333333333</v>
      </c>
      <c r="N31" s="2">
        <f t="shared" si="6"/>
        <v>0.18100146183343574</v>
      </c>
      <c r="O31" s="2">
        <f t="shared" si="7"/>
        <v>0.94538517213618356</v>
      </c>
      <c r="P31" s="3">
        <f t="shared" si="8"/>
        <v>0.45003919408487109</v>
      </c>
      <c r="Q31" s="2">
        <f t="shared" si="9"/>
        <v>0.47734581894451394</v>
      </c>
      <c r="R31" s="3">
        <f t="shared" si="10"/>
        <v>0.17082582996122964</v>
      </c>
      <c r="T31" s="6">
        <f t="shared" si="11"/>
        <v>977.26720359644276</v>
      </c>
      <c r="U31" s="6">
        <f t="shared" si="12"/>
        <v>3105.6562475258243</v>
      </c>
      <c r="V31" s="6">
        <f t="shared" si="13"/>
        <v>3105.6562475258243</v>
      </c>
      <c r="W31" s="6">
        <f t="shared" si="14"/>
        <v>63.380739745424982</v>
      </c>
      <c r="X31" s="6">
        <f t="shared" si="15"/>
        <v>176.88679245283001</v>
      </c>
      <c r="Y31" s="6">
        <f t="shared" si="0"/>
        <v>166.94248114825231</v>
      </c>
      <c r="Z31" s="6">
        <f t="shared" si="16"/>
        <v>166.94248114825231</v>
      </c>
      <c r="AA31" s="6">
        <f t="shared" si="17"/>
        <v>466.49441362835898</v>
      </c>
      <c r="AB31" s="6">
        <f t="shared" si="1"/>
        <v>987.27466324049476</v>
      </c>
      <c r="AC31" s="6">
        <f t="shared" si="18"/>
        <v>2181.7623240307544</v>
      </c>
      <c r="AD31" s="6">
        <f t="shared" si="2"/>
        <v>439.8085447121187</v>
      </c>
      <c r="AE31" s="6">
        <f t="shared" si="3"/>
        <v>2128.3890439293814</v>
      </c>
      <c r="AI31" s="64">
        <f t="shared" si="33"/>
        <v>646.84197210774937</v>
      </c>
      <c r="AJ31" s="22">
        <f t="shared" si="20"/>
        <v>218664.33497902451</v>
      </c>
      <c r="AK31" s="22">
        <f t="shared" si="34"/>
        <v>37050.975078391413</v>
      </c>
      <c r="AL31" s="20">
        <f t="shared" si="21"/>
        <v>151605.81448989047</v>
      </c>
      <c r="AM31" s="20">
        <f t="shared" si="22"/>
        <v>26335.271019958611</v>
      </c>
      <c r="AN31" s="20">
        <f t="shared" si="23"/>
        <v>18937.499999999982</v>
      </c>
      <c r="AO31" s="20">
        <f t="shared" si="24"/>
        <v>12680.999294858186</v>
      </c>
      <c r="AP31" s="20">
        <f t="shared" si="25"/>
        <v>13014.709802617612</v>
      </c>
      <c r="AQ31" s="20">
        <f t="shared" si="26"/>
        <v>28606.94702077991</v>
      </c>
      <c r="AR31" s="24">
        <f t="shared" si="27"/>
        <v>-5180.9104014189124</v>
      </c>
      <c r="AS31" s="24">
        <f t="shared" si="28"/>
        <v>-41447283.211351298</v>
      </c>
      <c r="BB31" s="10">
        <f t="shared" si="29"/>
        <v>879.85089567557316</v>
      </c>
      <c r="BC31" s="10">
        <f t="shared" si="30"/>
        <v>882.50419228921555</v>
      </c>
      <c r="BD31" s="9">
        <f t="shared" si="31"/>
        <v>829.39343418768374</v>
      </c>
      <c r="BE31" s="10">
        <f t="shared" si="32"/>
        <v>314.82123373530749</v>
      </c>
    </row>
    <row r="32" spans="1:57">
      <c r="A32">
        <v>26</v>
      </c>
      <c r="B32" t="s">
        <v>25</v>
      </c>
      <c r="C32">
        <v>75.765100000000004</v>
      </c>
      <c r="D32">
        <v>167.39599999999999</v>
      </c>
      <c r="E32">
        <v>167.16200000000001</v>
      </c>
      <c r="F32">
        <v>167.16200000000001</v>
      </c>
      <c r="G32">
        <v>465.90199999999999</v>
      </c>
      <c r="H32">
        <v>2032.38</v>
      </c>
      <c r="I32">
        <v>2083.41</v>
      </c>
      <c r="J32">
        <v>977.81899999999996</v>
      </c>
      <c r="K32">
        <v>440.38799999999998</v>
      </c>
      <c r="M32" s="4">
        <f t="shared" si="5"/>
        <v>0.32253999999999994</v>
      </c>
      <c r="N32" s="2">
        <f t="shared" si="6"/>
        <v>0.1729976643723776</v>
      </c>
      <c r="O32" s="2">
        <f t="shared" si="7"/>
        <v>0.94726701618403919</v>
      </c>
      <c r="P32" s="3">
        <f t="shared" si="8"/>
        <v>0.45512494574316364</v>
      </c>
      <c r="Q32" s="2">
        <f t="shared" si="9"/>
        <v>0.48149273475124538</v>
      </c>
      <c r="R32" s="3">
        <f t="shared" si="10"/>
        <v>0.17275583390173832</v>
      </c>
      <c r="T32" s="6">
        <f t="shared" si="11"/>
        <v>1022.4808126431179</v>
      </c>
      <c r="U32" s="6">
        <f t="shared" si="12"/>
        <v>3170.0899505274328</v>
      </c>
      <c r="V32" s="6">
        <f t="shared" si="13"/>
        <v>3170.0899505274328</v>
      </c>
      <c r="W32" s="6">
        <f t="shared" si="14"/>
        <v>64.695713276070052</v>
      </c>
      <c r="X32" s="6">
        <f t="shared" si="15"/>
        <v>176.88679245283001</v>
      </c>
      <c r="Y32" s="6">
        <f t="shared" si="0"/>
        <v>176.6395254366889</v>
      </c>
      <c r="Z32" s="6">
        <f t="shared" si="16"/>
        <v>176.6395254366889</v>
      </c>
      <c r="AA32" s="6">
        <f t="shared" si="17"/>
        <v>492.31708271021063</v>
      </c>
      <c r="AB32" s="6">
        <f t="shared" si="1"/>
        <v>1033.2580617739479</v>
      </c>
      <c r="AC32" s="6">
        <f t="shared" si="18"/>
        <v>2201.5276020295551</v>
      </c>
      <c r="AD32" s="6">
        <f t="shared" si="2"/>
        <v>465.35652437762491</v>
      </c>
      <c r="AE32" s="6">
        <f t="shared" si="3"/>
        <v>2147.6091378843148</v>
      </c>
      <c r="AI32" s="64">
        <f t="shared" si="33"/>
        <v>650.03317835462155</v>
      </c>
      <c r="AJ32" s="22">
        <f t="shared" si="20"/>
        <v>223225.25410341367</v>
      </c>
      <c r="AK32" s="22">
        <f t="shared" si="34"/>
        <v>37823.787438617015</v>
      </c>
      <c r="AL32" s="20">
        <f t="shared" si="21"/>
        <v>152982.21931051213</v>
      </c>
      <c r="AM32" s="20">
        <f t="shared" si="22"/>
        <v>26571.683344370558</v>
      </c>
      <c r="AN32" s="20">
        <f t="shared" si="23"/>
        <v>18937.499999999982</v>
      </c>
      <c r="AO32" s="20">
        <f t="shared" si="24"/>
        <v>13448.886281303206</v>
      </c>
      <c r="AP32" s="20">
        <f t="shared" si="25"/>
        <v>13802.804341337502</v>
      </c>
      <c r="AQ32" s="20">
        <f t="shared" si="26"/>
        <v>30243.439278264228</v>
      </c>
      <c r="AR32" s="24">
        <f t="shared" si="27"/>
        <v>-5712.542164597683</v>
      </c>
      <c r="AS32" s="24">
        <f t="shared" si="28"/>
        <v>-45700337.316781461</v>
      </c>
      <c r="BB32" s="10">
        <f t="shared" si="29"/>
        <v>923.89392349506988</v>
      </c>
      <c r="BC32" s="10">
        <f t="shared" si="30"/>
        <v>932.98882725671797</v>
      </c>
      <c r="BD32" s="9">
        <f t="shared" si="31"/>
        <v>879.61708942423741</v>
      </c>
      <c r="BE32" s="10">
        <f t="shared" si="32"/>
        <v>333.88496229650463</v>
      </c>
    </row>
    <row r="33" spans="1:57">
      <c r="A33">
        <v>27</v>
      </c>
      <c r="B33" t="s">
        <v>25</v>
      </c>
      <c r="C33">
        <v>78.795299999999997</v>
      </c>
      <c r="D33">
        <v>163.994</v>
      </c>
      <c r="E33">
        <v>172.93199999999999</v>
      </c>
      <c r="F33">
        <v>172.93199999999999</v>
      </c>
      <c r="G33">
        <v>480.96899999999999</v>
      </c>
      <c r="H33">
        <v>2009.17</v>
      </c>
      <c r="I33">
        <v>2059.94</v>
      </c>
      <c r="J33">
        <v>1001.29</v>
      </c>
      <c r="K33">
        <v>455.58699999999999</v>
      </c>
      <c r="M33" s="4">
        <f t="shared" si="5"/>
        <v>0.33027666666666666</v>
      </c>
      <c r="N33" s="2">
        <f t="shared" si="6"/>
        <v>0.16551174268037908</v>
      </c>
      <c r="O33" s="2">
        <f t="shared" si="7"/>
        <v>0.94876569159189772</v>
      </c>
      <c r="P33" s="3">
        <f t="shared" si="8"/>
        <v>0.45980339715188279</v>
      </c>
      <c r="Q33" s="2">
        <f t="shared" si="9"/>
        <v>0.48542030418941701</v>
      </c>
      <c r="R33" s="3">
        <f t="shared" si="10"/>
        <v>0.17453246268280129</v>
      </c>
      <c r="T33" s="6">
        <f t="shared" si="11"/>
        <v>1068.7265422273836</v>
      </c>
      <c r="U33" s="6">
        <f t="shared" si="12"/>
        <v>3235.8523931271266</v>
      </c>
      <c r="V33" s="6">
        <f t="shared" si="13"/>
        <v>3235.8523931271266</v>
      </c>
      <c r="W33" s="6">
        <f t="shared" si="14"/>
        <v>66.03780394136993</v>
      </c>
      <c r="X33" s="6">
        <f t="shared" si="15"/>
        <v>176.88679245283001</v>
      </c>
      <c r="Y33" s="6">
        <f t="shared" si="0"/>
        <v>186.52747534942009</v>
      </c>
      <c r="Z33" s="6">
        <f t="shared" si="16"/>
        <v>186.52747534942009</v>
      </c>
      <c r="AA33" s="6">
        <f t="shared" si="17"/>
        <v>518.7815632233204</v>
      </c>
      <c r="AB33" s="6">
        <f t="shared" si="1"/>
        <v>1080.008880900351</v>
      </c>
      <c r="AC33" s="6">
        <f t="shared" si="18"/>
        <v>2221.8813161681455</v>
      </c>
      <c r="AD33" s="6">
        <f t="shared" si="2"/>
        <v>491.40409474253607</v>
      </c>
      <c r="AE33" s="6">
        <f t="shared" si="3"/>
        <v>2167.125850899743</v>
      </c>
      <c r="AI33" s="64">
        <f t="shared" si="33"/>
        <v>656.67297482488107</v>
      </c>
      <c r="AJ33" s="22">
        <f t="shared" si="20"/>
        <v>227856.55537406026</v>
      </c>
      <c r="AK33" s="22">
        <f t="shared" si="34"/>
        <v>38608.525507473605</v>
      </c>
      <c r="AL33" s="20">
        <f t="shared" si="21"/>
        <v>154363.70200371087</v>
      </c>
      <c r="AM33" s="20">
        <f t="shared" si="22"/>
        <v>26812.404665117952</v>
      </c>
      <c r="AN33" s="20">
        <f t="shared" si="23"/>
        <v>18937.499999999982</v>
      </c>
      <c r="AO33" s="20">
        <f t="shared" si="24"/>
        <v>14230.080169179659</v>
      </c>
      <c r="AP33" s="20">
        <f t="shared" si="25"/>
        <v>14604.55596310544</v>
      </c>
      <c r="AQ33" s="20">
        <f t="shared" si="26"/>
        <v>31917.556484310477</v>
      </c>
      <c r="AR33" s="24">
        <f t="shared" si="27"/>
        <v>-6255.9545709343993</v>
      </c>
      <c r="AS33" s="24">
        <f t="shared" si="28"/>
        <v>-50047636.567475192</v>
      </c>
      <c r="BB33" s="10">
        <f t="shared" si="29"/>
        <v>968.56234849787779</v>
      </c>
      <c r="BC33" s="10">
        <f t="shared" si="30"/>
        <v>984.63416542042125</v>
      </c>
      <c r="BD33" s="9">
        <f t="shared" si="31"/>
        <v>930.71304875524982</v>
      </c>
      <c r="BE33" s="10">
        <f t="shared" si="32"/>
        <v>353.2790508733778</v>
      </c>
    </row>
    <row r="34" spans="1:57">
      <c r="A34">
        <v>28</v>
      </c>
      <c r="B34" t="s">
        <v>25</v>
      </c>
      <c r="C34">
        <v>81.825500000000005</v>
      </c>
      <c r="D34">
        <v>160.714</v>
      </c>
      <c r="E34">
        <v>178.56899999999999</v>
      </c>
      <c r="F34">
        <v>178.56899999999999</v>
      </c>
      <c r="G34">
        <v>495.83</v>
      </c>
      <c r="H34">
        <v>1986.32</v>
      </c>
      <c r="I34">
        <v>2037.1</v>
      </c>
      <c r="J34">
        <v>1024.1300000000001</v>
      </c>
      <c r="K34">
        <v>470.44</v>
      </c>
      <c r="M34" s="4">
        <f t="shared" si="5"/>
        <v>0.33789333333333338</v>
      </c>
      <c r="N34" s="2">
        <f t="shared" si="6"/>
        <v>0.15854510299108199</v>
      </c>
      <c r="O34" s="2">
        <f t="shared" si="7"/>
        <v>0.94991073139452298</v>
      </c>
      <c r="P34" s="3">
        <f t="shared" si="8"/>
        <v>0.4640912319469655</v>
      </c>
      <c r="Q34" s="2">
        <f t="shared" si="9"/>
        <v>0.48913858416857386</v>
      </c>
      <c r="R34" s="3">
        <f t="shared" si="10"/>
        <v>0.17615914292478888</v>
      </c>
      <c r="T34" s="6">
        <f t="shared" si="11"/>
        <v>1115.6875180356703</v>
      </c>
      <c r="U34" s="6">
        <f t="shared" si="12"/>
        <v>3301.8926624842265</v>
      </c>
      <c r="V34" s="6">
        <f t="shared" si="13"/>
        <v>3301.8926624842265</v>
      </c>
      <c r="W34" s="6">
        <f t="shared" si="14"/>
        <v>67.385564540494414</v>
      </c>
      <c r="X34" s="6">
        <f t="shared" si="15"/>
        <v>176.88679245283001</v>
      </c>
      <c r="Y34" s="6">
        <f t="shared" si="0"/>
        <v>196.53855694904863</v>
      </c>
      <c r="Z34" s="6">
        <f t="shared" si="16"/>
        <v>196.53855694904863</v>
      </c>
      <c r="AA34" s="6">
        <f t="shared" si="17"/>
        <v>545.72581294651798</v>
      </c>
      <c r="AB34" s="6">
        <f t="shared" si="1"/>
        <v>1127.1891108054981</v>
      </c>
      <c r="AC34" s="6">
        <f t="shared" si="18"/>
        <v>2242.0891162192229</v>
      </c>
      <c r="AD34" s="6">
        <f t="shared" si="2"/>
        <v>517.78079471302658</v>
      </c>
      <c r="AE34" s="6">
        <f t="shared" si="3"/>
        <v>2186.205144448556</v>
      </c>
      <c r="AI34" s="64">
        <f t="shared" si="33"/>
        <v>666.86681150387449</v>
      </c>
      <c r="AJ34" s="22">
        <f t="shared" si="20"/>
        <v>232583.36246079847</v>
      </c>
      <c r="AK34" s="22">
        <f t="shared" si="34"/>
        <v>39409.446295895272</v>
      </c>
      <c r="AL34" s="20">
        <f t="shared" si="21"/>
        <v>155766.50478512081</v>
      </c>
      <c r="AM34" s="20">
        <f t="shared" si="22"/>
        <v>27060.292549611844</v>
      </c>
      <c r="AN34" s="20">
        <f t="shared" si="23"/>
        <v>18937.499999999982</v>
      </c>
      <c r="AO34" s="20">
        <f t="shared" si="24"/>
        <v>15026.653414149283</v>
      </c>
      <c r="AP34" s="20">
        <f t="shared" si="25"/>
        <v>15422.091661890054</v>
      </c>
      <c r="AQ34" s="20">
        <f t="shared" si="26"/>
        <v>33633.283159800048</v>
      </c>
      <c r="AR34" s="24">
        <f t="shared" si="27"/>
        <v>-6813.3499976255625</v>
      </c>
      <c r="AS34" s="24">
        <f t="shared" si="28"/>
        <v>-54506799.981004499</v>
      </c>
      <c r="BB34" s="10">
        <f t="shared" si="29"/>
        <v>1013.971076958981</v>
      </c>
      <c r="BC34" s="10">
        <f t="shared" si="30"/>
        <v>1037.5631264466408</v>
      </c>
      <c r="BD34" s="9">
        <f t="shared" si="31"/>
        <v>982.80818948507215</v>
      </c>
      <c r="BE34" s="10">
        <f t="shared" si="32"/>
        <v>373.05495069884017</v>
      </c>
    </row>
    <row r="35" spans="1:57">
      <c r="A35">
        <v>29</v>
      </c>
      <c r="B35" t="s">
        <v>25</v>
      </c>
      <c r="C35">
        <v>84.855699999999999</v>
      </c>
      <c r="D35">
        <v>157.55799999999999</v>
      </c>
      <c r="E35">
        <v>184.08</v>
      </c>
      <c r="F35">
        <v>184.08</v>
      </c>
      <c r="G35">
        <v>510.49099999999999</v>
      </c>
      <c r="H35">
        <v>1963.79</v>
      </c>
      <c r="I35">
        <v>2014.86</v>
      </c>
      <c r="J35">
        <v>1046.3599999999999</v>
      </c>
      <c r="K35">
        <v>484.95699999999999</v>
      </c>
      <c r="M35" s="4">
        <f t="shared" si="5"/>
        <v>0.34540333333333334</v>
      </c>
      <c r="N35" s="2">
        <f t="shared" si="6"/>
        <v>0.15205219019310756</v>
      </c>
      <c r="O35" s="2">
        <f t="shared" si="7"/>
        <v>0.95071029057816447</v>
      </c>
      <c r="P35" s="3">
        <f t="shared" si="8"/>
        <v>0.46801034539330827</v>
      </c>
      <c r="Q35" s="2">
        <f t="shared" si="9"/>
        <v>0.49265206859613397</v>
      </c>
      <c r="R35" s="3">
        <f t="shared" si="10"/>
        <v>0.17764738807770628</v>
      </c>
      <c r="T35" s="6">
        <f t="shared" si="11"/>
        <v>1163.3294609448394</v>
      </c>
      <c r="U35" s="6">
        <f t="shared" si="12"/>
        <v>3368.0319460674168</v>
      </c>
      <c r="V35" s="6">
        <f t="shared" si="13"/>
        <v>3368.0319460674168</v>
      </c>
      <c r="W35" s="6">
        <f t="shared" si="14"/>
        <v>68.735345838110547</v>
      </c>
      <c r="X35" s="6">
        <f t="shared" si="15"/>
        <v>176.88679245283001</v>
      </c>
      <c r="Y35" s="6">
        <f t="shared" si="0"/>
        <v>206.66244021069673</v>
      </c>
      <c r="Z35" s="6">
        <f t="shared" si="16"/>
        <v>206.66244021069673</v>
      </c>
      <c r="AA35" s="6">
        <f t="shared" si="17"/>
        <v>573.11666539330054</v>
      </c>
      <c r="AB35" s="6">
        <f t="shared" si="1"/>
        <v>1174.7246356911182</v>
      </c>
      <c r="AC35" s="6">
        <f t="shared" si="18"/>
        <v>2262.0426562144094</v>
      </c>
      <c r="AD35" s="6">
        <f t="shared" si="2"/>
        <v>544.45022282300545</v>
      </c>
      <c r="AE35" s="6">
        <f t="shared" si="3"/>
        <v>2204.7024851225774</v>
      </c>
      <c r="AI35" s="64">
        <f t="shared" si="33"/>
        <v>680.61089219495227</v>
      </c>
      <c r="AJ35" s="22">
        <f t="shared" si="20"/>
        <v>237330.13890137873</v>
      </c>
      <c r="AK35" s="22">
        <f t="shared" si="34"/>
        <v>40213.750736395399</v>
      </c>
      <c r="AL35" s="20">
        <f t="shared" si="21"/>
        <v>157137.86716752884</v>
      </c>
      <c r="AM35" s="20">
        <f t="shared" si="22"/>
        <v>27306.403346433915</v>
      </c>
      <c r="AN35" s="20">
        <f t="shared" si="23"/>
        <v>18937.499999999982</v>
      </c>
      <c r="AO35" s="20">
        <f t="shared" si="24"/>
        <v>15833.146147815358</v>
      </c>
      <c r="AP35" s="20">
        <f t="shared" si="25"/>
        <v>16249.807888547342</v>
      </c>
      <c r="AQ35" s="20">
        <f t="shared" si="26"/>
        <v>35380.113896879593</v>
      </c>
      <c r="AR35" s="24">
        <f t="shared" si="27"/>
        <v>-7379.6620827640545</v>
      </c>
      <c r="AS35" s="24">
        <f t="shared" si="28"/>
        <v>-59037296.662112437</v>
      </c>
      <c r="BB35" s="10">
        <f t="shared" si="29"/>
        <v>1059.8035462650037</v>
      </c>
      <c r="BC35" s="10">
        <f t="shared" si="30"/>
        <v>1091.451625893036</v>
      </c>
      <c r="BD35" s="9">
        <f t="shared" si="31"/>
        <v>1035.5615894260532</v>
      </c>
      <c r="BE35" s="10">
        <f t="shared" si="32"/>
        <v>393.07711389809725</v>
      </c>
    </row>
    <row r="36" spans="1:57">
      <c r="A36">
        <v>30</v>
      </c>
      <c r="B36" t="s">
        <v>25</v>
      </c>
      <c r="C36">
        <v>87.885900000000007</v>
      </c>
      <c r="D36">
        <v>154.46600000000001</v>
      </c>
      <c r="E36">
        <v>189.47300000000001</v>
      </c>
      <c r="F36">
        <v>189.47300000000001</v>
      </c>
      <c r="G36">
        <v>524.95299999999997</v>
      </c>
      <c r="H36">
        <v>1941.64</v>
      </c>
      <c r="I36">
        <v>1993.21</v>
      </c>
      <c r="J36">
        <v>1068.01</v>
      </c>
      <c r="K36">
        <v>499.16399999999999</v>
      </c>
      <c r="M36" s="4">
        <f t="shared" si="5"/>
        <v>0.35278666666666664</v>
      </c>
      <c r="N36" s="2">
        <f t="shared" si="6"/>
        <v>0.14594844854302885</v>
      </c>
      <c r="O36" s="2">
        <f t="shared" si="7"/>
        <v>0.9512694264711441</v>
      </c>
      <c r="P36" s="3">
        <f t="shared" si="8"/>
        <v>0.47163913980120187</v>
      </c>
      <c r="Q36" s="2">
        <f t="shared" si="9"/>
        <v>0.49600608488605014</v>
      </c>
      <c r="R36" s="3">
        <f t="shared" si="10"/>
        <v>0.17902509543066633</v>
      </c>
      <c r="T36" s="6">
        <f t="shared" si="11"/>
        <v>1211.9813140780311</v>
      </c>
      <c r="U36" s="6">
        <f t="shared" si="12"/>
        <v>3435.4510206679142</v>
      </c>
      <c r="V36" s="6">
        <f t="shared" si="13"/>
        <v>3435.4510206679142</v>
      </c>
      <c r="W36" s="6">
        <f t="shared" si="14"/>
        <v>70.111245319753351</v>
      </c>
      <c r="X36" s="6">
        <f t="shared" si="15"/>
        <v>176.88679245283001</v>
      </c>
      <c r="Y36" s="6">
        <f t="shared" si="0"/>
        <v>216.97507041300389</v>
      </c>
      <c r="Z36" s="6">
        <f t="shared" si="16"/>
        <v>216.97507041300389</v>
      </c>
      <c r="AA36" s="6">
        <f t="shared" si="17"/>
        <v>601.15010655089452</v>
      </c>
      <c r="AB36" s="6">
        <f t="shared" si="1"/>
        <v>1223.0320148565056</v>
      </c>
      <c r="AC36" s="6">
        <f t="shared" si="18"/>
        <v>2282.530251131162</v>
      </c>
      <c r="AD36" s="6">
        <f t="shared" si="2"/>
        <v>571.61782442689287</v>
      </c>
      <c r="AE36" s="6">
        <f t="shared" si="3"/>
        <v>2223.4697065898831</v>
      </c>
      <c r="AI36" s="64">
        <f t="shared" si="33"/>
        <v>698.34594372742151</v>
      </c>
      <c r="AJ36" s="22">
        <f t="shared" si="20"/>
        <v>242084.0321874877</v>
      </c>
      <c r="AK36" s="22">
        <f t="shared" si="34"/>
        <v>41019.261071155073</v>
      </c>
      <c r="AL36" s="20">
        <f t="shared" si="21"/>
        <v>158467.40052315549</v>
      </c>
      <c r="AM36" s="20">
        <f t="shared" si="22"/>
        <v>27549.417510035291</v>
      </c>
      <c r="AN36" s="20">
        <f t="shared" si="23"/>
        <v>18937.499999999982</v>
      </c>
      <c r="AO36" s="20">
        <f t="shared" si="24"/>
        <v>16648.726183373728</v>
      </c>
      <c r="AP36" s="20">
        <f t="shared" si="25"/>
        <v>17086.850556620408</v>
      </c>
      <c r="AQ36" s="20">
        <f t="shared" si="26"/>
        <v>37155.898469112683</v>
      </c>
      <c r="AR36" s="24">
        <f t="shared" si="27"/>
        <v>-7955.845960072591</v>
      </c>
      <c r="AS36" s="24">
        <f t="shared" si="28"/>
        <v>-63646767.680580728</v>
      </c>
      <c r="BB36" s="10">
        <f t="shared" si="29"/>
        <v>1105.9892898530074</v>
      </c>
      <c r="BC36" s="10">
        <f t="shared" si="30"/>
        <v>1146.2333307866011</v>
      </c>
      <c r="BD36" s="9">
        <f t="shared" si="31"/>
        <v>1088.9004456460109</v>
      </c>
      <c r="BE36" s="10">
        <f t="shared" si="32"/>
        <v>413.32488042139346</v>
      </c>
    </row>
    <row r="37" spans="1:57">
      <c r="A37">
        <v>31</v>
      </c>
      <c r="B37" t="s">
        <v>25</v>
      </c>
      <c r="C37">
        <v>90.9161</v>
      </c>
      <c r="D37">
        <v>151.46700000000001</v>
      </c>
      <c r="E37">
        <v>194.749</v>
      </c>
      <c r="F37">
        <v>194.749</v>
      </c>
      <c r="G37">
        <v>539.221</v>
      </c>
      <c r="H37">
        <v>1919.81</v>
      </c>
      <c r="I37">
        <v>1972.13</v>
      </c>
      <c r="J37">
        <v>1089.0999999999999</v>
      </c>
      <c r="K37">
        <v>513.06399999999996</v>
      </c>
      <c r="M37" s="4">
        <f t="shared" si="5"/>
        <v>0.36006333333333335</v>
      </c>
      <c r="N37" s="2">
        <f t="shared" si="6"/>
        <v>0.14022255343967266</v>
      </c>
      <c r="O37" s="2">
        <f t="shared" si="7"/>
        <v>0.9515691778298262</v>
      </c>
      <c r="P37" s="3">
        <f t="shared" si="8"/>
        <v>0.4749756987196696</v>
      </c>
      <c r="Q37" s="2">
        <f t="shared" si="9"/>
        <v>0.49919088308538312</v>
      </c>
      <c r="R37" s="3">
        <f t="shared" si="10"/>
        <v>0.18029143021135169</v>
      </c>
      <c r="T37" s="6">
        <f t="shared" si="11"/>
        <v>1261.471768369496</v>
      </c>
      <c r="U37" s="6">
        <f t="shared" si="12"/>
        <v>3503.4718939339264</v>
      </c>
      <c r="V37" s="6">
        <f t="shared" si="13"/>
        <v>3503.4718939339264</v>
      </c>
      <c r="W37" s="6">
        <f t="shared" si="14"/>
        <v>71.49942640681482</v>
      </c>
      <c r="X37" s="6">
        <f t="shared" si="15"/>
        <v>176.88679245283001</v>
      </c>
      <c r="Y37" s="6">
        <f t="shared" si="0"/>
        <v>227.43254929057937</v>
      </c>
      <c r="Z37" s="6">
        <f t="shared" si="16"/>
        <v>227.43254929057937</v>
      </c>
      <c r="AA37" s="6">
        <f t="shared" si="17"/>
        <v>629.71520603964859</v>
      </c>
      <c r="AB37" s="6">
        <f t="shared" si="1"/>
        <v>1271.8770798897131</v>
      </c>
      <c r="AC37" s="6">
        <f t="shared" si="18"/>
        <v>2303.0942404510279</v>
      </c>
      <c r="AD37" s="6">
        <f t="shared" si="2"/>
        <v>599.1684345964386</v>
      </c>
      <c r="AE37" s="6">
        <f t="shared" si="3"/>
        <v>2242.0001255644302</v>
      </c>
      <c r="AI37" s="64">
        <f t="shared" si="33"/>
        <v>719.29837196823553</v>
      </c>
      <c r="AJ37" s="22">
        <f t="shared" si="20"/>
        <v>246929.91301254765</v>
      </c>
      <c r="AK37" s="22">
        <f t="shared" si="34"/>
        <v>41840.357980714529</v>
      </c>
      <c r="AL37" s="20">
        <f t="shared" si="21"/>
        <v>159816.33210056101</v>
      </c>
      <c r="AM37" s="20">
        <f t="shared" si="22"/>
        <v>27798.935928526422</v>
      </c>
      <c r="AN37" s="20">
        <f t="shared" si="23"/>
        <v>18937.499999999982</v>
      </c>
      <c r="AO37" s="20">
        <f t="shared" si="24"/>
        <v>17479.511672471595</v>
      </c>
      <c r="AP37" s="20">
        <f t="shared" si="25"/>
        <v>17939.498821747162</v>
      </c>
      <c r="AQ37" s="20">
        <f t="shared" si="26"/>
        <v>38973.342902833007</v>
      </c>
      <c r="AR37" s="24">
        <f t="shared" si="27"/>
        <v>-8544.4479390912729</v>
      </c>
      <c r="AS37" s="24">
        <f t="shared" si="28"/>
        <v>-68355583.512730181</v>
      </c>
      <c r="BB37" s="10">
        <f t="shared" si="29"/>
        <v>1152.9207695367522</v>
      </c>
      <c r="BC37" s="10">
        <f t="shared" si="30"/>
        <v>1202.300213101789</v>
      </c>
      <c r="BD37" s="9">
        <f t="shared" si="31"/>
        <v>1143.2356488537857</v>
      </c>
      <c r="BE37" s="10">
        <f t="shared" si="32"/>
        <v>433.95014082600778</v>
      </c>
    </row>
    <row r="38" spans="1:57">
      <c r="A38">
        <v>32</v>
      </c>
      <c r="B38" t="s">
        <v>25</v>
      </c>
      <c r="C38">
        <v>93.946299999999994</v>
      </c>
      <c r="D38">
        <v>148.55600000000001</v>
      </c>
      <c r="E38">
        <v>199.91200000000001</v>
      </c>
      <c r="F38">
        <v>199.91200000000001</v>
      </c>
      <c r="G38">
        <v>553.29999999999995</v>
      </c>
      <c r="H38">
        <v>1898.32</v>
      </c>
      <c r="I38">
        <v>1951.58</v>
      </c>
      <c r="J38">
        <v>1109.6400000000001</v>
      </c>
      <c r="K38">
        <v>526.66700000000003</v>
      </c>
      <c r="M38" s="4">
        <f t="shared" si="5"/>
        <v>0.3672266666666667</v>
      </c>
      <c r="N38" s="2">
        <f t="shared" si="6"/>
        <v>0.13484496405489799</v>
      </c>
      <c r="O38" s="2">
        <f t="shared" si="7"/>
        <v>0.95165157777212994</v>
      </c>
      <c r="P38" s="3">
        <f t="shared" si="8"/>
        <v>0.47805805678599955</v>
      </c>
      <c r="Q38" s="2">
        <f t="shared" si="9"/>
        <v>0.50223295330767548</v>
      </c>
      <c r="R38" s="3">
        <f t="shared" si="10"/>
        <v>0.18146104131871324</v>
      </c>
      <c r="T38" s="6">
        <f t="shared" si="11"/>
        <v>1311.7790025945351</v>
      </c>
      <c r="U38" s="6">
        <f t="shared" si="12"/>
        <v>3572.1234911985375</v>
      </c>
      <c r="V38" s="6">
        <f t="shared" si="13"/>
        <v>3572.1234911985375</v>
      </c>
      <c r="W38" s="6">
        <f t="shared" si="14"/>
        <v>72.900479412215049</v>
      </c>
      <c r="X38" s="6">
        <f t="shared" si="15"/>
        <v>176.88679245283001</v>
      </c>
      <c r="Y38" s="6">
        <f t="shared" si="0"/>
        <v>238.03678379082737</v>
      </c>
      <c r="Z38" s="6">
        <f t="shared" si="16"/>
        <v>238.03678379082737</v>
      </c>
      <c r="AA38" s="6">
        <f t="shared" si="17"/>
        <v>658.81864256005019</v>
      </c>
      <c r="AB38" s="6">
        <f t="shared" si="1"/>
        <v>1321.2570369196553</v>
      </c>
      <c r="AC38" s="6">
        <f t="shared" si="18"/>
        <v>2323.7669336910972</v>
      </c>
      <c r="AD38" s="6">
        <f t="shared" si="2"/>
        <v>627.10652091302006</v>
      </c>
      <c r="AE38" s="6">
        <f t="shared" si="3"/>
        <v>2260.3444886040024</v>
      </c>
      <c r="AI38" s="64">
        <f t="shared" si="33"/>
        <v>744.06522520387352</v>
      </c>
      <c r="AJ38" s="22">
        <f t="shared" si="20"/>
        <v>251819.04932028882</v>
      </c>
      <c r="AK38" s="22">
        <f t="shared" si="34"/>
        <v>42668.784196221291</v>
      </c>
      <c r="AL38" s="20">
        <f t="shared" si="21"/>
        <v>161148.24302519453</v>
      </c>
      <c r="AM38" s="20">
        <f t="shared" si="22"/>
        <v>28049.384754453069</v>
      </c>
      <c r="AN38" s="20">
        <f t="shared" si="23"/>
        <v>18937.499999999982</v>
      </c>
      <c r="AO38" s="20">
        <f t="shared" si="24"/>
        <v>18321.966170849075</v>
      </c>
      <c r="AP38" s="20">
        <f t="shared" si="25"/>
        <v>18804.123175345103</v>
      </c>
      <c r="AQ38" s="20">
        <f t="shared" si="26"/>
        <v>40825.255437318272</v>
      </c>
      <c r="AR38" s="24">
        <f t="shared" si="27"/>
        <v>-9145.426178553982</v>
      </c>
      <c r="AS38" s="24">
        <f t="shared" si="28"/>
        <v>-73163409.428431854</v>
      </c>
      <c r="BB38" s="10">
        <f t="shared" si="29"/>
        <v>1200.3776534828985</v>
      </c>
      <c r="BC38" s="10">
        <f t="shared" si="30"/>
        <v>1259.4304120792972</v>
      </c>
      <c r="BD38" s="9">
        <f t="shared" si="31"/>
        <v>1198.3368691928772</v>
      </c>
      <c r="BE38" s="10">
        <f t="shared" si="32"/>
        <v>454.86509858115875</v>
      </c>
    </row>
    <row r="39" spans="1:57">
      <c r="A39">
        <v>33</v>
      </c>
      <c r="B39" t="s">
        <v>25</v>
      </c>
      <c r="C39">
        <v>96.976500000000001</v>
      </c>
      <c r="D39">
        <v>145.69499999999999</v>
      </c>
      <c r="E39">
        <v>204.97</v>
      </c>
      <c r="F39">
        <v>204.97</v>
      </c>
      <c r="G39">
        <v>567.19200000000001</v>
      </c>
      <c r="H39">
        <v>1877.17</v>
      </c>
      <c r="I39">
        <v>1931.57</v>
      </c>
      <c r="J39">
        <v>1129.6500000000001</v>
      </c>
      <c r="K39">
        <v>539.99199999999996</v>
      </c>
      <c r="M39" s="4">
        <f t="shared" si="5"/>
        <v>0.37427666666666665</v>
      </c>
      <c r="N39" s="2">
        <f t="shared" si="6"/>
        <v>0.12975695341235985</v>
      </c>
      <c r="O39" s="2">
        <f t="shared" si="7"/>
        <v>0.9515469930443613</v>
      </c>
      <c r="P39" s="3">
        <f t="shared" si="8"/>
        <v>0.48092053115787786</v>
      </c>
      <c r="Q39" s="2">
        <f t="shared" ref="Q39:Q70" si="35">G39/($M$2-H39)</f>
        <v>0.5051450353125585</v>
      </c>
      <c r="R39" s="3">
        <f t="shared" si="10"/>
        <v>0.18254766972738529</v>
      </c>
      <c r="T39" s="6">
        <f t="shared" ref="T39:T70" si="36">$O$3/N39</f>
        <v>1363.2162886153342</v>
      </c>
      <c r="U39" s="6">
        <f t="shared" ref="U39:U70" si="37">T39/M39</f>
        <v>3642.2689684511483</v>
      </c>
      <c r="V39" s="6">
        <f t="shared" si="13"/>
        <v>3642.2689684511483</v>
      </c>
      <c r="W39" s="6">
        <f t="shared" si="14"/>
        <v>74.332019764309152</v>
      </c>
      <c r="X39" s="6">
        <f t="shared" si="15"/>
        <v>176.88679245283001</v>
      </c>
      <c r="Y39" s="6">
        <f t="shared" ref="Y39:Y70" si="38">R39*T39</f>
        <v>248.85195682114397</v>
      </c>
      <c r="Z39" s="6">
        <f t="shared" si="16"/>
        <v>248.85195682114397</v>
      </c>
      <c r="AA39" s="6">
        <f t="shared" ref="AA39:AA70" si="39">Q39*T39</f>
        <v>688.62194025124791</v>
      </c>
      <c r="AB39" s="6">
        <f t="shared" ref="AB39:AB70" si="40">O39*T39+(U39/98)*2</f>
        <v>1371.4963800653245</v>
      </c>
      <c r="AC39" s="6">
        <f t="shared" ref="AC39:AC70" si="41">U39-O39*T39</f>
        <v>2345.1046081501327</v>
      </c>
      <c r="AD39" s="6">
        <f t="shared" ref="AD39:AD70" si="42">T39*P39</f>
        <v>655.59870160395747</v>
      </c>
      <c r="AE39" s="6">
        <f t="shared" ref="AE39:AE70" si="43">U39-T39</f>
        <v>2279.0526798358142</v>
      </c>
      <c r="AI39" s="64">
        <f t="shared" si="33"/>
        <v>772.42195871572676</v>
      </c>
      <c r="AJ39" s="22">
        <f t="shared" si="20"/>
        <v>256753.52017687727</v>
      </c>
      <c r="AK39" s="22">
        <f t="shared" si="34"/>
        <v>43504.891999306987</v>
      </c>
      <c r="AL39" s="20">
        <f t="shared" si="21"/>
        <v>162466.78080738988</v>
      </c>
      <c r="AM39" s="20">
        <f t="shared" si="22"/>
        <v>28301.157485423872</v>
      </c>
      <c r="AN39" s="20">
        <f t="shared" si="23"/>
        <v>18937.499999999982</v>
      </c>
      <c r="AO39" s="20">
        <f t="shared" si="24"/>
        <v>19176.243302189054</v>
      </c>
      <c r="AP39" s="20">
        <f t="shared" si="25"/>
        <v>19680.881283825609</v>
      </c>
      <c r="AQ39" s="20">
        <f t="shared" si="26"/>
        <v>42712.069061403381</v>
      </c>
      <c r="AR39" s="24">
        <f t="shared" si="27"/>
        <v>-9756.2021946682071</v>
      </c>
      <c r="AS39" s="24">
        <f t="shared" si="28"/>
        <v>-78049617.557345659</v>
      </c>
      <c r="BB39" s="10">
        <f t="shared" si="29"/>
        <v>1248.3565575074404</v>
      </c>
      <c r="BC39" s="10">
        <f t="shared" si="30"/>
        <v>1317.6372851201004</v>
      </c>
      <c r="BD39" s="9">
        <f t="shared" si="31"/>
        <v>1254.2130418260401</v>
      </c>
      <c r="BE39" s="10">
        <f t="shared" si="32"/>
        <v>476.07356758165474</v>
      </c>
    </row>
    <row r="40" spans="1:57">
      <c r="A40">
        <v>34</v>
      </c>
      <c r="B40" t="s">
        <v>25</v>
      </c>
      <c r="C40">
        <v>100.00700000000001</v>
      </c>
      <c r="D40">
        <v>142.953</v>
      </c>
      <c r="E40">
        <v>209.91900000000001</v>
      </c>
      <c r="F40">
        <v>209.91900000000001</v>
      </c>
      <c r="G40">
        <v>580.90300000000002</v>
      </c>
      <c r="H40">
        <v>1856.31</v>
      </c>
      <c r="I40">
        <v>1912.05</v>
      </c>
      <c r="J40">
        <v>1149.17</v>
      </c>
      <c r="K40">
        <v>553.029</v>
      </c>
      <c r="M40" s="4">
        <f t="shared" si="5"/>
        <v>0.38123000000000001</v>
      </c>
      <c r="N40" s="2">
        <f t="shared" si="6"/>
        <v>0.12499278650683314</v>
      </c>
      <c r="O40" s="2">
        <f t="shared" si="7"/>
        <v>0.95125909136216991</v>
      </c>
      <c r="P40" s="3">
        <f t="shared" si="8"/>
        <v>0.48354798940272276</v>
      </c>
      <c r="Q40" s="2">
        <f t="shared" si="35"/>
        <v>0.50791997831580238</v>
      </c>
      <c r="R40" s="3">
        <f t="shared" si="10"/>
        <v>0.18354536631429846</v>
      </c>
      <c r="T40" s="6">
        <f t="shared" si="36"/>
        <v>1415.1760065222636</v>
      </c>
      <c r="U40" s="6">
        <f t="shared" si="37"/>
        <v>3712.1318010709115</v>
      </c>
      <c r="V40" s="6">
        <f t="shared" si="13"/>
        <v>3712.1318010709115</v>
      </c>
      <c r="W40" s="6">
        <f t="shared" si="14"/>
        <v>75.757791858590025</v>
      </c>
      <c r="X40" s="6">
        <f t="shared" si="15"/>
        <v>176.88679245283001</v>
      </c>
      <c r="Y40" s="6">
        <f t="shared" si="38"/>
        <v>259.74899851633489</v>
      </c>
      <c r="Z40" s="6">
        <f t="shared" si="16"/>
        <v>259.74899851633489</v>
      </c>
      <c r="AA40" s="6">
        <f t="shared" si="39"/>
        <v>718.79616654583197</v>
      </c>
      <c r="AB40" s="6">
        <f t="shared" si="40"/>
        <v>1421.9568339405027</v>
      </c>
      <c r="AC40" s="6">
        <f t="shared" si="41"/>
        <v>2365.932758988999</v>
      </c>
      <c r="AD40" s="6">
        <f t="shared" si="42"/>
        <v>684.30551260481502</v>
      </c>
      <c r="AE40" s="6">
        <f t="shared" si="43"/>
        <v>2296.9557945486476</v>
      </c>
      <c r="AI40" s="64">
        <f t="shared" ref="AI40:AI71" si="44">(AC39-AE39)*$AU$4</f>
        <v>804.44643494008506</v>
      </c>
      <c r="AJ40" s="22">
        <f t="shared" ref="AJ40:AJ71" si="45">U39*$AT$4</f>
        <v>261795.36664536316</v>
      </c>
      <c r="AK40" s="22">
        <f t="shared" ref="AK40:AK71" si="46">V39*$AU$4</f>
        <v>44359.193766766533</v>
      </c>
      <c r="AL40" s="20">
        <f t="shared" ref="AL40:AL71" si="47">AE39*$AT$4</f>
        <v>163811.46946855879</v>
      </c>
      <c r="AM40" s="20">
        <f t="shared" ref="AM40:AM71" si="48">AC39*$AU$4</f>
        <v>28561.029022660467</v>
      </c>
      <c r="AN40" s="20">
        <f t="shared" ref="AN40:AN71" si="49">X39*$AP$4</f>
        <v>18937.499999999982</v>
      </c>
      <c r="AO40" s="20">
        <f t="shared" ref="AO40:AO71" si="50">Y39*$AQ$4</f>
        <v>20047.513641511359</v>
      </c>
      <c r="AP40" s="20">
        <f t="shared" ref="AP40:AP71" si="51">Z39*$AR$4</f>
        <v>20575.079789972184</v>
      </c>
      <c r="AQ40" s="20">
        <f t="shared" ref="AQ40:AQ71" si="52">AA39*$AS$4</f>
        <v>44644.255595010727</v>
      </c>
      <c r="AR40" s="24">
        <f t="shared" ref="AR40:AR71" si="53">AL40+AM40+AN40+AO40+AP40+AQ40-AJ40-AK40-AI40</f>
        <v>-10382.15932935628</v>
      </c>
      <c r="AS40" s="24">
        <f t="shared" ref="AS40:AS71" si="54">AR40*8000</f>
        <v>-83057274.634850234</v>
      </c>
      <c r="BB40" s="10">
        <f t="shared" ref="BB40:BB71" si="55">U39-AC39</f>
        <v>1297.1643603010157</v>
      </c>
      <c r="BC40" s="10">
        <f t="shared" ref="BC40:BC71" si="56">2*AA39</f>
        <v>1377.2438805024958</v>
      </c>
      <c r="BD40" s="9">
        <f t="shared" ref="BD40:BD71" si="57">2*AD39</f>
        <v>1311.1974032079149</v>
      </c>
      <c r="BE40" s="10">
        <f t="shared" ref="BE40:BE71" si="58">Y39*2</f>
        <v>497.70391364228794</v>
      </c>
    </row>
    <row r="41" spans="1:57">
      <c r="A41">
        <v>35</v>
      </c>
      <c r="B41" t="s">
        <v>25</v>
      </c>
      <c r="C41">
        <v>103.03700000000001</v>
      </c>
      <c r="D41">
        <v>140.292</v>
      </c>
      <c r="E41">
        <v>214.76499999999999</v>
      </c>
      <c r="F41">
        <v>214.76499999999999</v>
      </c>
      <c r="G41">
        <v>594.43600000000004</v>
      </c>
      <c r="H41">
        <v>1835.74</v>
      </c>
      <c r="I41">
        <v>1893.02</v>
      </c>
      <c r="J41">
        <v>1168.2</v>
      </c>
      <c r="K41">
        <v>565.79700000000003</v>
      </c>
      <c r="M41" s="4">
        <f t="shared" si="5"/>
        <v>0.38808666666666669</v>
      </c>
      <c r="N41" s="2">
        <f t="shared" si="6"/>
        <v>0.1204988576434817</v>
      </c>
      <c r="O41" s="2">
        <f t="shared" si="7"/>
        <v>0.95079751103705368</v>
      </c>
      <c r="P41" s="3">
        <f t="shared" si="8"/>
        <v>0.48597134660642816</v>
      </c>
      <c r="Q41" s="2">
        <f t="shared" si="35"/>
        <v>0.51056980399567109</v>
      </c>
      <c r="R41" s="3">
        <f t="shared" si="10"/>
        <v>0.18446481026574818</v>
      </c>
      <c r="T41" s="6">
        <f t="shared" si="36"/>
        <v>1467.9541027366624</v>
      </c>
      <c r="U41" s="6">
        <f t="shared" si="37"/>
        <v>3782.5419650335725</v>
      </c>
      <c r="V41" s="6">
        <f t="shared" si="13"/>
        <v>3782.5419650335725</v>
      </c>
      <c r="W41" s="6">
        <f t="shared" si="14"/>
        <v>77.194733980276993</v>
      </c>
      <c r="X41" s="6">
        <f t="shared" si="15"/>
        <v>176.88679245283001</v>
      </c>
      <c r="Y41" s="6">
        <f t="shared" si="38"/>
        <v>270.78587504014507</v>
      </c>
      <c r="Z41" s="6">
        <f t="shared" si="16"/>
        <v>270.78587504014507</v>
      </c>
      <c r="AA41" s="6">
        <f t="shared" si="39"/>
        <v>749.49303850889896</v>
      </c>
      <c r="AB41" s="6">
        <f t="shared" si="40"/>
        <v>1472.921841178927</v>
      </c>
      <c r="AC41" s="6">
        <f t="shared" si="41"/>
        <v>2386.8148578349228</v>
      </c>
      <c r="AD41" s="6">
        <f t="shared" si="42"/>
        <v>713.3836320633668</v>
      </c>
      <c r="AE41" s="6">
        <f t="shared" si="43"/>
        <v>2314.5878622969103</v>
      </c>
      <c r="AI41" s="64">
        <f t="shared" si="44"/>
        <v>840.07044991903933</v>
      </c>
      <c r="AJ41" s="22">
        <f t="shared" si="45"/>
        <v>266816.89746557391</v>
      </c>
      <c r="AK41" s="22">
        <f t="shared" si="46"/>
        <v>45210.053205242635</v>
      </c>
      <c r="AL41" s="20">
        <f t="shared" si="47"/>
        <v>165098.29164477313</v>
      </c>
      <c r="AM41" s="20">
        <f t="shared" si="48"/>
        <v>28814.695071727019</v>
      </c>
      <c r="AN41" s="20">
        <f t="shared" si="49"/>
        <v>18937.499999999982</v>
      </c>
      <c r="AO41" s="20">
        <f t="shared" si="50"/>
        <v>20925.379320475939</v>
      </c>
      <c r="AP41" s="20">
        <f t="shared" si="51"/>
        <v>21476.047197330572</v>
      </c>
      <c r="AQ41" s="20">
        <f t="shared" si="52"/>
        <v>46600.489912182798</v>
      </c>
      <c r="AR41" s="24">
        <f t="shared" si="53"/>
        <v>-11014.617974246183</v>
      </c>
      <c r="AS41" s="24">
        <f t="shared" si="54"/>
        <v>-88116943.793969467</v>
      </c>
      <c r="BB41" s="10">
        <f t="shared" si="55"/>
        <v>1346.1990420819125</v>
      </c>
      <c r="BC41" s="10">
        <f t="shared" si="56"/>
        <v>1437.5923330916639</v>
      </c>
      <c r="BD41" s="9">
        <f t="shared" si="57"/>
        <v>1368.61102520963</v>
      </c>
      <c r="BE41" s="10">
        <f t="shared" si="58"/>
        <v>519.49799703266979</v>
      </c>
    </row>
    <row r="42" spans="1:57">
      <c r="A42">
        <v>36</v>
      </c>
      <c r="B42" t="s">
        <v>25</v>
      </c>
      <c r="C42">
        <v>106.06699999999999</v>
      </c>
      <c r="D42">
        <v>137.68600000000001</v>
      </c>
      <c r="E42">
        <v>219.51499999999999</v>
      </c>
      <c r="F42">
        <v>219.51499999999999</v>
      </c>
      <c r="G42">
        <v>607.79300000000001</v>
      </c>
      <c r="H42">
        <v>1815.49</v>
      </c>
      <c r="I42">
        <v>1874.46</v>
      </c>
      <c r="J42">
        <v>1186.76</v>
      </c>
      <c r="K42">
        <v>578.30899999999997</v>
      </c>
      <c r="M42" s="4">
        <f t="shared" si="5"/>
        <v>0.39483666666666667</v>
      </c>
      <c r="N42" s="2">
        <f t="shared" si="6"/>
        <v>0.11623878228128087</v>
      </c>
      <c r="O42" s="2">
        <f t="shared" si="7"/>
        <v>0.95021191057905807</v>
      </c>
      <c r="P42" s="3">
        <f t="shared" si="8"/>
        <v>0.48822635520172897</v>
      </c>
      <c r="Q42" s="2">
        <f t="shared" si="35"/>
        <v>0.51311766046719742</v>
      </c>
      <c r="R42" s="3">
        <f t="shared" si="10"/>
        <v>0.18532135651028694</v>
      </c>
      <c r="T42" s="6">
        <f t="shared" si="36"/>
        <v>1521.7536607084355</v>
      </c>
      <c r="U42" s="6">
        <f t="shared" si="37"/>
        <v>3854.1346059765697</v>
      </c>
      <c r="V42" s="6">
        <f t="shared" si="13"/>
        <v>3854.1346059765697</v>
      </c>
      <c r="W42" s="6">
        <f t="shared" si="14"/>
        <v>78.65580828523612</v>
      </c>
      <c r="X42" s="6">
        <f t="shared" si="15"/>
        <v>176.88679245283001</v>
      </c>
      <c r="Y42" s="6">
        <f t="shared" si="38"/>
        <v>282.01345267698224</v>
      </c>
      <c r="Z42" s="6">
        <f t="shared" si="16"/>
        <v>282.01345267698224</v>
      </c>
      <c r="AA42" s="6">
        <f t="shared" si="39"/>
        <v>780.83867819010572</v>
      </c>
      <c r="AB42" s="6">
        <f t="shared" si="40"/>
        <v>1524.6442616576744</v>
      </c>
      <c r="AC42" s="6">
        <f t="shared" si="41"/>
        <v>2408.1461526041312</v>
      </c>
      <c r="AD42" s="6">
        <f t="shared" si="42"/>
        <v>742.96024328256794</v>
      </c>
      <c r="AE42" s="6">
        <f t="shared" si="43"/>
        <v>2332.3809452681344</v>
      </c>
      <c r="AI42" s="64">
        <f t="shared" si="44"/>
        <v>879.65257865745411</v>
      </c>
      <c r="AJ42" s="22">
        <f t="shared" si="45"/>
        <v>271877.76882071805</v>
      </c>
      <c r="AK42" s="22">
        <f t="shared" si="46"/>
        <v>46067.57859214388</v>
      </c>
      <c r="AL42" s="20">
        <f t="shared" si="47"/>
        <v>166365.631778315</v>
      </c>
      <c r="AM42" s="20">
        <f t="shared" si="48"/>
        <v>29069.018153571524</v>
      </c>
      <c r="AN42" s="20">
        <f t="shared" si="49"/>
        <v>18937.499999999982</v>
      </c>
      <c r="AO42" s="20">
        <f t="shared" si="50"/>
        <v>21814.510093234087</v>
      </c>
      <c r="AP42" s="20">
        <f t="shared" si="51"/>
        <v>22388.576148319196</v>
      </c>
      <c r="AQ42" s="20">
        <f t="shared" si="52"/>
        <v>48590.608027481983</v>
      </c>
      <c r="AR42" s="24">
        <f t="shared" si="53"/>
        <v>-11659.155790597613</v>
      </c>
      <c r="AS42" s="24">
        <f t="shared" si="54"/>
        <v>-93273246.324780911</v>
      </c>
      <c r="BB42" s="10">
        <f t="shared" si="55"/>
        <v>1395.7271071986497</v>
      </c>
      <c r="BC42" s="10">
        <f t="shared" si="56"/>
        <v>1498.9860770177979</v>
      </c>
      <c r="BD42" s="9">
        <f t="shared" si="57"/>
        <v>1426.7672641267336</v>
      </c>
      <c r="BE42" s="10">
        <f t="shared" si="58"/>
        <v>541.57175008029014</v>
      </c>
    </row>
    <row r="43" spans="1:57">
      <c r="A43">
        <v>37</v>
      </c>
      <c r="B43" t="s">
        <v>25</v>
      </c>
      <c r="C43">
        <v>109.09699999999999</v>
      </c>
      <c r="D43">
        <v>135.22399999999999</v>
      </c>
      <c r="E43">
        <v>224.16200000000001</v>
      </c>
      <c r="F43">
        <v>224.16200000000001</v>
      </c>
      <c r="G43">
        <v>620.98099999999999</v>
      </c>
      <c r="H43">
        <v>1795.47</v>
      </c>
      <c r="I43">
        <v>1856.33</v>
      </c>
      <c r="J43">
        <v>1204.9000000000001</v>
      </c>
      <c r="K43">
        <v>590.553</v>
      </c>
      <c r="M43" s="4">
        <f t="shared" si="5"/>
        <v>0.40150999999999998</v>
      </c>
      <c r="N43" s="2">
        <f t="shared" si="6"/>
        <v>0.11226287431612329</v>
      </c>
      <c r="O43" s="2">
        <f t="shared" si="7"/>
        <v>0.94947864328825371</v>
      </c>
      <c r="P43" s="3">
        <f t="shared" si="8"/>
        <v>0.49027670543697544</v>
      </c>
      <c r="Q43" s="2">
        <f t="shared" si="35"/>
        <v>0.5155380106763634</v>
      </c>
      <c r="R43" s="3">
        <f t="shared" si="10"/>
        <v>0.18609914240409123</v>
      </c>
      <c r="T43" s="6">
        <f t="shared" si="36"/>
        <v>1575.6481698012731</v>
      </c>
      <c r="U43" s="6">
        <f t="shared" si="37"/>
        <v>3924.306168716279</v>
      </c>
      <c r="V43" s="6">
        <f t="shared" si="13"/>
        <v>3924.306168716279</v>
      </c>
      <c r="W43" s="6">
        <f t="shared" si="14"/>
        <v>80.087880994209769</v>
      </c>
      <c r="X43" s="6">
        <f t="shared" si="15"/>
        <v>176.88679245283001</v>
      </c>
      <c r="Y43" s="6">
        <f t="shared" si="38"/>
        <v>293.22677313059285</v>
      </c>
      <c r="Z43" s="6">
        <f t="shared" si="16"/>
        <v>293.22677313059285</v>
      </c>
      <c r="AA43" s="6">
        <f t="shared" si="39"/>
        <v>812.30652298520113</v>
      </c>
      <c r="AB43" s="6">
        <f t="shared" si="40"/>
        <v>1576.1321675567426</v>
      </c>
      <c r="AC43" s="6">
        <f t="shared" si="41"/>
        <v>2428.2618821537462</v>
      </c>
      <c r="AD43" s="6">
        <f t="shared" si="42"/>
        <v>772.50359361796825</v>
      </c>
      <c r="AE43" s="6">
        <f t="shared" si="43"/>
        <v>2348.6579989150059</v>
      </c>
      <c r="AI43" s="64">
        <f t="shared" si="44"/>
        <v>922.74446014510534</v>
      </c>
      <c r="AJ43" s="22">
        <f t="shared" si="45"/>
        <v>277023.63307377789</v>
      </c>
      <c r="AK43" s="22">
        <f t="shared" si="46"/>
        <v>46939.505366188641</v>
      </c>
      <c r="AL43" s="20">
        <f t="shared" si="47"/>
        <v>167644.54520303768</v>
      </c>
      <c r="AM43" s="20">
        <f t="shared" si="48"/>
        <v>29328.811992565716</v>
      </c>
      <c r="AN43" s="20">
        <f t="shared" si="49"/>
        <v>18937.499999999982</v>
      </c>
      <c r="AO43" s="20">
        <f t="shared" si="50"/>
        <v>22719.003747657691</v>
      </c>
      <c r="AP43" s="20">
        <f t="shared" si="51"/>
        <v>23316.872267332892</v>
      </c>
      <c r="AQ43" s="20">
        <f t="shared" si="52"/>
        <v>50622.786597346203</v>
      </c>
      <c r="AR43" s="24">
        <f t="shared" si="53"/>
        <v>-12316.363092171465</v>
      </c>
      <c r="AS43" s="24">
        <f t="shared" si="54"/>
        <v>-98530904.737371713</v>
      </c>
      <c r="BB43" s="10">
        <f t="shared" si="55"/>
        <v>1445.9884533724385</v>
      </c>
      <c r="BC43" s="10">
        <f t="shared" si="56"/>
        <v>1561.6773563802114</v>
      </c>
      <c r="BD43" s="9">
        <f t="shared" si="57"/>
        <v>1485.9204865651359</v>
      </c>
      <c r="BE43" s="10">
        <f t="shared" si="58"/>
        <v>564.02690535396448</v>
      </c>
    </row>
    <row r="44" spans="1:57">
      <c r="A44">
        <v>38</v>
      </c>
      <c r="B44" t="s">
        <v>25</v>
      </c>
      <c r="C44">
        <v>112.127</v>
      </c>
      <c r="D44">
        <v>132.77799999999999</v>
      </c>
      <c r="E44">
        <v>228.72200000000001</v>
      </c>
      <c r="F44">
        <v>228.72200000000001</v>
      </c>
      <c r="G44">
        <v>633.99800000000005</v>
      </c>
      <c r="H44">
        <v>1775.78</v>
      </c>
      <c r="I44">
        <v>1838.65</v>
      </c>
      <c r="J44">
        <v>1222.58</v>
      </c>
      <c r="K44">
        <v>602.56500000000005</v>
      </c>
      <c r="M44" s="4">
        <f t="shared" si="5"/>
        <v>0.40807333333333334</v>
      </c>
      <c r="N44" s="2">
        <f t="shared" si="6"/>
        <v>0.10845926385780333</v>
      </c>
      <c r="O44" s="2">
        <f t="shared" si="7"/>
        <v>0.94864935240397963</v>
      </c>
      <c r="P44" s="3">
        <f t="shared" si="8"/>
        <v>0.49220319877146268</v>
      </c>
      <c r="Q44" s="2">
        <f t="shared" si="35"/>
        <v>0.51787913937037466</v>
      </c>
      <c r="R44" s="3">
        <f t="shared" si="10"/>
        <v>0.18683079838591105</v>
      </c>
      <c r="T44" s="6">
        <f t="shared" si="36"/>
        <v>1630.9053386600458</v>
      </c>
      <c r="U44" s="6">
        <f t="shared" si="37"/>
        <v>3996.5986636226635</v>
      </c>
      <c r="V44" s="6">
        <f t="shared" si="13"/>
        <v>3996.5986636226635</v>
      </c>
      <c r="W44" s="6">
        <f t="shared" si="14"/>
        <v>81.563238033115582</v>
      </c>
      <c r="X44" s="6">
        <f t="shared" si="15"/>
        <v>176.88679245283001</v>
      </c>
      <c r="Y44" s="6">
        <f t="shared" si="38"/>
        <v>304.70334651370098</v>
      </c>
      <c r="Z44" s="6">
        <f t="shared" si="16"/>
        <v>304.70334651370098</v>
      </c>
      <c r="AA44" s="6">
        <f t="shared" si="39"/>
        <v>844.61185317981392</v>
      </c>
      <c r="AB44" s="6">
        <f t="shared" si="40"/>
        <v>1628.7205313851612</v>
      </c>
      <c r="AC44" s="6">
        <f t="shared" si="41"/>
        <v>2449.4413702706179</v>
      </c>
      <c r="AD44" s="6">
        <f t="shared" si="42"/>
        <v>802.73682458193014</v>
      </c>
      <c r="AE44" s="6">
        <f t="shared" si="43"/>
        <v>2365.6933249626177</v>
      </c>
      <c r="AI44" s="64">
        <f t="shared" si="44"/>
        <v>969.49569396461823</v>
      </c>
      <c r="AJ44" s="22">
        <f t="shared" si="45"/>
        <v>282067.35448881995</v>
      </c>
      <c r="AK44" s="22">
        <f t="shared" si="46"/>
        <v>47794.12482879556</v>
      </c>
      <c r="AL44" s="20">
        <f t="shared" si="47"/>
        <v>168814.49098801386</v>
      </c>
      <c r="AM44" s="20">
        <f t="shared" si="48"/>
        <v>29573.801462750474</v>
      </c>
      <c r="AN44" s="20">
        <f t="shared" si="49"/>
        <v>18937.499999999982</v>
      </c>
      <c r="AO44" s="20">
        <f t="shared" si="50"/>
        <v>23622.348843400559</v>
      </c>
      <c r="AP44" s="20">
        <f t="shared" si="51"/>
        <v>24243.989602437417</v>
      </c>
      <c r="AQ44" s="20">
        <f t="shared" si="52"/>
        <v>52662.88788361047</v>
      </c>
      <c r="AR44" s="24">
        <f t="shared" si="53"/>
        <v>-12975.9562313674</v>
      </c>
      <c r="AS44" s="24">
        <f t="shared" si="54"/>
        <v>-103807649.8509392</v>
      </c>
      <c r="BB44" s="10">
        <f t="shared" si="55"/>
        <v>1496.0442865625328</v>
      </c>
      <c r="BC44" s="10">
        <f t="shared" si="56"/>
        <v>1624.6130459704023</v>
      </c>
      <c r="BD44" s="9">
        <f t="shared" si="57"/>
        <v>1545.0071872359365</v>
      </c>
      <c r="BE44" s="10">
        <f t="shared" si="58"/>
        <v>586.45354626118569</v>
      </c>
    </row>
    <row r="45" spans="1:57">
      <c r="A45">
        <v>39</v>
      </c>
      <c r="B45" t="s">
        <v>25</v>
      </c>
      <c r="C45">
        <v>115.158</v>
      </c>
      <c r="D45">
        <v>130.4</v>
      </c>
      <c r="E45">
        <v>233.191</v>
      </c>
      <c r="F45">
        <v>233.191</v>
      </c>
      <c r="G45">
        <v>646.84900000000005</v>
      </c>
      <c r="H45">
        <v>1756.37</v>
      </c>
      <c r="I45">
        <v>1821.39</v>
      </c>
      <c r="J45">
        <v>1239.8399999999999</v>
      </c>
      <c r="K45">
        <v>614.34</v>
      </c>
      <c r="M45" s="4">
        <f t="shared" si="5"/>
        <v>0.41454333333333337</v>
      </c>
      <c r="N45" s="2">
        <f t="shared" si="6"/>
        <v>0.10485433770494439</v>
      </c>
      <c r="O45" s="2">
        <f t="shared" si="7"/>
        <v>0.94772199946929547</v>
      </c>
      <c r="P45" s="3">
        <f t="shared" si="8"/>
        <v>0.49398936982864677</v>
      </c>
      <c r="Q45" s="2">
        <f t="shared" si="35"/>
        <v>0.52012978136584032</v>
      </c>
      <c r="R45" s="3">
        <f t="shared" si="10"/>
        <v>0.18750834251344853</v>
      </c>
      <c r="T45" s="6">
        <f t="shared" si="36"/>
        <v>1686.9763933904371</v>
      </c>
      <c r="U45" s="6">
        <f t="shared" si="37"/>
        <v>4069.4814214608132</v>
      </c>
      <c r="V45" s="6">
        <f t="shared" si="13"/>
        <v>4069.4814214608132</v>
      </c>
      <c r="W45" s="6">
        <f t="shared" si="14"/>
        <v>83.050641254302306</v>
      </c>
      <c r="X45" s="6">
        <f t="shared" si="15"/>
        <v>176.88679245283001</v>
      </c>
      <c r="Y45" s="6">
        <f t="shared" si="38"/>
        <v>316.32214738395618</v>
      </c>
      <c r="Z45" s="6">
        <f t="shared" si="16"/>
        <v>316.32214738395618</v>
      </c>
      <c r="AA45" s="6">
        <f t="shared" si="39"/>
        <v>877.44666266350191</v>
      </c>
      <c r="AB45" s="6">
        <f t="shared" si="40"/>
        <v>1681.835281855788</v>
      </c>
      <c r="AC45" s="6">
        <f t="shared" si="41"/>
        <v>2470.6967808593272</v>
      </c>
      <c r="AD45" s="6">
        <f t="shared" si="42"/>
        <v>833.34840548674538</v>
      </c>
      <c r="AE45" s="6">
        <f t="shared" si="43"/>
        <v>2382.5050280703763</v>
      </c>
      <c r="AI45" s="64">
        <f t="shared" si="44"/>
        <v>1019.9674438061345</v>
      </c>
      <c r="AJ45" s="22">
        <f t="shared" si="45"/>
        <v>287263.52214520617</v>
      </c>
      <c r="AK45" s="22">
        <f t="shared" si="46"/>
        <v>48674.575124260416</v>
      </c>
      <c r="AL45" s="20">
        <f t="shared" si="47"/>
        <v>170038.93911833805</v>
      </c>
      <c r="AM45" s="20">
        <f t="shared" si="48"/>
        <v>29831.746448525857</v>
      </c>
      <c r="AN45" s="20">
        <f t="shared" si="49"/>
        <v>18937.499999999982</v>
      </c>
      <c r="AO45" s="20">
        <f t="shared" si="50"/>
        <v>24546.90159514375</v>
      </c>
      <c r="AP45" s="20">
        <f t="shared" si="51"/>
        <v>25192.872689752799</v>
      </c>
      <c r="AQ45" s="20">
        <f t="shared" si="52"/>
        <v>54757.284437056471</v>
      </c>
      <c r="AR45" s="24">
        <f t="shared" si="53"/>
        <v>-13652.820424455844</v>
      </c>
      <c r="AS45" s="24">
        <f t="shared" si="54"/>
        <v>-109222563.39564675</v>
      </c>
      <c r="BB45" s="10">
        <f t="shared" si="55"/>
        <v>1547.1572933520456</v>
      </c>
      <c r="BC45" s="10">
        <f t="shared" si="56"/>
        <v>1689.2237063596278</v>
      </c>
      <c r="BD45" s="9">
        <f t="shared" si="57"/>
        <v>1605.4736491638603</v>
      </c>
      <c r="BE45" s="10">
        <f t="shared" si="58"/>
        <v>609.40669302740196</v>
      </c>
    </row>
    <row r="46" spans="1:57">
      <c r="A46">
        <v>40</v>
      </c>
      <c r="B46" t="s">
        <v>25</v>
      </c>
      <c r="C46">
        <v>118.188</v>
      </c>
      <c r="D46">
        <v>128.08699999999999</v>
      </c>
      <c r="E46">
        <v>237.57300000000001</v>
      </c>
      <c r="F46">
        <v>237.57300000000001</v>
      </c>
      <c r="G46">
        <v>659.53800000000001</v>
      </c>
      <c r="H46">
        <v>1737.23</v>
      </c>
      <c r="I46">
        <v>1804.53</v>
      </c>
      <c r="J46">
        <v>1256.69</v>
      </c>
      <c r="K46">
        <v>625.88499999999999</v>
      </c>
      <c r="M46" s="4">
        <f t="shared" si="5"/>
        <v>0.42092333333333332</v>
      </c>
      <c r="N46" s="2">
        <f t="shared" si="6"/>
        <v>0.10143335682665884</v>
      </c>
      <c r="O46" s="2">
        <f t="shared" si="7"/>
        <v>0.94670091164661829</v>
      </c>
      <c r="P46" s="3">
        <f t="shared" si="8"/>
        <v>0.49564449583059467</v>
      </c>
      <c r="Q46" s="2">
        <f t="shared" si="35"/>
        <v>0.52229463797841258</v>
      </c>
      <c r="R46" s="3">
        <f t="shared" si="10"/>
        <v>0.18813639855238881</v>
      </c>
      <c r="T46" s="6">
        <f t="shared" si="36"/>
        <v>1743.8720159396362</v>
      </c>
      <c r="U46" s="6">
        <f t="shared" si="37"/>
        <v>4142.9682743642225</v>
      </c>
      <c r="V46" s="6">
        <f t="shared" si="13"/>
        <v>4142.9682743642225</v>
      </c>
      <c r="W46" s="6">
        <f t="shared" si="14"/>
        <v>84.550372946208626</v>
      </c>
      <c r="X46" s="6">
        <f t="shared" si="15"/>
        <v>176.88679245283001</v>
      </c>
      <c r="Y46" s="6">
        <f t="shared" si="38"/>
        <v>328.08580061517711</v>
      </c>
      <c r="Z46" s="6">
        <f t="shared" si="16"/>
        <v>328.08580061517711</v>
      </c>
      <c r="AA46" s="6">
        <f t="shared" si="39"/>
        <v>910.81500324587682</v>
      </c>
      <c r="AB46" s="6">
        <f t="shared" si="40"/>
        <v>1735.4756002312884</v>
      </c>
      <c r="AC46" s="6">
        <f t="shared" si="41"/>
        <v>2492.0430470791425</v>
      </c>
      <c r="AD46" s="6">
        <f t="shared" si="42"/>
        <v>864.34056613348378</v>
      </c>
      <c r="AE46" s="6">
        <f t="shared" si="43"/>
        <v>2399.0962584245863</v>
      </c>
      <c r="AI46" s="64">
        <f t="shared" si="44"/>
        <v>1074.0873572166331</v>
      </c>
      <c r="AJ46" s="22">
        <f t="shared" si="45"/>
        <v>292502.11613033887</v>
      </c>
      <c r="AK46" s="22">
        <f t="shared" si="46"/>
        <v>49562.214231971244</v>
      </c>
      <c r="AL46" s="20">
        <f t="shared" si="47"/>
        <v>171247.31390261443</v>
      </c>
      <c r="AM46" s="20">
        <f t="shared" si="48"/>
        <v>30090.616094085748</v>
      </c>
      <c r="AN46" s="20">
        <f t="shared" si="49"/>
        <v>18937.499999999982</v>
      </c>
      <c r="AO46" s="20">
        <f t="shared" si="50"/>
        <v>25482.912193251512</v>
      </c>
      <c r="AP46" s="20">
        <f t="shared" si="51"/>
        <v>26153.5151457055</v>
      </c>
      <c r="AQ46" s="20">
        <f t="shared" si="52"/>
        <v>56886.007821136292</v>
      </c>
      <c r="AR46" s="24">
        <f t="shared" si="53"/>
        <v>-14340.552562733299</v>
      </c>
      <c r="AS46" s="24">
        <f t="shared" si="54"/>
        <v>-114724420.50186639</v>
      </c>
      <c r="BB46" s="10">
        <f t="shared" si="55"/>
        <v>1598.784640601486</v>
      </c>
      <c r="BC46" s="10">
        <f t="shared" si="56"/>
        <v>1754.8933253270038</v>
      </c>
      <c r="BD46" s="9">
        <f t="shared" si="57"/>
        <v>1666.6968109734908</v>
      </c>
      <c r="BE46" s="10">
        <f t="shared" si="58"/>
        <v>632.64429476791236</v>
      </c>
    </row>
    <row r="47" spans="1:57">
      <c r="A47">
        <v>41</v>
      </c>
      <c r="B47" t="s">
        <v>25</v>
      </c>
      <c r="C47">
        <v>121.218</v>
      </c>
      <c r="D47">
        <v>125.836</v>
      </c>
      <c r="E47">
        <v>241.87100000000001</v>
      </c>
      <c r="F47">
        <v>241.87100000000001</v>
      </c>
      <c r="G47">
        <v>672.06799999999998</v>
      </c>
      <c r="H47">
        <v>1718.35</v>
      </c>
      <c r="I47">
        <v>1788.08</v>
      </c>
      <c r="J47">
        <v>1273.1500000000001</v>
      </c>
      <c r="K47">
        <v>637.20699999999999</v>
      </c>
      <c r="M47" s="4">
        <f t="shared" si="5"/>
        <v>0.42721666666666669</v>
      </c>
      <c r="N47" s="2">
        <f t="shared" si="6"/>
        <v>9.818281121991182E-2</v>
      </c>
      <c r="O47" s="2">
        <f t="shared" si="7"/>
        <v>0.94559787008933804</v>
      </c>
      <c r="P47" s="3">
        <f t="shared" si="8"/>
        <v>0.49717707642492098</v>
      </c>
      <c r="Q47" s="2">
        <f t="shared" si="35"/>
        <v>0.5243771700542269</v>
      </c>
      <c r="R47" s="3">
        <f t="shared" si="10"/>
        <v>0.18871844887449771</v>
      </c>
      <c r="T47" s="6">
        <f t="shared" si="36"/>
        <v>1801.6065159983598</v>
      </c>
      <c r="U47" s="6">
        <f t="shared" si="37"/>
        <v>4217.0791932236407</v>
      </c>
      <c r="V47" s="6">
        <f t="shared" si="13"/>
        <v>4217.0791932236407</v>
      </c>
      <c r="W47" s="6">
        <f t="shared" si="14"/>
        <v>86.062840678033481</v>
      </c>
      <c r="X47" s="6">
        <f t="shared" si="15"/>
        <v>176.88679245283001</v>
      </c>
      <c r="Y47" s="6">
        <f t="shared" si="38"/>
        <v>339.9963871813984</v>
      </c>
      <c r="Z47" s="6">
        <f t="shared" si="16"/>
        <v>339.9963871813984</v>
      </c>
      <c r="AA47" s="6">
        <f t="shared" si="39"/>
        <v>944.72132641047517</v>
      </c>
      <c r="AB47" s="6">
        <f t="shared" si="40"/>
        <v>1789.6581249451556</v>
      </c>
      <c r="AC47" s="6">
        <f t="shared" si="41"/>
        <v>2513.4839089565185</v>
      </c>
      <c r="AD47" s="6">
        <f t="shared" si="42"/>
        <v>895.7174604921521</v>
      </c>
      <c r="AE47" s="6">
        <f t="shared" si="43"/>
        <v>2415.4726772252807</v>
      </c>
      <c r="AI47" s="64">
        <f t="shared" si="44"/>
        <v>1131.9989390238406</v>
      </c>
      <c r="AJ47" s="22">
        <f t="shared" si="45"/>
        <v>297784.13065647718</v>
      </c>
      <c r="AK47" s="22">
        <f t="shared" si="46"/>
        <v>50457.210613481868</v>
      </c>
      <c r="AL47" s="20">
        <f t="shared" si="47"/>
        <v>172439.84176678397</v>
      </c>
      <c r="AM47" s="20">
        <f t="shared" si="48"/>
        <v>30350.592270376877</v>
      </c>
      <c r="AN47" s="20">
        <f t="shared" si="49"/>
        <v>18937.499999999982</v>
      </c>
      <c r="AO47" s="20">
        <f t="shared" si="50"/>
        <v>26430.592097558667</v>
      </c>
      <c r="AP47" s="20">
        <f t="shared" si="51"/>
        <v>27126.133994862845</v>
      </c>
      <c r="AQ47" s="20">
        <f t="shared" si="52"/>
        <v>59049.320719934411</v>
      </c>
      <c r="AR47" s="24">
        <f t="shared" si="53"/>
        <v>-15039.359359466136</v>
      </c>
      <c r="AS47" s="24">
        <f t="shared" si="54"/>
        <v>-120314874.87572908</v>
      </c>
      <c r="BB47" s="10">
        <f t="shared" si="55"/>
        <v>1650.9252272850799</v>
      </c>
      <c r="BC47" s="10">
        <f t="shared" si="56"/>
        <v>1821.6300064917536</v>
      </c>
      <c r="BD47" s="9">
        <f t="shared" si="57"/>
        <v>1728.6811322669676</v>
      </c>
      <c r="BE47" s="10">
        <f t="shared" si="58"/>
        <v>656.17160123035421</v>
      </c>
    </row>
    <row r="48" spans="1:57">
      <c r="A48">
        <v>42</v>
      </c>
      <c r="B48" t="s">
        <v>25</v>
      </c>
      <c r="C48">
        <v>124.248</v>
      </c>
      <c r="D48">
        <v>123.646</v>
      </c>
      <c r="E48">
        <v>246.08600000000001</v>
      </c>
      <c r="F48">
        <v>246.08600000000001</v>
      </c>
      <c r="G48">
        <v>684.44</v>
      </c>
      <c r="H48">
        <v>1699.74</v>
      </c>
      <c r="I48">
        <v>1772</v>
      </c>
      <c r="J48">
        <v>1289.23</v>
      </c>
      <c r="K48">
        <v>648.31200000000001</v>
      </c>
      <c r="M48" s="4">
        <f t="shared" si="5"/>
        <v>0.43341999999999997</v>
      </c>
      <c r="N48" s="2">
        <f t="shared" si="6"/>
        <v>9.5093289034500789E-2</v>
      </c>
      <c r="O48" s="2">
        <f t="shared" si="7"/>
        <v>0.94443073708335268</v>
      </c>
      <c r="P48" s="3">
        <f t="shared" si="8"/>
        <v>0.49860181809791887</v>
      </c>
      <c r="Q48" s="2">
        <f t="shared" si="35"/>
        <v>0.52638703028625045</v>
      </c>
      <c r="R48" s="3">
        <f t="shared" si="10"/>
        <v>0.18925907126267055</v>
      </c>
      <c r="T48" s="6">
        <f t="shared" si="36"/>
        <v>1860.139598165058</v>
      </c>
      <c r="U48" s="6">
        <f t="shared" si="37"/>
        <v>4291.7714876218406</v>
      </c>
      <c r="V48" s="6">
        <f t="shared" si="13"/>
        <v>4291.7714876218406</v>
      </c>
      <c r="W48" s="6">
        <f t="shared" si="14"/>
        <v>87.587173216772257</v>
      </c>
      <c r="X48" s="6">
        <f t="shared" si="15"/>
        <v>176.88679245283001</v>
      </c>
      <c r="Y48" s="6">
        <f t="shared" si="38"/>
        <v>352.0482927676361</v>
      </c>
      <c r="Z48" s="6">
        <f t="shared" si="16"/>
        <v>352.0482927676361</v>
      </c>
      <c r="AA48" s="6">
        <f t="shared" si="39"/>
        <v>979.15335899596414</v>
      </c>
      <c r="AB48" s="6">
        <f t="shared" si="40"/>
        <v>1844.3601849897295</v>
      </c>
      <c r="AC48" s="6">
        <f t="shared" si="41"/>
        <v>2534.9984758488836</v>
      </c>
      <c r="AD48" s="6">
        <f t="shared" si="42"/>
        <v>927.46898556103019</v>
      </c>
      <c r="AE48" s="6">
        <f t="shared" si="43"/>
        <v>2431.6318894567826</v>
      </c>
      <c r="AI48" s="64">
        <f t="shared" si="44"/>
        <v>1193.678791254745</v>
      </c>
      <c r="AJ48" s="22">
        <f t="shared" si="45"/>
        <v>303111.00117133558</v>
      </c>
      <c r="AK48" s="22">
        <f t="shared" si="46"/>
        <v>51359.807494270724</v>
      </c>
      <c r="AL48" s="20">
        <f t="shared" si="47"/>
        <v>173616.9296209215</v>
      </c>
      <c r="AM48" s="20">
        <f t="shared" si="48"/>
        <v>30611.720527181438</v>
      </c>
      <c r="AN48" s="20">
        <f t="shared" si="49"/>
        <v>18937.499999999982</v>
      </c>
      <c r="AO48" s="20">
        <f t="shared" si="50"/>
        <v>27390.108951333455</v>
      </c>
      <c r="AP48" s="20">
        <f t="shared" si="51"/>
        <v>28110.901292158022</v>
      </c>
      <c r="AQ48" s="20">
        <f t="shared" si="52"/>
        <v>61247.511728915437</v>
      </c>
      <c r="AR48" s="24">
        <f t="shared" si="53"/>
        <v>-15749.815336351261</v>
      </c>
      <c r="AS48" s="24">
        <f t="shared" si="54"/>
        <v>-125998522.69081008</v>
      </c>
      <c r="BB48" s="10">
        <f t="shared" si="55"/>
        <v>1703.5952842671222</v>
      </c>
      <c r="BC48" s="10">
        <f t="shared" si="56"/>
        <v>1889.4426528209503</v>
      </c>
      <c r="BD48" s="9">
        <f t="shared" si="57"/>
        <v>1791.4349209843042</v>
      </c>
      <c r="BE48" s="10">
        <f t="shared" si="58"/>
        <v>679.99277436279681</v>
      </c>
    </row>
    <row r="49" spans="1:57">
      <c r="A49">
        <v>43</v>
      </c>
      <c r="B49" t="s">
        <v>25</v>
      </c>
      <c r="C49">
        <v>127.27800000000001</v>
      </c>
      <c r="D49">
        <v>121.524</v>
      </c>
      <c r="E49">
        <v>250.22200000000001</v>
      </c>
      <c r="F49">
        <v>250.22200000000001</v>
      </c>
      <c r="G49">
        <v>696.66</v>
      </c>
      <c r="H49">
        <v>1681.37</v>
      </c>
      <c r="I49">
        <v>1756.27</v>
      </c>
      <c r="J49">
        <v>1304.95</v>
      </c>
      <c r="K49">
        <v>659.20899999999995</v>
      </c>
      <c r="M49" s="4">
        <f t="shared" si="5"/>
        <v>0.4395433333333334</v>
      </c>
      <c r="N49" s="2">
        <f t="shared" si="6"/>
        <v>9.2159286532234208E-2</v>
      </c>
      <c r="O49" s="2">
        <f t="shared" si="7"/>
        <v>0.94319521791556393</v>
      </c>
      <c r="P49" s="3">
        <f t="shared" si="8"/>
        <v>0.49991961353829345</v>
      </c>
      <c r="Q49" s="2">
        <f t="shared" si="35"/>
        <v>0.52832106049460414</v>
      </c>
      <c r="R49" s="3">
        <f t="shared" si="10"/>
        <v>0.18975906812373447</v>
      </c>
      <c r="T49" s="6">
        <f t="shared" si="36"/>
        <v>1919.3593951159874</v>
      </c>
      <c r="U49" s="6">
        <f t="shared" si="37"/>
        <v>4366.7125617860665</v>
      </c>
      <c r="V49" s="6">
        <f t="shared" si="13"/>
        <v>4366.7125617860665</v>
      </c>
      <c r="W49" s="6">
        <f t="shared" si="14"/>
        <v>89.11658289359319</v>
      </c>
      <c r="X49" s="6">
        <f t="shared" si="15"/>
        <v>176.88679245283001</v>
      </c>
      <c r="Y49" s="6">
        <f t="shared" si="38"/>
        <v>364.21585021174445</v>
      </c>
      <c r="Z49" s="6">
        <f t="shared" si="16"/>
        <v>364.21585021174445</v>
      </c>
      <c r="AA49" s="6">
        <f t="shared" si="39"/>
        <v>1014.0379910979603</v>
      </c>
      <c r="AB49" s="6">
        <f t="shared" si="40"/>
        <v>1899.4471858283018</v>
      </c>
      <c r="AC49" s="6">
        <f t="shared" si="41"/>
        <v>2556.3819588513579</v>
      </c>
      <c r="AD49" s="6">
        <f t="shared" si="42"/>
        <v>959.52540704747707</v>
      </c>
      <c r="AE49" s="6">
        <f t="shared" si="43"/>
        <v>2447.3531666700792</v>
      </c>
      <c r="AI49" s="64">
        <f t="shared" si="44"/>
        <v>1258.901655669398</v>
      </c>
      <c r="AJ49" s="22">
        <f t="shared" si="45"/>
        <v>308479.65921579499</v>
      </c>
      <c r="AK49" s="22">
        <f t="shared" si="46"/>
        <v>52269.484947746401</v>
      </c>
      <c r="AL49" s="20">
        <f t="shared" si="47"/>
        <v>174778.40531848514</v>
      </c>
      <c r="AM49" s="20">
        <f t="shared" si="48"/>
        <v>30873.746437363552</v>
      </c>
      <c r="AN49" s="20">
        <f t="shared" si="49"/>
        <v>18937.499999999982</v>
      </c>
      <c r="AO49" s="20">
        <f t="shared" si="50"/>
        <v>28361.010465360763</v>
      </c>
      <c r="AP49" s="20">
        <f t="shared" si="51"/>
        <v>29107.352846028156</v>
      </c>
      <c r="AQ49" s="20">
        <f t="shared" si="52"/>
        <v>63479.785163075052</v>
      </c>
      <c r="AR49" s="24">
        <f t="shared" si="53"/>
        <v>-16470.245588898164</v>
      </c>
      <c r="AS49" s="24">
        <f t="shared" si="54"/>
        <v>-131761964.71118531</v>
      </c>
      <c r="BB49" s="10">
        <f t="shared" si="55"/>
        <v>1756.773011772957</v>
      </c>
      <c r="BC49" s="10">
        <f t="shared" si="56"/>
        <v>1958.3067179919283</v>
      </c>
      <c r="BD49" s="9">
        <f t="shared" si="57"/>
        <v>1854.9379711220604</v>
      </c>
      <c r="BE49" s="10">
        <f t="shared" si="58"/>
        <v>704.0965855352722</v>
      </c>
    </row>
    <row r="50" spans="1:57">
      <c r="A50">
        <v>44</v>
      </c>
      <c r="B50" t="s">
        <v>25</v>
      </c>
      <c r="C50">
        <v>130.309</v>
      </c>
      <c r="D50">
        <v>119.45</v>
      </c>
      <c r="E50">
        <v>254.28100000000001</v>
      </c>
      <c r="F50">
        <v>254.28100000000001</v>
      </c>
      <c r="G50">
        <v>708.72799999999995</v>
      </c>
      <c r="H50">
        <v>1663.26</v>
      </c>
      <c r="I50">
        <v>1740.92</v>
      </c>
      <c r="J50">
        <v>1320.31</v>
      </c>
      <c r="K50">
        <v>669.90099999999995</v>
      </c>
      <c r="M50" s="4">
        <f t="shared" si="5"/>
        <v>0.44557999999999998</v>
      </c>
      <c r="N50" s="2">
        <f t="shared" si="6"/>
        <v>8.9359187276508517E-2</v>
      </c>
      <c r="O50" s="2">
        <f t="shared" si="7"/>
        <v>0.94190755883717103</v>
      </c>
      <c r="P50" s="3">
        <f t="shared" si="8"/>
        <v>0.50114532369795173</v>
      </c>
      <c r="Q50" s="2">
        <f t="shared" si="35"/>
        <v>0.53019136107245979</v>
      </c>
      <c r="R50" s="3">
        <f t="shared" si="10"/>
        <v>0.19022472582551581</v>
      </c>
      <c r="T50" s="6">
        <f t="shared" si="36"/>
        <v>1979.5031472866974</v>
      </c>
      <c r="U50" s="6">
        <f t="shared" si="37"/>
        <v>4442.5314136332363</v>
      </c>
      <c r="V50" s="6">
        <f t="shared" si="13"/>
        <v>4442.5314136332363</v>
      </c>
      <c r="W50" s="6">
        <f t="shared" si="14"/>
        <v>90.663906400678286</v>
      </c>
      <c r="X50" s="6">
        <f t="shared" si="15"/>
        <v>176.88679245283001</v>
      </c>
      <c r="Y50" s="6">
        <f t="shared" si="38"/>
        <v>376.55044346335762</v>
      </c>
      <c r="Z50" s="6">
        <f t="shared" si="16"/>
        <v>376.55044346335762</v>
      </c>
      <c r="AA50" s="6">
        <f t="shared" si="39"/>
        <v>1049.515467907152</v>
      </c>
      <c r="AB50" s="6">
        <f t="shared" si="40"/>
        <v>1955.1728835719885</v>
      </c>
      <c r="AC50" s="6">
        <f t="shared" si="41"/>
        <v>2578.0224364619262</v>
      </c>
      <c r="AD50" s="6">
        <f t="shared" si="42"/>
        <v>992.01874550810624</v>
      </c>
      <c r="AE50" s="6">
        <f t="shared" si="43"/>
        <v>2463.0282663465387</v>
      </c>
      <c r="AI50" s="64">
        <f t="shared" si="44"/>
        <v>1327.8616599757936</v>
      </c>
      <c r="AJ50" s="22">
        <f t="shared" si="45"/>
        <v>313866.19880349707</v>
      </c>
      <c r="AK50" s="22">
        <f t="shared" si="46"/>
        <v>53182.192289992505</v>
      </c>
      <c r="AL50" s="20">
        <f t="shared" si="47"/>
        <v>175908.40356074527</v>
      </c>
      <c r="AM50" s="20">
        <f t="shared" si="48"/>
        <v>31134.175876850688</v>
      </c>
      <c r="AN50" s="20">
        <f t="shared" si="49"/>
        <v>18937.499999999982</v>
      </c>
      <c r="AO50" s="20">
        <f t="shared" si="50"/>
        <v>29341.228893058134</v>
      </c>
      <c r="AP50" s="20">
        <f t="shared" si="51"/>
        <v>30113.366495507034</v>
      </c>
      <c r="AQ50" s="20">
        <f t="shared" si="52"/>
        <v>65741.401212269193</v>
      </c>
      <c r="AR50" s="24">
        <f t="shared" si="53"/>
        <v>-17200.176715035042</v>
      </c>
      <c r="AS50" s="24">
        <f t="shared" si="54"/>
        <v>-137601413.72028035</v>
      </c>
      <c r="BB50" s="10">
        <f t="shared" si="55"/>
        <v>1810.3306029347086</v>
      </c>
      <c r="BC50" s="10">
        <f t="shared" si="56"/>
        <v>2028.0759821959207</v>
      </c>
      <c r="BD50" s="9">
        <f t="shared" si="57"/>
        <v>1919.0508140949541</v>
      </c>
      <c r="BE50" s="10">
        <f t="shared" si="58"/>
        <v>728.43170042348891</v>
      </c>
    </row>
    <row r="51" spans="1:57">
      <c r="A51">
        <v>45</v>
      </c>
      <c r="B51" t="s">
        <v>25</v>
      </c>
      <c r="C51">
        <v>133.339</v>
      </c>
      <c r="D51">
        <v>117.429</v>
      </c>
      <c r="E51">
        <v>258.26400000000001</v>
      </c>
      <c r="F51">
        <v>258.26400000000001</v>
      </c>
      <c r="G51">
        <v>720.64800000000002</v>
      </c>
      <c r="H51">
        <v>1645.39</v>
      </c>
      <c r="I51">
        <v>1725.9</v>
      </c>
      <c r="J51">
        <v>1335.32</v>
      </c>
      <c r="K51">
        <v>680.39499999999998</v>
      </c>
      <c r="M51" s="4">
        <f t="shared" si="5"/>
        <v>0.45153666666666664</v>
      </c>
      <c r="N51" s="2">
        <f t="shared" si="6"/>
        <v>8.6688419545108933E-2</v>
      </c>
      <c r="O51" s="2">
        <f t="shared" si="7"/>
        <v>0.94056260488258625</v>
      </c>
      <c r="P51" s="3">
        <f t="shared" si="8"/>
        <v>0.50228109935701049</v>
      </c>
      <c r="Q51" s="2">
        <f t="shared" si="35"/>
        <v>0.53199666324624806</v>
      </c>
      <c r="R51" s="3">
        <f t="shared" si="10"/>
        <v>0.19065561305467996</v>
      </c>
      <c r="T51" s="6">
        <f t="shared" si="36"/>
        <v>2040.4892992746938</v>
      </c>
      <c r="U51" s="6">
        <f t="shared" si="37"/>
        <v>4518.9891539440005</v>
      </c>
      <c r="V51" s="6">
        <f t="shared" si="13"/>
        <v>4518.9891539440005</v>
      </c>
      <c r="W51" s="6">
        <f t="shared" si="14"/>
        <v>92.224268447836749</v>
      </c>
      <c r="X51" s="6">
        <f t="shared" si="15"/>
        <v>176.88679245283001</v>
      </c>
      <c r="Y51" s="6">
        <f t="shared" si="38"/>
        <v>389.03073828473106</v>
      </c>
      <c r="Z51" s="6">
        <f t="shared" si="16"/>
        <v>389.03073828473106</v>
      </c>
      <c r="AA51" s="6">
        <f t="shared" si="39"/>
        <v>1085.5334986038119</v>
      </c>
      <c r="AB51" s="6">
        <f t="shared" si="40"/>
        <v>2011.432199008686</v>
      </c>
      <c r="AC51" s="6">
        <f t="shared" si="41"/>
        <v>2599.781223383151</v>
      </c>
      <c r="AD51" s="6">
        <f t="shared" si="42"/>
        <v>1024.8992084659092</v>
      </c>
      <c r="AE51" s="6">
        <f t="shared" si="43"/>
        <v>2478.4998546693068</v>
      </c>
      <c r="AI51" s="64">
        <f t="shared" si="44"/>
        <v>1400.5139978353047</v>
      </c>
      <c r="AJ51" s="22">
        <f t="shared" si="45"/>
        <v>319315.83041771612</v>
      </c>
      <c r="AK51" s="22">
        <f t="shared" si="46"/>
        <v>54105.590086639189</v>
      </c>
      <c r="AL51" s="20">
        <f t="shared" si="47"/>
        <v>177035.08270019013</v>
      </c>
      <c r="AM51" s="20">
        <f t="shared" si="48"/>
        <v>31397.735253669798</v>
      </c>
      <c r="AN51" s="20">
        <f t="shared" si="49"/>
        <v>18937.499999999982</v>
      </c>
      <c r="AO51" s="20">
        <f t="shared" si="50"/>
        <v>30334.90372540809</v>
      </c>
      <c r="AP51" s="20">
        <f t="shared" si="51"/>
        <v>31133.19066555041</v>
      </c>
      <c r="AQ51" s="20">
        <f t="shared" si="52"/>
        <v>68041.452154528946</v>
      </c>
      <c r="AR51" s="24">
        <f t="shared" si="53"/>
        <v>-17942.070002843269</v>
      </c>
      <c r="AS51" s="24">
        <f t="shared" si="54"/>
        <v>-143536560.02274615</v>
      </c>
      <c r="BB51" s="10">
        <f t="shared" si="55"/>
        <v>1864.5089771713101</v>
      </c>
      <c r="BC51" s="10">
        <f t="shared" si="56"/>
        <v>2099.030935814304</v>
      </c>
      <c r="BD51" s="9">
        <f t="shared" si="57"/>
        <v>1984.0374910162125</v>
      </c>
      <c r="BE51" s="10">
        <f t="shared" si="58"/>
        <v>753.10088692671525</v>
      </c>
    </row>
    <row r="52" spans="1:57">
      <c r="A52">
        <v>46</v>
      </c>
      <c r="B52" t="s">
        <v>25</v>
      </c>
      <c r="C52">
        <v>136.369</v>
      </c>
      <c r="D52">
        <v>115.461</v>
      </c>
      <c r="E52">
        <v>262.17399999999998</v>
      </c>
      <c r="F52">
        <v>262.17399999999998</v>
      </c>
      <c r="G52">
        <v>732.42100000000005</v>
      </c>
      <c r="H52">
        <v>1627.77</v>
      </c>
      <c r="I52">
        <v>1711.22</v>
      </c>
      <c r="J52">
        <v>1350.01</v>
      </c>
      <c r="K52">
        <v>690.69600000000003</v>
      </c>
      <c r="M52" s="4">
        <f t="shared" si="5"/>
        <v>0.45740999999999998</v>
      </c>
      <c r="N52" s="2">
        <f t="shared" si="6"/>
        <v>8.4141142519839965E-2</v>
      </c>
      <c r="O52" s="2">
        <f t="shared" si="7"/>
        <v>0.93919059501687041</v>
      </c>
      <c r="P52" s="3">
        <f t="shared" si="8"/>
        <v>0.50333836164491375</v>
      </c>
      <c r="Q52" s="2">
        <f t="shared" si="35"/>
        <v>0.53374507189028086</v>
      </c>
      <c r="R52" s="3">
        <f t="shared" si="10"/>
        <v>0.19105689279493959</v>
      </c>
      <c r="T52" s="6">
        <f t="shared" si="36"/>
        <v>2102.262783169615</v>
      </c>
      <c r="U52" s="6">
        <f t="shared" si="37"/>
        <v>4596.01404247746</v>
      </c>
      <c r="V52" s="6">
        <f t="shared" si="13"/>
        <v>4596.01404247746</v>
      </c>
      <c r="W52" s="6">
        <f t="shared" si="14"/>
        <v>93.796204948519588</v>
      </c>
      <c r="X52" s="6">
        <f t="shared" si="15"/>
        <v>176.88679245283001</v>
      </c>
      <c r="Y52" s="6">
        <f t="shared" si="38"/>
        <v>401.65179519082847</v>
      </c>
      <c r="Z52" s="6">
        <f t="shared" si="16"/>
        <v>401.65179519082847</v>
      </c>
      <c r="AA52" s="6">
        <f t="shared" si="39"/>
        <v>1122.0724003351281</v>
      </c>
      <c r="AB52" s="6">
        <f t="shared" si="40"/>
        <v>2068.2216391554125</v>
      </c>
      <c r="AC52" s="6">
        <f t="shared" si="41"/>
        <v>2621.5886082705674</v>
      </c>
      <c r="AD52" s="6">
        <f t="shared" si="42"/>
        <v>1058.1495050276706</v>
      </c>
      <c r="AE52" s="6">
        <f t="shared" si="43"/>
        <v>2493.751259307845</v>
      </c>
      <c r="AI52" s="64">
        <f t="shared" si="44"/>
        <v>1477.0857895659078</v>
      </c>
      <c r="AJ52" s="22">
        <f t="shared" si="45"/>
        <v>324811.3834180329</v>
      </c>
      <c r="AK52" s="22">
        <f t="shared" si="46"/>
        <v>55036.768905883982</v>
      </c>
      <c r="AL52" s="20">
        <f t="shared" si="47"/>
        <v>178147.13405406577</v>
      </c>
      <c r="AM52" s="20">
        <f t="shared" si="48"/>
        <v>31662.735519583395</v>
      </c>
      <c r="AN52" s="20">
        <f t="shared" si="49"/>
        <v>18937.499999999982</v>
      </c>
      <c r="AO52" s="20">
        <f t="shared" si="50"/>
        <v>31340.316276217935</v>
      </c>
      <c r="AP52" s="20">
        <f t="shared" si="51"/>
        <v>32165.061441381567</v>
      </c>
      <c r="AQ52" s="20">
        <f t="shared" si="52"/>
        <v>70376.547908033317</v>
      </c>
      <c r="AR52" s="24">
        <f t="shared" si="53"/>
        <v>-18695.942914200845</v>
      </c>
      <c r="AS52" s="24">
        <f t="shared" si="54"/>
        <v>-149567543.31360677</v>
      </c>
      <c r="BB52" s="10">
        <f t="shared" si="55"/>
        <v>1919.2079305608495</v>
      </c>
      <c r="BC52" s="10">
        <f t="shared" si="56"/>
        <v>2171.0669972076239</v>
      </c>
      <c r="BD52" s="9">
        <f t="shared" si="57"/>
        <v>2049.7984169318183</v>
      </c>
      <c r="BE52" s="10">
        <f t="shared" si="58"/>
        <v>778.06147656946212</v>
      </c>
    </row>
    <row r="53" spans="1:57">
      <c r="A53">
        <v>47</v>
      </c>
      <c r="B53" t="s">
        <v>25</v>
      </c>
      <c r="C53">
        <v>139.399</v>
      </c>
      <c r="D53">
        <v>113.542</v>
      </c>
      <c r="E53">
        <v>266.01400000000001</v>
      </c>
      <c r="F53">
        <v>266.01400000000001</v>
      </c>
      <c r="G53">
        <v>744.05100000000004</v>
      </c>
      <c r="H53">
        <v>1610.38</v>
      </c>
      <c r="I53">
        <v>1696.86</v>
      </c>
      <c r="J53">
        <v>1364.36</v>
      </c>
      <c r="K53">
        <v>700.81</v>
      </c>
      <c r="M53" s="4">
        <f t="shared" si="5"/>
        <v>0.46320666666666666</v>
      </c>
      <c r="N53" s="2">
        <f t="shared" si="6"/>
        <v>8.1707229314488858E-2</v>
      </c>
      <c r="O53" s="2">
        <f t="shared" si="7"/>
        <v>0.937763928412084</v>
      </c>
      <c r="P53" s="3">
        <f t="shared" si="8"/>
        <v>0.50431772714842904</v>
      </c>
      <c r="Q53" s="2">
        <f t="shared" si="35"/>
        <v>0.53543486708596599</v>
      </c>
      <c r="R53" s="3">
        <f t="shared" si="10"/>
        <v>0.19142931161036833</v>
      </c>
      <c r="T53" s="6">
        <f t="shared" si="36"/>
        <v>2164.8854567323247</v>
      </c>
      <c r="U53" s="6">
        <f t="shared" si="37"/>
        <v>4673.6923548862096</v>
      </c>
      <c r="V53" s="6">
        <f t="shared" si="13"/>
        <v>4673.6923548862096</v>
      </c>
      <c r="W53" s="6">
        <f t="shared" si="14"/>
        <v>95.381476630330809</v>
      </c>
      <c r="X53" s="6">
        <f t="shared" si="15"/>
        <v>176.88679245283001</v>
      </c>
      <c r="Y53" s="6">
        <f t="shared" si="38"/>
        <v>414.42253269756674</v>
      </c>
      <c r="Z53" s="6">
        <f t="shared" si="16"/>
        <v>414.42253269756674</v>
      </c>
      <c r="AA53" s="6">
        <f t="shared" si="39"/>
        <v>1159.155156781813</v>
      </c>
      <c r="AB53" s="6">
        <f t="shared" si="40"/>
        <v>2125.5329670978244</v>
      </c>
      <c r="AC53" s="6">
        <f t="shared" si="41"/>
        <v>2643.5408644187164</v>
      </c>
      <c r="AD53" s="6">
        <f t="shared" si="42"/>
        <v>1091.7901130759346</v>
      </c>
      <c r="AE53" s="6">
        <f t="shared" si="43"/>
        <v>2508.806898153885</v>
      </c>
      <c r="AI53" s="64">
        <f t="shared" si="44"/>
        <v>1556.9310730169966</v>
      </c>
      <c r="AJ53" s="22">
        <f t="shared" si="45"/>
        <v>330347.70133115235</v>
      </c>
      <c r="AK53" s="22">
        <f t="shared" si="46"/>
        <v>55974.855023332988</v>
      </c>
      <c r="AL53" s="20">
        <f t="shared" si="47"/>
        <v>179243.35926526997</v>
      </c>
      <c r="AM53" s="20">
        <f t="shared" si="48"/>
        <v>31928.327660127241</v>
      </c>
      <c r="AN53" s="20">
        <f t="shared" si="49"/>
        <v>18937.499999999982</v>
      </c>
      <c r="AO53" s="20">
        <f t="shared" si="50"/>
        <v>32357.068620573144</v>
      </c>
      <c r="AP53" s="20">
        <f t="shared" si="51"/>
        <v>33208.570426377701</v>
      </c>
      <c r="AQ53" s="20">
        <f t="shared" si="52"/>
        <v>72745.412407846787</v>
      </c>
      <c r="AR53" s="24">
        <f t="shared" si="53"/>
        <v>-19459.249047307516</v>
      </c>
      <c r="AS53" s="24">
        <f t="shared" si="54"/>
        <v>-155673992.37846014</v>
      </c>
      <c r="BB53" s="10">
        <f t="shared" si="55"/>
        <v>1974.4254342068925</v>
      </c>
      <c r="BC53" s="10">
        <f t="shared" si="56"/>
        <v>2244.1448006702562</v>
      </c>
      <c r="BD53" s="9">
        <f t="shared" si="57"/>
        <v>2116.2990100553411</v>
      </c>
      <c r="BE53" s="10">
        <f t="shared" si="58"/>
        <v>803.30359038165693</v>
      </c>
    </row>
    <row r="54" spans="1:57">
      <c r="A54">
        <v>48</v>
      </c>
      <c r="B54" t="s">
        <v>25</v>
      </c>
      <c r="C54">
        <v>142.429</v>
      </c>
      <c r="D54">
        <v>111.67</v>
      </c>
      <c r="E54">
        <v>269.78300000000002</v>
      </c>
      <c r="F54">
        <v>269.78300000000002</v>
      </c>
      <c r="G54">
        <v>755.54</v>
      </c>
      <c r="H54">
        <v>1593.22</v>
      </c>
      <c r="I54">
        <v>1682.82</v>
      </c>
      <c r="J54">
        <v>1378.4</v>
      </c>
      <c r="K54">
        <v>710.74199999999996</v>
      </c>
      <c r="M54" s="4">
        <f t="shared" si="5"/>
        <v>0.46892666666666666</v>
      </c>
      <c r="N54" s="2">
        <f t="shared" si="6"/>
        <v>7.9379860390395088E-2</v>
      </c>
      <c r="O54" s="2">
        <f t="shared" si="7"/>
        <v>0.93630525753849236</v>
      </c>
      <c r="P54" s="3">
        <f t="shared" si="8"/>
        <v>0.50522611922262184</v>
      </c>
      <c r="Q54" s="2">
        <f t="shared" si="35"/>
        <v>0.53707047299506672</v>
      </c>
      <c r="R54" s="3">
        <f t="shared" si="10"/>
        <v>0.1917734116208647</v>
      </c>
      <c r="T54" s="6">
        <f t="shared" si="36"/>
        <v>2228.3585733571435</v>
      </c>
      <c r="U54" s="6">
        <f t="shared" si="37"/>
        <v>4752.0406318482146</v>
      </c>
      <c r="V54" s="6">
        <f t="shared" si="13"/>
        <v>4752.0406318482146</v>
      </c>
      <c r="W54" s="6">
        <f t="shared" si="14"/>
        <v>96.980421058126822</v>
      </c>
      <c r="X54" s="6">
        <f t="shared" si="15"/>
        <v>176.88679245283001</v>
      </c>
      <c r="Y54" s="6">
        <f t="shared" si="38"/>
        <v>427.33992592730232</v>
      </c>
      <c r="Z54" s="6">
        <f t="shared" si="16"/>
        <v>427.33992592730232</v>
      </c>
      <c r="AA54" s="6">
        <f t="shared" si="39"/>
        <v>1196.7855929955331</v>
      </c>
      <c r="AB54" s="6">
        <f t="shared" si="40"/>
        <v>2183.4042689733947</v>
      </c>
      <c r="AC54" s="6">
        <f t="shared" si="41"/>
        <v>2665.6167839329469</v>
      </c>
      <c r="AD54" s="6">
        <f t="shared" si="42"/>
        <v>1125.8249542536878</v>
      </c>
      <c r="AE54" s="6">
        <f t="shared" si="43"/>
        <v>2523.6820584910711</v>
      </c>
      <c r="AI54" s="64">
        <f t="shared" si="44"/>
        <v>1640.9249751393822</v>
      </c>
      <c r="AJ54" s="22">
        <f t="shared" si="45"/>
        <v>335930.98539215606</v>
      </c>
      <c r="AK54" s="22">
        <f t="shared" si="46"/>
        <v>56920.899190159151</v>
      </c>
      <c r="AL54" s="20">
        <f t="shared" si="47"/>
        <v>180325.51341860677</v>
      </c>
      <c r="AM54" s="20">
        <f t="shared" si="48"/>
        <v>32195.684187755549</v>
      </c>
      <c r="AN54" s="20">
        <f t="shared" si="49"/>
        <v>18937.499999999982</v>
      </c>
      <c r="AO54" s="20">
        <f t="shared" si="50"/>
        <v>33385.879234115979</v>
      </c>
      <c r="AP54" s="20">
        <f t="shared" si="51"/>
        <v>34264.455003434821</v>
      </c>
      <c r="AQ54" s="20">
        <f t="shared" si="52"/>
        <v>75149.535715868755</v>
      </c>
      <c r="AR54" s="24">
        <f t="shared" si="53"/>
        <v>-20234.2419976727</v>
      </c>
      <c r="AS54" s="24">
        <f t="shared" si="54"/>
        <v>-161873935.9813816</v>
      </c>
      <c r="BB54" s="10">
        <f t="shared" si="55"/>
        <v>2030.1514904674932</v>
      </c>
      <c r="BC54" s="10">
        <f t="shared" si="56"/>
        <v>2318.3103135636261</v>
      </c>
      <c r="BD54" s="9">
        <f t="shared" si="57"/>
        <v>2183.5802261518693</v>
      </c>
      <c r="BE54" s="10">
        <f t="shared" si="58"/>
        <v>828.84506539513347</v>
      </c>
    </row>
    <row r="55" spans="1:57">
      <c r="A55">
        <v>49</v>
      </c>
      <c r="B55" t="s">
        <v>25</v>
      </c>
      <c r="C55">
        <v>145.46</v>
      </c>
      <c r="D55">
        <v>109.84399999999999</v>
      </c>
      <c r="E55">
        <v>273.48599999999999</v>
      </c>
      <c r="F55">
        <v>273.48599999999999</v>
      </c>
      <c r="G55">
        <v>766.89</v>
      </c>
      <c r="H55">
        <v>1576.29</v>
      </c>
      <c r="I55">
        <v>1669.08</v>
      </c>
      <c r="J55">
        <v>1392.15</v>
      </c>
      <c r="K55">
        <v>720.49699999999996</v>
      </c>
      <c r="M55" s="4">
        <f t="shared" si="5"/>
        <v>0.47456999999999999</v>
      </c>
      <c r="N55" s="2">
        <f t="shared" si="6"/>
        <v>7.7153352859781837E-2</v>
      </c>
      <c r="O55" s="2">
        <f t="shared" si="7"/>
        <v>0.93482908050094482</v>
      </c>
      <c r="P55" s="3">
        <f t="shared" si="8"/>
        <v>0.5060700564019357</v>
      </c>
      <c r="Q55" s="2">
        <f t="shared" si="35"/>
        <v>0.53865604652632904</v>
      </c>
      <c r="R55" s="3">
        <f t="shared" si="10"/>
        <v>0.1920938955264766</v>
      </c>
      <c r="T55" s="6">
        <f t="shared" si="36"/>
        <v>2292.6650093133771</v>
      </c>
      <c r="U55" s="6">
        <f t="shared" si="37"/>
        <v>4831.0365368931398</v>
      </c>
      <c r="V55" s="6">
        <f t="shared" si="13"/>
        <v>4831.0365368931398</v>
      </c>
      <c r="W55" s="6">
        <f t="shared" si="14"/>
        <v>98.592582385574275</v>
      </c>
      <c r="X55" s="6">
        <f t="shared" si="15"/>
        <v>176.88679245283001</v>
      </c>
      <c r="Y55" s="6">
        <f t="shared" si="38"/>
        <v>440.40695277625235</v>
      </c>
      <c r="Z55" s="6">
        <f t="shared" si="16"/>
        <v>440.40695277625235</v>
      </c>
      <c r="AA55" s="6">
        <f t="shared" si="39"/>
        <v>1234.957869925993</v>
      </c>
      <c r="AB55" s="6">
        <f t="shared" si="40"/>
        <v>2241.8425049386888</v>
      </c>
      <c r="AC55" s="6">
        <f t="shared" si="41"/>
        <v>2687.7866143400252</v>
      </c>
      <c r="AD55" s="6">
        <f t="shared" si="42"/>
        <v>1160.2491105739653</v>
      </c>
      <c r="AE55" s="6">
        <f t="shared" si="43"/>
        <v>2538.3715275797626</v>
      </c>
      <c r="AI55" s="64">
        <f t="shared" si="44"/>
        <v>1728.6230211566053</v>
      </c>
      <c r="AJ55" s="22">
        <f t="shared" si="45"/>
        <v>341562.42449535412</v>
      </c>
      <c r="AK55" s="22">
        <f t="shared" si="46"/>
        <v>57875.102855279409</v>
      </c>
      <c r="AL55" s="20">
        <f t="shared" si="47"/>
        <v>181394.6953181627</v>
      </c>
      <c r="AM55" s="20">
        <f t="shared" si="48"/>
        <v>32464.546811519362</v>
      </c>
      <c r="AN55" s="20">
        <f t="shared" si="49"/>
        <v>18937.499999999982</v>
      </c>
      <c r="AO55" s="20">
        <f t="shared" si="50"/>
        <v>34426.504432703478</v>
      </c>
      <c r="AP55" s="20">
        <f t="shared" si="51"/>
        <v>35332.465075669359</v>
      </c>
      <c r="AQ55" s="20">
        <f t="shared" si="52"/>
        <v>77589.165815171305</v>
      </c>
      <c r="AR55" s="24">
        <f t="shared" si="53"/>
        <v>-21021.272918563947</v>
      </c>
      <c r="AS55" s="24">
        <f t="shared" si="54"/>
        <v>-168170183.34851158</v>
      </c>
      <c r="BB55" s="10">
        <f t="shared" si="55"/>
        <v>2086.4238479152677</v>
      </c>
      <c r="BC55" s="10">
        <f t="shared" si="56"/>
        <v>2393.5711859910662</v>
      </c>
      <c r="BD55" s="9">
        <f t="shared" si="57"/>
        <v>2251.6499085073756</v>
      </c>
      <c r="BE55" s="10">
        <f t="shared" si="58"/>
        <v>854.67985185460464</v>
      </c>
    </row>
    <row r="56" spans="1:57">
      <c r="A56">
        <v>50</v>
      </c>
      <c r="B56" t="s">
        <v>25</v>
      </c>
      <c r="C56">
        <v>148.49</v>
      </c>
      <c r="D56">
        <v>108.06399999999999</v>
      </c>
      <c r="E56">
        <v>277.12400000000002</v>
      </c>
      <c r="F56">
        <v>277.12400000000002</v>
      </c>
      <c r="G56">
        <v>778.10299999999995</v>
      </c>
      <c r="H56">
        <v>1559.58</v>
      </c>
      <c r="I56">
        <v>1655.63</v>
      </c>
      <c r="J56">
        <v>1405.59</v>
      </c>
      <c r="K56">
        <v>730.08100000000002</v>
      </c>
      <c r="M56" s="4">
        <f t="shared" si="5"/>
        <v>0.48014000000000001</v>
      </c>
      <c r="N56" s="2">
        <f t="shared" si="6"/>
        <v>7.5022562863609213E-2</v>
      </c>
      <c r="O56" s="2">
        <f t="shared" si="7"/>
        <v>0.93331494300273532</v>
      </c>
      <c r="P56" s="3">
        <f t="shared" si="8"/>
        <v>0.5068528623595896</v>
      </c>
      <c r="Q56" s="2">
        <f t="shared" si="35"/>
        <v>0.54019174962858052</v>
      </c>
      <c r="R56" s="3">
        <f t="shared" si="10"/>
        <v>0.19239110814901211</v>
      </c>
      <c r="T56" s="6">
        <f t="shared" si="36"/>
        <v>2357.7812554125835</v>
      </c>
      <c r="U56" s="6">
        <f t="shared" si="37"/>
        <v>4910.6120202703032</v>
      </c>
      <c r="V56" s="6">
        <f t="shared" si="13"/>
        <v>4910.6120202703032</v>
      </c>
      <c r="W56" s="6">
        <f t="shared" si="14"/>
        <v>100.21657184225108</v>
      </c>
      <c r="X56" s="6">
        <f t="shared" si="15"/>
        <v>176.88679245283001</v>
      </c>
      <c r="Y56" s="6">
        <f t="shared" si="38"/>
        <v>453.61614850179592</v>
      </c>
      <c r="Z56" s="6">
        <f t="shared" si="16"/>
        <v>453.61614850179592</v>
      </c>
      <c r="AA56" s="6">
        <f t="shared" si="39"/>
        <v>1273.6539816027946</v>
      </c>
      <c r="AB56" s="6">
        <f t="shared" si="40"/>
        <v>2300.7690498505644</v>
      </c>
      <c r="AC56" s="6">
        <f t="shared" si="41"/>
        <v>2710.0595422619899</v>
      </c>
      <c r="AD56" s="6">
        <f t="shared" si="42"/>
        <v>1195.0481781236545</v>
      </c>
      <c r="AE56" s="6">
        <f t="shared" si="43"/>
        <v>2552.8307648577197</v>
      </c>
      <c r="AI56" s="64">
        <f t="shared" si="44"/>
        <v>1819.7263416532371</v>
      </c>
      <c r="AJ56" s="22">
        <f t="shared" si="45"/>
        <v>347240.41316226817</v>
      </c>
      <c r="AK56" s="22">
        <f t="shared" si="46"/>
        <v>58837.193982821547</v>
      </c>
      <c r="AL56" s="20">
        <f t="shared" si="47"/>
        <v>182450.53028785059</v>
      </c>
      <c r="AM56" s="20">
        <f t="shared" si="48"/>
        <v>32734.553176047168</v>
      </c>
      <c r="AN56" s="20">
        <f t="shared" si="49"/>
        <v>18937.499999999982</v>
      </c>
      <c r="AO56" s="20">
        <f t="shared" si="50"/>
        <v>35479.184115654891</v>
      </c>
      <c r="AP56" s="20">
        <f t="shared" si="51"/>
        <v>36412.846855540549</v>
      </c>
      <c r="AQ56" s="20">
        <f t="shared" si="52"/>
        <v>80063.924152533029</v>
      </c>
      <c r="AR56" s="24">
        <f t="shared" si="53"/>
        <v>-21818.794899116772</v>
      </c>
      <c r="AS56" s="24">
        <f t="shared" si="54"/>
        <v>-174550359.19293419</v>
      </c>
      <c r="BB56" s="10">
        <f t="shared" si="55"/>
        <v>2143.2499225531146</v>
      </c>
      <c r="BC56" s="10">
        <f t="shared" si="56"/>
        <v>2469.915739851986</v>
      </c>
      <c r="BD56" s="9">
        <f t="shared" si="57"/>
        <v>2320.4982211479305</v>
      </c>
      <c r="BE56" s="10">
        <f t="shared" si="58"/>
        <v>880.81390555250471</v>
      </c>
    </row>
    <row r="57" spans="1:57">
      <c r="A57">
        <v>51</v>
      </c>
      <c r="B57" t="s">
        <v>25</v>
      </c>
      <c r="C57">
        <v>151.52000000000001</v>
      </c>
      <c r="D57">
        <v>106.327</v>
      </c>
      <c r="E57">
        <v>280.69799999999998</v>
      </c>
      <c r="F57">
        <v>280.69799999999998</v>
      </c>
      <c r="G57">
        <v>789.18299999999999</v>
      </c>
      <c r="H57">
        <v>1543.1</v>
      </c>
      <c r="I57">
        <v>1642.47</v>
      </c>
      <c r="J57">
        <v>1418.76</v>
      </c>
      <c r="K57">
        <v>739.49599999999998</v>
      </c>
      <c r="M57" s="4">
        <f t="shared" si="5"/>
        <v>0.48563333333333336</v>
      </c>
      <c r="N57" s="2">
        <f t="shared" si="6"/>
        <v>7.2981673416157591E-2</v>
      </c>
      <c r="O57" s="2">
        <f t="shared" si="7"/>
        <v>0.93179731635664764</v>
      </c>
      <c r="P57" s="3">
        <f t="shared" si="8"/>
        <v>0.50758185187727367</v>
      </c>
      <c r="Q57" s="2">
        <f t="shared" si="35"/>
        <v>0.54168645754684597</v>
      </c>
      <c r="R57" s="3">
        <f t="shared" si="10"/>
        <v>0.19266799368522203</v>
      </c>
      <c r="T57" s="6">
        <f t="shared" si="36"/>
        <v>2423.7152174379794</v>
      </c>
      <c r="U57" s="6">
        <f t="shared" si="37"/>
        <v>4990.8337238753093</v>
      </c>
      <c r="V57" s="6">
        <f t="shared" si="13"/>
        <v>4990.8337238753093</v>
      </c>
      <c r="W57" s="6">
        <f t="shared" si="14"/>
        <v>101.85374946684304</v>
      </c>
      <c r="X57" s="6">
        <f t="shared" si="15"/>
        <v>176.88679245283001</v>
      </c>
      <c r="Y57" s="6">
        <f t="shared" si="38"/>
        <v>466.97234820811713</v>
      </c>
      <c r="Z57" s="6">
        <f t="shared" si="16"/>
        <v>466.97234820811713</v>
      </c>
      <c r="AA57" s="6">
        <f t="shared" si="39"/>
        <v>1312.8937102363625</v>
      </c>
      <c r="AB57" s="6">
        <f t="shared" si="40"/>
        <v>2360.2650846883212</v>
      </c>
      <c r="AC57" s="6">
        <f t="shared" si="41"/>
        <v>2732.4223886538311</v>
      </c>
      <c r="AD57" s="6">
        <f t="shared" si="42"/>
        <v>1230.2338584902986</v>
      </c>
      <c r="AE57" s="6">
        <f t="shared" si="43"/>
        <v>2567.1185064373299</v>
      </c>
      <c r="AI57" s="64">
        <f t="shared" si="44"/>
        <v>1914.8892800066069</v>
      </c>
      <c r="AJ57" s="22">
        <f t="shared" si="45"/>
        <v>352960.06018096855</v>
      </c>
      <c r="AK57" s="22">
        <f t="shared" si="46"/>
        <v>59806.343794872024</v>
      </c>
      <c r="AL57" s="20">
        <f t="shared" si="47"/>
        <v>183489.8168856783</v>
      </c>
      <c r="AM57" s="20">
        <f t="shared" si="48"/>
        <v>33005.815165208776</v>
      </c>
      <c r="AN57" s="20">
        <f t="shared" si="49"/>
        <v>18937.499999999982</v>
      </c>
      <c r="AO57" s="20">
        <f t="shared" si="50"/>
        <v>36543.316923304679</v>
      </c>
      <c r="AP57" s="20">
        <f t="shared" si="51"/>
        <v>37504.983158128489</v>
      </c>
      <c r="AQ57" s="20">
        <f t="shared" si="52"/>
        <v>82572.643377485263</v>
      </c>
      <c r="AR57" s="24">
        <f t="shared" si="53"/>
        <v>-22627.217746041653</v>
      </c>
      <c r="AS57" s="24">
        <f t="shared" si="54"/>
        <v>-181017741.96833321</v>
      </c>
      <c r="BB57" s="10">
        <f t="shared" si="55"/>
        <v>2200.5524780083133</v>
      </c>
      <c r="BC57" s="10">
        <f t="shared" si="56"/>
        <v>2547.3079632055892</v>
      </c>
      <c r="BD57" s="9">
        <f t="shared" si="57"/>
        <v>2390.0963562473089</v>
      </c>
      <c r="BE57" s="10">
        <f t="shared" si="58"/>
        <v>907.23229700359184</v>
      </c>
    </row>
    <row r="58" spans="1:57">
      <c r="A58">
        <v>52</v>
      </c>
      <c r="B58" t="s">
        <v>25</v>
      </c>
      <c r="C58">
        <v>154.55000000000001</v>
      </c>
      <c r="D58">
        <v>104.63200000000001</v>
      </c>
      <c r="E58">
        <v>284.209</v>
      </c>
      <c r="F58">
        <v>284.209</v>
      </c>
      <c r="G58">
        <v>800.13</v>
      </c>
      <c r="H58">
        <v>1526.82</v>
      </c>
      <c r="I58">
        <v>1629.59</v>
      </c>
      <c r="J58">
        <v>1431.64</v>
      </c>
      <c r="K58">
        <v>748.74699999999996</v>
      </c>
      <c r="M58" s="4">
        <f t="shared" si="5"/>
        <v>0.49106</v>
      </c>
      <c r="N58" s="2">
        <f t="shared" si="6"/>
        <v>7.1024586269159237E-2</v>
      </c>
      <c r="O58" s="2">
        <f t="shared" si="7"/>
        <v>0.93024308652031673</v>
      </c>
      <c r="P58" s="3">
        <f t="shared" si="8"/>
        <v>0.50825221629400341</v>
      </c>
      <c r="Q58" s="2">
        <f t="shared" si="35"/>
        <v>0.54313118559850115</v>
      </c>
      <c r="R58" s="3">
        <f t="shared" si="10"/>
        <v>0.19292211406616977</v>
      </c>
      <c r="T58" s="6">
        <f t="shared" si="36"/>
        <v>2490.5008496985633</v>
      </c>
      <c r="U58" s="6">
        <f t="shared" si="37"/>
        <v>5071.6833985634412</v>
      </c>
      <c r="V58" s="6">
        <f t="shared" si="13"/>
        <v>5071.6833985634412</v>
      </c>
      <c r="W58" s="6">
        <f t="shared" si="14"/>
        <v>103.50374282782533</v>
      </c>
      <c r="X58" s="6">
        <f t="shared" si="15"/>
        <v>176.88679245283001</v>
      </c>
      <c r="Y58" s="6">
        <f t="shared" si="38"/>
        <v>480.47268900743899</v>
      </c>
      <c r="Z58" s="6">
        <f t="shared" si="16"/>
        <v>480.47268900743899</v>
      </c>
      <c r="AA58" s="6">
        <f t="shared" si="39"/>
        <v>1352.6686792308553</v>
      </c>
      <c r="AB58" s="6">
        <f t="shared" si="40"/>
        <v>2420.2749402328882</v>
      </c>
      <c r="AC58" s="6">
        <f t="shared" si="41"/>
        <v>2754.9122011583781</v>
      </c>
      <c r="AD58" s="6">
        <f t="shared" si="42"/>
        <v>1265.8025765413936</v>
      </c>
      <c r="AE58" s="6">
        <f t="shared" si="43"/>
        <v>2581.1825488648778</v>
      </c>
      <c r="AI58" s="64">
        <f t="shared" si="44"/>
        <v>2013.235981514769</v>
      </c>
      <c r="AJ58" s="22">
        <f t="shared" si="45"/>
        <v>358726.15557098557</v>
      </c>
      <c r="AK58" s="22">
        <f t="shared" si="46"/>
        <v>60783.363923077392</v>
      </c>
      <c r="AL58" s="20">
        <f t="shared" si="47"/>
        <v>184516.77688719594</v>
      </c>
      <c r="AM58" s="20">
        <f t="shared" si="48"/>
        <v>33278.172271415009</v>
      </c>
      <c r="AN58" s="20">
        <f t="shared" si="49"/>
        <v>18937.499999999982</v>
      </c>
      <c r="AO58" s="20">
        <f t="shared" si="50"/>
        <v>37619.292371645919</v>
      </c>
      <c r="AP58" s="20">
        <f t="shared" si="51"/>
        <v>38609.273749847125</v>
      </c>
      <c r="AQ58" s="20">
        <f t="shared" si="52"/>
        <v>85116.605996446684</v>
      </c>
      <c r="AR58" s="24">
        <f t="shared" si="53"/>
        <v>-23445.134199027099</v>
      </c>
      <c r="AS58" s="24">
        <f t="shared" si="54"/>
        <v>-187561073.59221679</v>
      </c>
      <c r="BB58" s="10">
        <f t="shared" si="55"/>
        <v>2258.4113352214781</v>
      </c>
      <c r="BC58" s="10">
        <f t="shared" si="56"/>
        <v>2625.787420472725</v>
      </c>
      <c r="BD58" s="9">
        <f t="shared" si="57"/>
        <v>2460.4677169805973</v>
      </c>
      <c r="BE58" s="10">
        <f t="shared" si="58"/>
        <v>933.94469641623425</v>
      </c>
    </row>
    <row r="59" spans="1:57">
      <c r="A59">
        <v>53</v>
      </c>
      <c r="B59" t="s">
        <v>25</v>
      </c>
      <c r="C59">
        <v>157.58099999999999</v>
      </c>
      <c r="D59">
        <v>102.977</v>
      </c>
      <c r="E59">
        <v>287.661</v>
      </c>
      <c r="F59">
        <v>287.661</v>
      </c>
      <c r="G59">
        <v>810.947</v>
      </c>
      <c r="H59">
        <v>1510.75</v>
      </c>
      <c r="I59">
        <v>1616.97</v>
      </c>
      <c r="J59">
        <v>1444.26</v>
      </c>
      <c r="K59">
        <v>757.84</v>
      </c>
      <c r="M59" s="4">
        <f t="shared" si="5"/>
        <v>0.49641666666666667</v>
      </c>
      <c r="N59" s="2">
        <f t="shared" si="6"/>
        <v>6.9146886016451234E-2</v>
      </c>
      <c r="O59" s="2">
        <f t="shared" si="7"/>
        <v>0.92867920778915569</v>
      </c>
      <c r="P59" s="3">
        <f t="shared" si="8"/>
        <v>0.50887359409098543</v>
      </c>
      <c r="Q59" s="2">
        <f t="shared" si="35"/>
        <v>0.544533825751217</v>
      </c>
      <c r="R59" s="3">
        <f t="shared" si="10"/>
        <v>0.19315830115830115</v>
      </c>
      <c r="T59" s="6">
        <f t="shared" si="36"/>
        <v>2558.1309968281953</v>
      </c>
      <c r="U59" s="6">
        <f t="shared" si="37"/>
        <v>5153.1932116733833</v>
      </c>
      <c r="V59" s="6">
        <f t="shared" si="13"/>
        <v>5153.1932116733833</v>
      </c>
      <c r="W59" s="6">
        <f t="shared" si="14"/>
        <v>105.16720840149762</v>
      </c>
      <c r="X59" s="6">
        <f t="shared" si="15"/>
        <v>176.88679245283001</v>
      </c>
      <c r="Y59" s="6">
        <f t="shared" si="38"/>
        <v>494.12423748772568</v>
      </c>
      <c r="Z59" s="6">
        <f t="shared" si="16"/>
        <v>494.12423748772568</v>
      </c>
      <c r="AA59" s="6">
        <f t="shared" si="39"/>
        <v>1392.9888584756316</v>
      </c>
      <c r="AB59" s="6">
        <f t="shared" si="40"/>
        <v>2480.8502759567891</v>
      </c>
      <c r="AC59" s="6">
        <f t="shared" si="41"/>
        <v>2777.5101441180918</v>
      </c>
      <c r="AD59" s="6">
        <f t="shared" si="42"/>
        <v>1301.7653145115189</v>
      </c>
      <c r="AE59" s="6">
        <f t="shared" si="43"/>
        <v>2595.062214845188</v>
      </c>
      <c r="AI59" s="64">
        <f t="shared" si="44"/>
        <v>2115.85343528254</v>
      </c>
      <c r="AJ59" s="22">
        <f t="shared" si="45"/>
        <v>364537.38763854443</v>
      </c>
      <c r="AK59" s="22">
        <f t="shared" si="46"/>
        <v>61768.032111104148</v>
      </c>
      <c r="AL59" s="20">
        <f t="shared" si="47"/>
        <v>185527.65806476082</v>
      </c>
      <c r="AM59" s="20">
        <f t="shared" si="48"/>
        <v>33552.075697907887</v>
      </c>
      <c r="AN59" s="20">
        <f t="shared" si="49"/>
        <v>18937.499999999982</v>
      </c>
      <c r="AO59" s="20">
        <f t="shared" si="50"/>
        <v>38706.879826439283</v>
      </c>
      <c r="AP59" s="20">
        <f t="shared" si="51"/>
        <v>39725.481927135057</v>
      </c>
      <c r="AQ59" s="20">
        <f t="shared" si="52"/>
        <v>87695.268943819348</v>
      </c>
      <c r="AR59" s="24">
        <f t="shared" si="53"/>
        <v>-24276.408724868768</v>
      </c>
      <c r="AS59" s="24">
        <f t="shared" si="54"/>
        <v>-194211269.79895014</v>
      </c>
      <c r="BB59" s="10">
        <f t="shared" si="55"/>
        <v>2316.771197405063</v>
      </c>
      <c r="BC59" s="10">
        <f t="shared" si="56"/>
        <v>2705.3373584617107</v>
      </c>
      <c r="BD59" s="9">
        <f t="shared" si="57"/>
        <v>2531.6051530827872</v>
      </c>
      <c r="BE59" s="10">
        <f t="shared" si="58"/>
        <v>960.94537801487797</v>
      </c>
    </row>
    <row r="60" spans="1:57">
      <c r="A60">
        <v>54</v>
      </c>
      <c r="B60" t="s">
        <v>25</v>
      </c>
      <c r="C60">
        <v>160.61099999999999</v>
      </c>
      <c r="D60">
        <v>101.36</v>
      </c>
      <c r="E60">
        <v>291.05399999999997</v>
      </c>
      <c r="F60">
        <v>291.05399999999997</v>
      </c>
      <c r="G60">
        <v>821.63699999999994</v>
      </c>
      <c r="H60">
        <v>1494.89</v>
      </c>
      <c r="I60">
        <v>1604.61</v>
      </c>
      <c r="J60">
        <v>1456.61</v>
      </c>
      <c r="K60">
        <v>766.779</v>
      </c>
      <c r="M60" s="4">
        <f t="shared" si="5"/>
        <v>0.50170333333333328</v>
      </c>
      <c r="N60" s="2">
        <f t="shared" si="6"/>
        <v>6.7343915062686457E-2</v>
      </c>
      <c r="O60" s="2">
        <f t="shared" si="7"/>
        <v>0.92709869059404304</v>
      </c>
      <c r="P60" s="3">
        <f t="shared" si="8"/>
        <v>0.50945047205852068</v>
      </c>
      <c r="Q60" s="2">
        <f t="shared" si="35"/>
        <v>0.5458983064360744</v>
      </c>
      <c r="R60" s="3">
        <f t="shared" si="10"/>
        <v>0.19337722824245404</v>
      </c>
      <c r="T60" s="6">
        <f t="shared" si="36"/>
        <v>2626.6187863918599</v>
      </c>
      <c r="U60" s="6">
        <f t="shared" si="37"/>
        <v>5235.4023022739739</v>
      </c>
      <c r="V60" s="6">
        <f t="shared" si="13"/>
        <v>5235.4023022739739</v>
      </c>
      <c r="W60" s="6">
        <f t="shared" si="14"/>
        <v>106.84494494436682</v>
      </c>
      <c r="X60" s="6">
        <f t="shared" si="15"/>
        <v>176.88679245283001</v>
      </c>
      <c r="Y60" s="6">
        <f t="shared" si="38"/>
        <v>507.92826056201631</v>
      </c>
      <c r="Z60" s="6">
        <f t="shared" si="16"/>
        <v>507.92826056201631</v>
      </c>
      <c r="AA60" s="6">
        <f t="shared" si="39"/>
        <v>1433.8667471444933</v>
      </c>
      <c r="AB60" s="6">
        <f t="shared" si="40"/>
        <v>2541.9797824979746</v>
      </c>
      <c r="AC60" s="6">
        <f t="shared" si="41"/>
        <v>2800.2674647203662</v>
      </c>
      <c r="AD60" s="6">
        <f t="shared" si="42"/>
        <v>1338.1321806451117</v>
      </c>
      <c r="AE60" s="6">
        <f t="shared" si="43"/>
        <v>2608.783515882114</v>
      </c>
      <c r="AI60" s="64">
        <f t="shared" si="44"/>
        <v>2222.0333306146958</v>
      </c>
      <c r="AJ60" s="22">
        <f t="shared" si="45"/>
        <v>370396.06847544777</v>
      </c>
      <c r="AK60" s="22">
        <f t="shared" si="46"/>
        <v>62760.740124970136</v>
      </c>
      <c r="AL60" s="20">
        <f t="shared" si="47"/>
        <v>186525.28681642757</v>
      </c>
      <c r="AM60" s="20">
        <f t="shared" si="48"/>
        <v>33827.296045214243</v>
      </c>
      <c r="AN60" s="20">
        <f t="shared" si="49"/>
        <v>18937.499999999982</v>
      </c>
      <c r="AO60" s="20">
        <f t="shared" si="50"/>
        <v>39806.648572011181</v>
      </c>
      <c r="AP60" s="20">
        <f t="shared" si="51"/>
        <v>40854.191955485163</v>
      </c>
      <c r="AQ60" s="20">
        <f t="shared" si="52"/>
        <v>90309.278580491213</v>
      </c>
      <c r="AR60" s="24">
        <f t="shared" si="53"/>
        <v>-25118.639961403274</v>
      </c>
      <c r="AS60" s="24">
        <f t="shared" si="54"/>
        <v>-200949119.69122618</v>
      </c>
      <c r="BB60" s="10">
        <f t="shared" si="55"/>
        <v>2375.6830675552915</v>
      </c>
      <c r="BC60" s="10">
        <f t="shared" si="56"/>
        <v>2785.9777169512631</v>
      </c>
      <c r="BD60" s="9">
        <f t="shared" si="57"/>
        <v>2603.5306290230378</v>
      </c>
      <c r="BE60" s="10">
        <f t="shared" si="58"/>
        <v>988.24847497545136</v>
      </c>
    </row>
    <row r="61" spans="1:57">
      <c r="A61">
        <v>55</v>
      </c>
      <c r="B61" t="s">
        <v>25</v>
      </c>
      <c r="C61">
        <v>163.64099999999999</v>
      </c>
      <c r="D61">
        <v>99.780500000000004</v>
      </c>
      <c r="E61">
        <v>294.39</v>
      </c>
      <c r="F61">
        <v>294.39</v>
      </c>
      <c r="G61">
        <v>832.202</v>
      </c>
      <c r="H61">
        <v>1479.24</v>
      </c>
      <c r="I61">
        <v>1592.51</v>
      </c>
      <c r="J61">
        <v>1468.72</v>
      </c>
      <c r="K61">
        <v>775.56799999999998</v>
      </c>
      <c r="M61" s="4">
        <f t="shared" si="5"/>
        <v>0.50692000000000004</v>
      </c>
      <c r="N61" s="2">
        <f t="shared" si="6"/>
        <v>6.561225965964386E-2</v>
      </c>
      <c r="O61" s="2">
        <f t="shared" si="7"/>
        <v>0.92552112772561101</v>
      </c>
      <c r="P61" s="3">
        <f t="shared" si="8"/>
        <v>0.50998711170730426</v>
      </c>
      <c r="Q61" s="2">
        <f t="shared" si="35"/>
        <v>0.54722770193850445</v>
      </c>
      <c r="R61" s="3">
        <f t="shared" si="10"/>
        <v>0.19358084115836818</v>
      </c>
      <c r="T61" s="6">
        <f t="shared" si="36"/>
        <v>2695.9411757865091</v>
      </c>
      <c r="U61" s="6">
        <f t="shared" si="37"/>
        <v>5318.277392461353</v>
      </c>
      <c r="V61" s="6">
        <f t="shared" si="13"/>
        <v>5318.277392461353</v>
      </c>
      <c r="W61" s="6">
        <f t="shared" si="14"/>
        <v>108.53627331553781</v>
      </c>
      <c r="X61" s="6">
        <f t="shared" si="15"/>
        <v>176.88679245283001</v>
      </c>
      <c r="Y61" s="6">
        <f t="shared" si="38"/>
        <v>521.88256052223255</v>
      </c>
      <c r="Z61" s="6">
        <f t="shared" si="16"/>
        <v>521.88256052223255</v>
      </c>
      <c r="AA61" s="6">
        <f t="shared" si="39"/>
        <v>1475.293694187041</v>
      </c>
      <c r="AB61" s="6">
        <f t="shared" si="40"/>
        <v>2603.6867906113775</v>
      </c>
      <c r="AC61" s="6">
        <f t="shared" si="41"/>
        <v>2823.1268751655134</v>
      </c>
      <c r="AD61" s="6">
        <f t="shared" si="42"/>
        <v>1374.8952535721555</v>
      </c>
      <c r="AE61" s="6">
        <f t="shared" si="43"/>
        <v>2622.3362166748439</v>
      </c>
      <c r="AI61" s="64">
        <f t="shared" si="44"/>
        <v>2332.0830129010737</v>
      </c>
      <c r="AJ61" s="22">
        <f t="shared" si="45"/>
        <v>376305.01128054637</v>
      </c>
      <c r="AK61" s="22">
        <f t="shared" si="46"/>
        <v>63761.964639394726</v>
      </c>
      <c r="AL61" s="20">
        <f t="shared" si="47"/>
        <v>187511.5327710587</v>
      </c>
      <c r="AM61" s="20">
        <f t="shared" si="48"/>
        <v>34104.457452829338</v>
      </c>
      <c r="AN61" s="20">
        <f t="shared" si="49"/>
        <v>18937.499999999982</v>
      </c>
      <c r="AO61" s="20">
        <f t="shared" si="50"/>
        <v>40918.700670876038</v>
      </c>
      <c r="AP61" s="20">
        <f t="shared" si="51"/>
        <v>41995.50858326751</v>
      </c>
      <c r="AQ61" s="20">
        <f t="shared" si="52"/>
        <v>92959.445244148781</v>
      </c>
      <c r="AR61" s="24">
        <f t="shared" si="53"/>
        <v>-25971.914210661846</v>
      </c>
      <c r="AS61" s="24">
        <f t="shared" si="54"/>
        <v>-207775313.68529478</v>
      </c>
      <c r="BB61" s="10">
        <f t="shared" si="55"/>
        <v>2435.1348375536077</v>
      </c>
      <c r="BC61" s="10">
        <f t="shared" si="56"/>
        <v>2867.7334942889865</v>
      </c>
      <c r="BD61" s="9">
        <f t="shared" si="57"/>
        <v>2676.2643612902234</v>
      </c>
      <c r="BE61" s="10">
        <f t="shared" si="58"/>
        <v>1015.8565211240326</v>
      </c>
    </row>
    <row r="62" spans="1:57">
      <c r="A62">
        <v>56</v>
      </c>
      <c r="B62" t="s">
        <v>25</v>
      </c>
      <c r="C62">
        <v>166.67099999999999</v>
      </c>
      <c r="D62">
        <v>98.237399999999994</v>
      </c>
      <c r="E62">
        <v>297.67</v>
      </c>
      <c r="F62">
        <v>297.67</v>
      </c>
      <c r="G62">
        <v>842.64200000000005</v>
      </c>
      <c r="H62">
        <v>1463.78</v>
      </c>
      <c r="I62">
        <v>1580.65</v>
      </c>
      <c r="J62">
        <v>1480.58</v>
      </c>
      <c r="K62">
        <v>784.20899999999995</v>
      </c>
      <c r="M62" s="4">
        <f t="shared" si="5"/>
        <v>0.51207333333333338</v>
      </c>
      <c r="N62" s="2">
        <f t="shared" si="6"/>
        <v>6.3947481480517113E-2</v>
      </c>
      <c r="O62" s="2">
        <f t="shared" si="7"/>
        <v>0.92392724362396006</v>
      </c>
      <c r="P62" s="3">
        <f t="shared" si="8"/>
        <v>0.51047961880459825</v>
      </c>
      <c r="Q62" s="2">
        <f t="shared" si="35"/>
        <v>0.54851648852377921</v>
      </c>
      <c r="R62" s="3">
        <f t="shared" si="10"/>
        <v>0.19376781971332233</v>
      </c>
      <c r="T62" s="6">
        <f t="shared" si="36"/>
        <v>2766.1260202518238</v>
      </c>
      <c r="U62" s="6">
        <f t="shared" si="37"/>
        <v>5401.8161856735824</v>
      </c>
      <c r="V62" s="6">
        <f t="shared" si="13"/>
        <v>5401.8161856735824</v>
      </c>
      <c r="W62" s="6">
        <f t="shared" si="14"/>
        <v>110.24114664639964</v>
      </c>
      <c r="X62" s="6">
        <f t="shared" si="15"/>
        <v>176.88679245283001</v>
      </c>
      <c r="Y62" s="6">
        <f t="shared" si="38"/>
        <v>535.98620799648518</v>
      </c>
      <c r="Z62" s="6">
        <f t="shared" si="16"/>
        <v>535.98620799648518</v>
      </c>
      <c r="AA62" s="6">
        <f t="shared" si="39"/>
        <v>1517.2657314427865</v>
      </c>
      <c r="AB62" s="6">
        <f t="shared" si="40"/>
        <v>2665.9403360541814</v>
      </c>
      <c r="AC62" s="6">
        <f t="shared" si="41"/>
        <v>2846.1169962658005</v>
      </c>
      <c r="AD62" s="6">
        <f t="shared" si="42"/>
        <v>1412.0509563836315</v>
      </c>
      <c r="AE62" s="6">
        <f t="shared" si="43"/>
        <v>2635.6901654217586</v>
      </c>
      <c r="AI62" s="64">
        <f t="shared" si="44"/>
        <v>2445.4294297578645</v>
      </c>
      <c r="AJ62" s="22">
        <f t="shared" si="45"/>
        <v>382261.82413794467</v>
      </c>
      <c r="AK62" s="22">
        <f t="shared" si="46"/>
        <v>64771.300362786817</v>
      </c>
      <c r="AL62" s="20">
        <f t="shared" si="47"/>
        <v>188485.66024593773</v>
      </c>
      <c r="AM62" s="20">
        <f t="shared" si="48"/>
        <v>34382.862212640786</v>
      </c>
      <c r="AN62" s="20">
        <f t="shared" si="49"/>
        <v>18937.499999999982</v>
      </c>
      <c r="AO62" s="20">
        <f t="shared" si="50"/>
        <v>42042.859075671055</v>
      </c>
      <c r="AP62" s="20">
        <f t="shared" si="51"/>
        <v>43149.250103978193</v>
      </c>
      <c r="AQ62" s="20">
        <f t="shared" si="52"/>
        <v>95645.208075948307</v>
      </c>
      <c r="AR62" s="24">
        <f t="shared" si="53"/>
        <v>-26835.214216313329</v>
      </c>
      <c r="AS62" s="24">
        <f t="shared" si="54"/>
        <v>-214681713.73050663</v>
      </c>
      <c r="BB62" s="10">
        <f t="shared" si="55"/>
        <v>2495.1505172958396</v>
      </c>
      <c r="BC62" s="10">
        <f t="shared" si="56"/>
        <v>2950.5873883740819</v>
      </c>
      <c r="BD62" s="9">
        <f t="shared" si="57"/>
        <v>2749.7905071443111</v>
      </c>
      <c r="BE62" s="10">
        <f t="shared" si="58"/>
        <v>1043.7651210444651</v>
      </c>
    </row>
    <row r="63" spans="1:57">
      <c r="A63">
        <v>57</v>
      </c>
      <c r="B63" t="s">
        <v>25</v>
      </c>
      <c r="C63">
        <v>169.70099999999999</v>
      </c>
      <c r="D63">
        <v>96.729299999999995</v>
      </c>
      <c r="E63">
        <v>300.89600000000002</v>
      </c>
      <c r="F63">
        <v>300.89600000000002</v>
      </c>
      <c r="G63">
        <v>852.96100000000001</v>
      </c>
      <c r="H63">
        <v>1448.52</v>
      </c>
      <c r="I63">
        <v>1569.03</v>
      </c>
      <c r="J63">
        <v>1492.2</v>
      </c>
      <c r="K63">
        <v>792.70699999999999</v>
      </c>
      <c r="M63" s="4">
        <f t="shared" si="5"/>
        <v>0.51715999999999995</v>
      </c>
      <c r="N63" s="2">
        <f t="shared" si="6"/>
        <v>6.2346469177817304E-2</v>
      </c>
      <c r="O63" s="2">
        <f t="shared" si="7"/>
        <v>0.92232933083249546</v>
      </c>
      <c r="P63" s="3">
        <f t="shared" si="8"/>
        <v>0.51093600948771489</v>
      </c>
      <c r="Q63" s="2">
        <f t="shared" si="35"/>
        <v>0.54977247531389384</v>
      </c>
      <c r="R63" s="3">
        <f t="shared" si="10"/>
        <v>0.19394126898187539</v>
      </c>
      <c r="T63" s="6">
        <f t="shared" si="36"/>
        <v>2837.158138792659</v>
      </c>
      <c r="U63" s="6">
        <f t="shared" si="37"/>
        <v>5486.0355379237744</v>
      </c>
      <c r="V63" s="6">
        <f t="shared" si="13"/>
        <v>5486.0355379237744</v>
      </c>
      <c r="W63" s="6">
        <f t="shared" si="14"/>
        <v>111.95990893721989</v>
      </c>
      <c r="X63" s="6">
        <f t="shared" si="15"/>
        <v>176.88679245283001</v>
      </c>
      <c r="Y63" s="6">
        <f t="shared" si="38"/>
        <v>550.24204973970404</v>
      </c>
      <c r="Z63" s="6">
        <f t="shared" si="16"/>
        <v>550.24204973970404</v>
      </c>
      <c r="AA63" s="6">
        <f t="shared" si="39"/>
        <v>1559.7914528210001</v>
      </c>
      <c r="AB63" s="6">
        <f t="shared" si="40"/>
        <v>2728.7540765558215</v>
      </c>
      <c r="AC63" s="6">
        <f t="shared" si="41"/>
        <v>2869.2413703051729</v>
      </c>
      <c r="AD63" s="6">
        <f t="shared" si="42"/>
        <v>1449.6062577203136</v>
      </c>
      <c r="AE63" s="6">
        <f t="shared" si="43"/>
        <v>2648.8773991311155</v>
      </c>
      <c r="AI63" s="64">
        <f t="shared" si="44"/>
        <v>2562.7883728495863</v>
      </c>
      <c r="AJ63" s="22">
        <f t="shared" si="45"/>
        <v>388266.34197766008</v>
      </c>
      <c r="AK63" s="22">
        <f t="shared" si="46"/>
        <v>65788.719325318554</v>
      </c>
      <c r="AL63" s="20">
        <f t="shared" si="47"/>
        <v>189445.50202001972</v>
      </c>
      <c r="AM63" s="20">
        <f t="shared" si="48"/>
        <v>34662.858897521182</v>
      </c>
      <c r="AN63" s="20">
        <f t="shared" si="49"/>
        <v>18937.499999999982</v>
      </c>
      <c r="AO63" s="20">
        <f t="shared" si="50"/>
        <v>43179.048916196843</v>
      </c>
      <c r="AP63" s="20">
        <f t="shared" si="51"/>
        <v>44315.339677149401</v>
      </c>
      <c r="AQ63" s="20">
        <f t="shared" si="52"/>
        <v>98366.309814886728</v>
      </c>
      <c r="AR63" s="24">
        <f t="shared" si="53"/>
        <v>-27711.290350054427</v>
      </c>
      <c r="AS63" s="24">
        <f t="shared" si="54"/>
        <v>-221690322.80043542</v>
      </c>
      <c r="BB63" s="10">
        <f t="shared" si="55"/>
        <v>2555.6991894077819</v>
      </c>
      <c r="BC63" s="10">
        <f t="shared" si="56"/>
        <v>3034.5314628855731</v>
      </c>
      <c r="BD63" s="9">
        <f t="shared" si="57"/>
        <v>2824.101912767263</v>
      </c>
      <c r="BE63" s="10">
        <f t="shared" si="58"/>
        <v>1071.9724159929704</v>
      </c>
    </row>
    <row r="64" spans="1:57">
      <c r="A64">
        <v>58</v>
      </c>
      <c r="B64" t="s">
        <v>25</v>
      </c>
      <c r="C64">
        <v>172.732</v>
      </c>
      <c r="D64">
        <v>95.254999999999995</v>
      </c>
      <c r="E64">
        <v>304.06900000000002</v>
      </c>
      <c r="F64">
        <v>304.06900000000002</v>
      </c>
      <c r="G64">
        <v>863.16</v>
      </c>
      <c r="H64">
        <v>1433.45</v>
      </c>
      <c r="I64">
        <v>1557.64</v>
      </c>
      <c r="J64">
        <v>1503.59</v>
      </c>
      <c r="K64">
        <v>801.06600000000003</v>
      </c>
      <c r="M64" s="4">
        <f t="shared" si="5"/>
        <v>0.52218333333333333</v>
      </c>
      <c r="N64" s="2">
        <f t="shared" si="6"/>
        <v>6.0805591905780214E-2</v>
      </c>
      <c r="O64" s="2">
        <f t="shared" si="7"/>
        <v>0.92072740110433759</v>
      </c>
      <c r="P64" s="3">
        <f t="shared" si="8"/>
        <v>0.51135680316619325</v>
      </c>
      <c r="Q64" s="2">
        <f t="shared" si="35"/>
        <v>0.55099422297405121</v>
      </c>
      <c r="R64" s="3">
        <f t="shared" si="10"/>
        <v>0.19410105007819733</v>
      </c>
      <c r="T64" s="6">
        <f t="shared" si="36"/>
        <v>2909.0546923204124</v>
      </c>
      <c r="U64" s="6">
        <f t="shared" si="37"/>
        <v>5570.9451195054335</v>
      </c>
      <c r="V64" s="6">
        <f t="shared" si="13"/>
        <v>5570.9451195054335</v>
      </c>
      <c r="W64" s="6">
        <f t="shared" si="14"/>
        <v>113.69275754092722</v>
      </c>
      <c r="X64" s="6">
        <f t="shared" si="15"/>
        <v>176.88679245283001</v>
      </c>
      <c r="Y64" s="6">
        <f t="shared" si="38"/>
        <v>564.65057051429926</v>
      </c>
      <c r="Z64" s="6">
        <f t="shared" si="16"/>
        <v>564.65057051429926</v>
      </c>
      <c r="AA64" s="6">
        <f t="shared" si="39"/>
        <v>1602.8723297841032</v>
      </c>
      <c r="AB64" s="6">
        <f t="shared" si="40"/>
        <v>2792.1391240714788</v>
      </c>
      <c r="AC64" s="6">
        <f t="shared" si="41"/>
        <v>2892.4987529748819</v>
      </c>
      <c r="AD64" s="6">
        <f t="shared" si="42"/>
        <v>1487.5649077005801</v>
      </c>
      <c r="AE64" s="6">
        <f t="shared" si="43"/>
        <v>2661.8904271850211</v>
      </c>
      <c r="AI64" s="64">
        <f t="shared" si="44"/>
        <v>2683.8128049288462</v>
      </c>
      <c r="AJ64" s="22">
        <f t="shared" si="45"/>
        <v>394319.7763593471</v>
      </c>
      <c r="AK64" s="22">
        <f t="shared" si="46"/>
        <v>66814.426816373656</v>
      </c>
      <c r="AL64" s="20">
        <f t="shared" si="47"/>
        <v>190393.36081734719</v>
      </c>
      <c r="AM64" s="20">
        <f t="shared" si="48"/>
        <v>34944.490648946703</v>
      </c>
      <c r="AN64" s="20">
        <f t="shared" si="49"/>
        <v>18937.499999999982</v>
      </c>
      <c r="AO64" s="20">
        <f t="shared" si="50"/>
        <v>44327.499527030559</v>
      </c>
      <c r="AP64" s="20">
        <f t="shared" si="51"/>
        <v>45494.012672478733</v>
      </c>
      <c r="AQ64" s="20">
        <f t="shared" si="52"/>
        <v>101123.3076152741</v>
      </c>
      <c r="AR64" s="24">
        <f t="shared" si="53"/>
        <v>-28597.844699572346</v>
      </c>
      <c r="AS64" s="24">
        <f t="shared" si="54"/>
        <v>-228782757.59657878</v>
      </c>
      <c r="BB64" s="10">
        <f t="shared" si="55"/>
        <v>2616.7941676186015</v>
      </c>
      <c r="BC64" s="10">
        <f t="shared" si="56"/>
        <v>3119.5829056420002</v>
      </c>
      <c r="BD64" s="9">
        <f t="shared" si="57"/>
        <v>2899.2125154406272</v>
      </c>
      <c r="BE64" s="10">
        <f t="shared" si="58"/>
        <v>1100.4840994794081</v>
      </c>
    </row>
    <row r="65" spans="1:57">
      <c r="A65">
        <v>59</v>
      </c>
      <c r="B65" t="s">
        <v>25</v>
      </c>
      <c r="C65">
        <v>175.762</v>
      </c>
      <c r="D65">
        <v>93.813599999999994</v>
      </c>
      <c r="E65">
        <v>307.18900000000002</v>
      </c>
      <c r="F65">
        <v>307.18900000000002</v>
      </c>
      <c r="G65">
        <v>873.24099999999999</v>
      </c>
      <c r="H65">
        <v>1418.57</v>
      </c>
      <c r="I65">
        <v>1546.47</v>
      </c>
      <c r="J65">
        <v>1514.75</v>
      </c>
      <c r="K65">
        <v>809.28700000000003</v>
      </c>
      <c r="M65" s="4">
        <f t="shared" si="5"/>
        <v>0.52714333333333341</v>
      </c>
      <c r="N65" s="2">
        <f t="shared" si="6"/>
        <v>5.9322006032514869E-2</v>
      </c>
      <c r="O65" s="2">
        <f t="shared" si="7"/>
        <v>0.91912099188708951</v>
      </c>
      <c r="P65" s="3">
        <f t="shared" si="8"/>
        <v>0.51174380149611431</v>
      </c>
      <c r="Q65" s="2">
        <f t="shared" si="35"/>
        <v>0.55218441537089846</v>
      </c>
      <c r="R65" s="3">
        <f t="shared" si="10"/>
        <v>0.19424761133910448</v>
      </c>
      <c r="T65" s="6">
        <f t="shared" si="36"/>
        <v>2981.8073305861731</v>
      </c>
      <c r="U65" s="6">
        <f t="shared" si="37"/>
        <v>5656.5399617804887</v>
      </c>
      <c r="V65" s="6">
        <f t="shared" si="13"/>
        <v>5656.5399617804887</v>
      </c>
      <c r="W65" s="6">
        <f t="shared" si="14"/>
        <v>115.43959105674467</v>
      </c>
      <c r="X65" s="6">
        <f t="shared" si="15"/>
        <v>176.88679245283001</v>
      </c>
      <c r="Y65" s="6">
        <f t="shared" si="38"/>
        <v>579.20895143979556</v>
      </c>
      <c r="Z65" s="6">
        <f t="shared" si="16"/>
        <v>579.20895143979556</v>
      </c>
      <c r="AA65" s="6">
        <f t="shared" si="39"/>
        <v>1646.5075375883853</v>
      </c>
      <c r="AB65" s="6">
        <f t="shared" si="40"/>
        <v>2856.0813023613027</v>
      </c>
      <c r="AC65" s="6">
        <f t="shared" si="41"/>
        <v>2915.8982504759306</v>
      </c>
      <c r="AD65" s="6">
        <f t="shared" si="42"/>
        <v>1525.9214186831491</v>
      </c>
      <c r="AE65" s="6">
        <f t="shared" si="43"/>
        <v>2674.7326311943157</v>
      </c>
      <c r="AI65" s="64">
        <f t="shared" si="44"/>
        <v>2808.578799794715</v>
      </c>
      <c r="AJ65" s="22">
        <f t="shared" si="45"/>
        <v>400422.82235469203</v>
      </c>
      <c r="AK65" s="22">
        <f t="shared" si="46"/>
        <v>67848.540610456679</v>
      </c>
      <c r="AL65" s="20">
        <f t="shared" si="47"/>
        <v>191328.69823477775</v>
      </c>
      <c r="AM65" s="20">
        <f t="shared" si="48"/>
        <v>35227.742312481088</v>
      </c>
      <c r="AN65" s="20">
        <f t="shared" si="49"/>
        <v>18937.499999999982</v>
      </c>
      <c r="AO65" s="20">
        <f t="shared" si="50"/>
        <v>45488.249960631947</v>
      </c>
      <c r="AP65" s="20">
        <f t="shared" si="51"/>
        <v>46685.309170122266</v>
      </c>
      <c r="AQ65" s="20">
        <f t="shared" si="52"/>
        <v>103916.29687393212</v>
      </c>
      <c r="AR65" s="24">
        <f t="shared" si="53"/>
        <v>-29496.145212998275</v>
      </c>
      <c r="AS65" s="24">
        <f t="shared" si="54"/>
        <v>-235969161.7039862</v>
      </c>
      <c r="BB65" s="10">
        <f t="shared" si="55"/>
        <v>2678.4463665305516</v>
      </c>
      <c r="BC65" s="10">
        <f t="shared" si="56"/>
        <v>3205.7446595682063</v>
      </c>
      <c r="BD65" s="9">
        <f t="shared" si="57"/>
        <v>2975.1298154011602</v>
      </c>
      <c r="BE65" s="10">
        <f t="shared" si="58"/>
        <v>1129.3011410285985</v>
      </c>
    </row>
    <row r="66" spans="1:57">
      <c r="A66">
        <v>60</v>
      </c>
      <c r="B66" t="s">
        <v>25</v>
      </c>
      <c r="C66">
        <v>178.792</v>
      </c>
      <c r="D66">
        <v>92.403999999999996</v>
      </c>
      <c r="E66">
        <v>310.25900000000001</v>
      </c>
      <c r="F66">
        <v>310.25900000000001</v>
      </c>
      <c r="G66">
        <v>883.20500000000004</v>
      </c>
      <c r="H66">
        <v>1403.87</v>
      </c>
      <c r="I66">
        <v>1535.53</v>
      </c>
      <c r="J66">
        <v>1525.69</v>
      </c>
      <c r="K66">
        <v>817.375</v>
      </c>
      <c r="M66" s="4">
        <f t="shared" si="5"/>
        <v>0.53204333333333342</v>
      </c>
      <c r="N66" s="2">
        <f t="shared" si="6"/>
        <v>5.7892527551014011E-2</v>
      </c>
      <c r="O66" s="2">
        <f t="shared" si="7"/>
        <v>0.91751017160256376</v>
      </c>
      <c r="P66" s="3">
        <f t="shared" si="8"/>
        <v>0.51209801206668626</v>
      </c>
      <c r="Q66" s="2">
        <f t="shared" si="35"/>
        <v>0.55334151980101876</v>
      </c>
      <c r="R66" s="3">
        <f t="shared" si="10"/>
        <v>0.19438203655090749</v>
      </c>
      <c r="T66" s="6">
        <f t="shared" si="36"/>
        <v>3055.4339210178737</v>
      </c>
      <c r="U66" s="6">
        <f t="shared" si="37"/>
        <v>5742.8290697208995</v>
      </c>
      <c r="V66" s="6">
        <f t="shared" si="13"/>
        <v>5742.8290697208995</v>
      </c>
      <c r="W66" s="6">
        <f t="shared" si="14"/>
        <v>117.20059325961019</v>
      </c>
      <c r="X66" s="6">
        <f t="shared" si="15"/>
        <v>176.88679245283001</v>
      </c>
      <c r="Y66" s="6">
        <f t="shared" si="38"/>
        <v>593.92146811417888</v>
      </c>
      <c r="Z66" s="6">
        <f t="shared" si="16"/>
        <v>593.92146811417888</v>
      </c>
      <c r="AA66" s="6">
        <f t="shared" si="39"/>
        <v>1690.698449507616</v>
      </c>
      <c r="AB66" s="6">
        <f t="shared" si="40"/>
        <v>2920.5922944530139</v>
      </c>
      <c r="AC66" s="6">
        <f t="shared" si="41"/>
        <v>2939.4373685274959</v>
      </c>
      <c r="AD66" s="6">
        <f t="shared" si="42"/>
        <v>1564.6816369543735</v>
      </c>
      <c r="AE66" s="6">
        <f t="shared" si="43"/>
        <v>2687.3951487030258</v>
      </c>
      <c r="AI66" s="64">
        <f t="shared" si="44"/>
        <v>2937.156077230788</v>
      </c>
      <c r="AJ66" s="22">
        <f t="shared" si="45"/>
        <v>406575.12283289619</v>
      </c>
      <c r="AK66" s="22">
        <f t="shared" si="46"/>
        <v>68891.000194524575</v>
      </c>
      <c r="AL66" s="20">
        <f t="shared" si="47"/>
        <v>192251.75733235382</v>
      </c>
      <c r="AM66" s="20">
        <f t="shared" si="48"/>
        <v>35512.72479254636</v>
      </c>
      <c r="AN66" s="20">
        <f t="shared" si="49"/>
        <v>18937.499999999982</v>
      </c>
      <c r="AO66" s="20">
        <f t="shared" si="50"/>
        <v>46661.073127989934</v>
      </c>
      <c r="AP66" s="20">
        <f t="shared" si="51"/>
        <v>47888.996105042301</v>
      </c>
      <c r="AQ66" s="20">
        <f t="shared" si="52"/>
        <v>106745.22412165388</v>
      </c>
      <c r="AR66" s="24">
        <f t="shared" si="53"/>
        <v>-30406.003625065281</v>
      </c>
      <c r="AS66" s="24">
        <f t="shared" si="54"/>
        <v>-243248029.00052226</v>
      </c>
      <c r="BB66" s="10">
        <f t="shared" si="55"/>
        <v>2740.6417113045582</v>
      </c>
      <c r="BC66" s="10">
        <f t="shared" si="56"/>
        <v>3293.0150751767706</v>
      </c>
      <c r="BD66" s="9">
        <f t="shared" si="57"/>
        <v>3051.8428373662982</v>
      </c>
      <c r="BE66" s="10">
        <f t="shared" si="58"/>
        <v>1158.4179028795911</v>
      </c>
    </row>
    <row r="67" spans="1:57">
      <c r="A67">
        <v>61</v>
      </c>
      <c r="B67" t="s">
        <v>25</v>
      </c>
      <c r="C67">
        <v>181.822</v>
      </c>
      <c r="D67">
        <v>91.025300000000001</v>
      </c>
      <c r="E67">
        <v>313.279</v>
      </c>
      <c r="F67">
        <v>313.279</v>
      </c>
      <c r="G67">
        <v>893.05499999999995</v>
      </c>
      <c r="H67">
        <v>1389.36</v>
      </c>
      <c r="I67">
        <v>1524.81</v>
      </c>
      <c r="J67">
        <v>1536.42</v>
      </c>
      <c r="K67">
        <v>825.33199999999999</v>
      </c>
      <c r="M67" s="4">
        <f t="shared" si="5"/>
        <v>0.53688000000000002</v>
      </c>
      <c r="N67" s="2">
        <f t="shared" si="6"/>
        <v>5.6514987830924353E-2</v>
      </c>
      <c r="O67" s="2">
        <f t="shared" si="7"/>
        <v>0.91590641620722202</v>
      </c>
      <c r="P67" s="3">
        <f t="shared" si="8"/>
        <v>0.51242487458401631</v>
      </c>
      <c r="Q67" s="2">
        <f t="shared" si="35"/>
        <v>0.5544721353002533</v>
      </c>
      <c r="R67" s="3">
        <f t="shared" si="10"/>
        <v>0.19450591069388565</v>
      </c>
      <c r="T67" s="6">
        <f t="shared" si="36"/>
        <v>3129.9094141543737</v>
      </c>
      <c r="U67" s="6">
        <f t="shared" si="37"/>
        <v>5829.8119023885665</v>
      </c>
      <c r="V67" s="6">
        <f t="shared" si="13"/>
        <v>5829.8119023885665</v>
      </c>
      <c r="W67" s="6">
        <f t="shared" si="14"/>
        <v>118.97575310997074</v>
      </c>
      <c r="X67" s="6">
        <f t="shared" si="15"/>
        <v>176.88679245283001</v>
      </c>
      <c r="Y67" s="6">
        <f t="shared" si="38"/>
        <v>608.78588098946261</v>
      </c>
      <c r="Z67" s="6">
        <f t="shared" si="16"/>
        <v>608.78588098946261</v>
      </c>
      <c r="AA67" s="6">
        <f t="shared" si="39"/>
        <v>1735.4475561625404</v>
      </c>
      <c r="AB67" s="6">
        <f t="shared" si="40"/>
        <v>2985.6798676813492</v>
      </c>
      <c r="AC67" s="6">
        <f t="shared" si="41"/>
        <v>2963.1077878171882</v>
      </c>
      <c r="AD67" s="6">
        <f t="shared" si="42"/>
        <v>1603.8434390073869</v>
      </c>
      <c r="AE67" s="6">
        <f t="shared" si="43"/>
        <v>2699.9024882341928</v>
      </c>
      <c r="AI67" s="64">
        <f t="shared" si="44"/>
        <v>3069.6221952422211</v>
      </c>
      <c r="AJ67" s="22">
        <f t="shared" si="45"/>
        <v>412777.32504432905</v>
      </c>
      <c r="AK67" s="22">
        <f t="shared" si="46"/>
        <v>69941.915240130838</v>
      </c>
      <c r="AL67" s="20">
        <f t="shared" si="47"/>
        <v>193161.90110332737</v>
      </c>
      <c r="AM67" s="20">
        <f t="shared" si="48"/>
        <v>35799.407711296371</v>
      </c>
      <c r="AN67" s="20">
        <f t="shared" si="49"/>
        <v>18937.499999999982</v>
      </c>
      <c r="AO67" s="20">
        <f t="shared" si="50"/>
        <v>47846.313471278248</v>
      </c>
      <c r="AP67" s="20">
        <f t="shared" si="51"/>
        <v>49105.426983680314</v>
      </c>
      <c r="AQ67" s="20">
        <f t="shared" si="52"/>
        <v>109610.17838956311</v>
      </c>
      <c r="AR67" s="24">
        <f t="shared" si="53"/>
        <v>-31328.134820556734</v>
      </c>
      <c r="AS67" s="24">
        <f t="shared" si="54"/>
        <v>-250625078.56445387</v>
      </c>
      <c r="BB67" s="10">
        <f t="shared" si="55"/>
        <v>2803.3917011934036</v>
      </c>
      <c r="BC67" s="10">
        <f t="shared" si="56"/>
        <v>3381.3968990152321</v>
      </c>
      <c r="BD67" s="9">
        <f t="shared" si="57"/>
        <v>3129.363273908747</v>
      </c>
      <c r="BE67" s="10">
        <f t="shared" si="58"/>
        <v>1187.8429362283578</v>
      </c>
    </row>
    <row r="68" spans="1:57">
      <c r="A68">
        <v>62</v>
      </c>
      <c r="B68" t="s">
        <v>25</v>
      </c>
      <c r="C68">
        <v>184.852</v>
      </c>
      <c r="D68">
        <v>89.677400000000006</v>
      </c>
      <c r="E68">
        <v>316.25099999999998</v>
      </c>
      <c r="F68">
        <v>316.25099999999998</v>
      </c>
      <c r="G68">
        <v>902.79100000000005</v>
      </c>
      <c r="H68">
        <v>1375.03</v>
      </c>
      <c r="I68">
        <v>1514.29</v>
      </c>
      <c r="J68">
        <v>1546.93</v>
      </c>
      <c r="K68">
        <v>833.16</v>
      </c>
      <c r="M68" s="4">
        <f t="shared" si="5"/>
        <v>0.54165666666666668</v>
      </c>
      <c r="N68" s="2">
        <f t="shared" si="6"/>
        <v>5.5187111146667328E-2</v>
      </c>
      <c r="O68" s="2">
        <f t="shared" si="7"/>
        <v>0.9142971933020303</v>
      </c>
      <c r="P68" s="3">
        <f t="shared" si="8"/>
        <v>0.51272331181498731</v>
      </c>
      <c r="Q68" s="2">
        <f t="shared" si="35"/>
        <v>0.55557394905752111</v>
      </c>
      <c r="R68" s="3">
        <f t="shared" si="10"/>
        <v>0.1946195929771011</v>
      </c>
      <c r="T68" s="6">
        <f t="shared" si="36"/>
        <v>3205.21927634025</v>
      </c>
      <c r="U68" s="6">
        <f t="shared" si="37"/>
        <v>5917.4371397753494</v>
      </c>
      <c r="V68" s="6">
        <f t="shared" si="13"/>
        <v>5917.4371397753494</v>
      </c>
      <c r="W68" s="6">
        <f t="shared" si="14"/>
        <v>120.76402326072142</v>
      </c>
      <c r="X68" s="6">
        <f t="shared" si="15"/>
        <v>176.88679245283001</v>
      </c>
      <c r="Y68" s="6">
        <f t="shared" si="38"/>
        <v>623.79847096369804</v>
      </c>
      <c r="Z68" s="6">
        <f t="shared" si="16"/>
        <v>623.79847096369804</v>
      </c>
      <c r="AA68" s="6">
        <f t="shared" si="39"/>
        <v>1780.7363309516427</v>
      </c>
      <c r="AB68" s="6">
        <f t="shared" si="40"/>
        <v>3051.2870115361766</v>
      </c>
      <c r="AC68" s="6">
        <f t="shared" si="41"/>
        <v>2986.9141514998942</v>
      </c>
      <c r="AD68" s="6">
        <f t="shared" si="42"/>
        <v>1643.39064245841</v>
      </c>
      <c r="AE68" s="6">
        <f t="shared" si="43"/>
        <v>2712.2178634350994</v>
      </c>
      <c r="AI68" s="64">
        <f t="shared" si="44"/>
        <v>3205.5773436213008</v>
      </c>
      <c r="AJ68" s="22">
        <f t="shared" si="45"/>
        <v>419029.39010798297</v>
      </c>
      <c r="AK68" s="22">
        <f t="shared" si="46"/>
        <v>71001.279159190351</v>
      </c>
      <c r="AL68" s="20">
        <f t="shared" si="47"/>
        <v>194060.89114680907</v>
      </c>
      <c r="AM68" s="20">
        <f t="shared" si="48"/>
        <v>36087.689747825534</v>
      </c>
      <c r="AN68" s="20">
        <f t="shared" si="49"/>
        <v>18937.499999999982</v>
      </c>
      <c r="AO68" s="20">
        <f t="shared" si="50"/>
        <v>49043.790572511112</v>
      </c>
      <c r="AP68" s="20">
        <f t="shared" si="51"/>
        <v>50334.416640208772</v>
      </c>
      <c r="AQ68" s="20">
        <f t="shared" si="52"/>
        <v>112511.3211478405</v>
      </c>
      <c r="AR68" s="24">
        <f t="shared" si="53"/>
        <v>-32260.637355599723</v>
      </c>
      <c r="AS68" s="24">
        <f t="shared" si="54"/>
        <v>-258085098.84479779</v>
      </c>
      <c r="BB68" s="10">
        <f t="shared" si="55"/>
        <v>2866.7041145713783</v>
      </c>
      <c r="BC68" s="10">
        <f t="shared" si="56"/>
        <v>3470.8951123250808</v>
      </c>
      <c r="BD68" s="9">
        <f t="shared" si="57"/>
        <v>3207.6868780147738</v>
      </c>
      <c r="BE68" s="10">
        <f t="shared" si="58"/>
        <v>1217.5717619789252</v>
      </c>
    </row>
    <row r="69" spans="1:57">
      <c r="A69">
        <v>63</v>
      </c>
      <c r="B69" t="s">
        <v>25</v>
      </c>
      <c r="C69">
        <v>187.88300000000001</v>
      </c>
      <c r="D69">
        <v>88.375799999999998</v>
      </c>
      <c r="E69">
        <v>319.14999999999998</v>
      </c>
      <c r="F69">
        <v>319.14999999999998</v>
      </c>
      <c r="G69">
        <v>912.40200000000004</v>
      </c>
      <c r="H69">
        <v>1360.92</v>
      </c>
      <c r="I69">
        <v>1504.13</v>
      </c>
      <c r="J69">
        <v>1557.09</v>
      </c>
      <c r="K69">
        <v>840.798</v>
      </c>
      <c r="M69" s="4">
        <f t="shared" si="5"/>
        <v>0.54635999999999996</v>
      </c>
      <c r="N69" s="2">
        <f t="shared" si="6"/>
        <v>5.3917929570246728E-2</v>
      </c>
      <c r="O69" s="2">
        <f t="shared" si="7"/>
        <v>0.91262507638431323</v>
      </c>
      <c r="P69" s="3">
        <f t="shared" si="8"/>
        <v>0.51296947067867338</v>
      </c>
      <c r="Q69" s="2">
        <f t="shared" si="35"/>
        <v>0.55665495277838795</v>
      </c>
      <c r="R69" s="3">
        <f t="shared" si="10"/>
        <v>0.19471288771750006</v>
      </c>
      <c r="T69" s="6">
        <f t="shared" si="36"/>
        <v>3280.667374706476</v>
      </c>
      <c r="U69" s="6">
        <f t="shared" si="37"/>
        <v>6004.589235497614</v>
      </c>
      <c r="V69" s="6">
        <f t="shared" si="13"/>
        <v>6004.589235497614</v>
      </c>
      <c r="W69" s="6">
        <f t="shared" si="14"/>
        <v>122.54263745913498</v>
      </c>
      <c r="X69" s="6">
        <f t="shared" si="15"/>
        <v>176.88679245283001</v>
      </c>
      <c r="Y69" s="6">
        <f t="shared" si="38"/>
        <v>638.78821816968775</v>
      </c>
      <c r="Z69" s="6">
        <f t="shared" si="16"/>
        <v>638.78821816968775</v>
      </c>
      <c r="AA69" s="6">
        <f t="shared" si="39"/>
        <v>1826.1997425488314</v>
      </c>
      <c r="AB69" s="6">
        <f t="shared" si="40"/>
        <v>3116.5619508921568</v>
      </c>
      <c r="AC69" s="6">
        <f t="shared" si="41"/>
        <v>3010.569922064592</v>
      </c>
      <c r="AD69" s="6">
        <f t="shared" si="42"/>
        <v>1682.882206675974</v>
      </c>
      <c r="AE69" s="6">
        <f t="shared" si="43"/>
        <v>2723.921860791138</v>
      </c>
      <c r="AI69" s="64">
        <f t="shared" si="44"/>
        <v>3345.5260923411356</v>
      </c>
      <c r="AJ69" s="22">
        <f t="shared" si="45"/>
        <v>425327.62929563277</v>
      </c>
      <c r="AK69" s="22">
        <f t="shared" si="46"/>
        <v>72068.466925323984</v>
      </c>
      <c r="AL69" s="20">
        <f t="shared" si="47"/>
        <v>194946.08337012463</v>
      </c>
      <c r="AM69" s="20">
        <f t="shared" si="48"/>
        <v>36377.627451117209</v>
      </c>
      <c r="AN69" s="20">
        <f t="shared" si="49"/>
        <v>18937.499999999982</v>
      </c>
      <c r="AO69" s="20">
        <f t="shared" si="50"/>
        <v>50253.204820835512</v>
      </c>
      <c r="AP69" s="20">
        <f t="shared" si="51"/>
        <v>51575.657579278559</v>
      </c>
      <c r="AQ69" s="20">
        <f t="shared" si="52"/>
        <v>115447.45129282524</v>
      </c>
      <c r="AR69" s="24">
        <f t="shared" si="53"/>
        <v>-33204.097799116753</v>
      </c>
      <c r="AS69" s="24">
        <f t="shared" si="54"/>
        <v>-265632782.39293402</v>
      </c>
      <c r="BB69" s="10">
        <f t="shared" si="55"/>
        <v>2930.5229882754552</v>
      </c>
      <c r="BC69" s="10">
        <f t="shared" si="56"/>
        <v>3561.4726619032854</v>
      </c>
      <c r="BD69" s="9">
        <f t="shared" si="57"/>
        <v>3286.7812849168199</v>
      </c>
      <c r="BE69" s="10">
        <f t="shared" si="58"/>
        <v>1247.5969419273961</v>
      </c>
    </row>
    <row r="70" spans="1:57">
      <c r="A70">
        <v>64</v>
      </c>
      <c r="B70" t="s">
        <v>25</v>
      </c>
      <c r="C70">
        <v>190.91300000000001</v>
      </c>
      <c r="D70">
        <v>87.084500000000006</v>
      </c>
      <c r="E70">
        <v>322.02800000000002</v>
      </c>
      <c r="F70">
        <v>322.02800000000002</v>
      </c>
      <c r="G70">
        <v>921.91800000000001</v>
      </c>
      <c r="H70">
        <v>1346.94</v>
      </c>
      <c r="I70">
        <v>1494.02</v>
      </c>
      <c r="J70">
        <v>1567.21</v>
      </c>
      <c r="K70">
        <v>848.37900000000002</v>
      </c>
      <c r="M70" s="4">
        <f t="shared" si="5"/>
        <v>0.55101999999999995</v>
      </c>
      <c r="N70" s="2">
        <f t="shared" si="6"/>
        <v>5.2680785936384651E-2</v>
      </c>
      <c r="O70" s="2">
        <f t="shared" si="7"/>
        <v>0.9110289464387259</v>
      </c>
      <c r="P70" s="3">
        <f t="shared" si="8"/>
        <v>0.51321730608689342</v>
      </c>
      <c r="Q70" s="2">
        <f t="shared" si="35"/>
        <v>0.55770389459547753</v>
      </c>
      <c r="R70" s="3">
        <f t="shared" si="10"/>
        <v>0.19480720603002918</v>
      </c>
      <c r="T70" s="6">
        <f t="shared" si="36"/>
        <v>3357.7098235860012</v>
      </c>
      <c r="U70" s="6">
        <f t="shared" si="37"/>
        <v>6093.6260454901849</v>
      </c>
      <c r="V70" s="6">
        <f t="shared" si="13"/>
        <v>6093.6260454901849</v>
      </c>
      <c r="W70" s="6">
        <f t="shared" si="14"/>
        <v>124.35971521408541</v>
      </c>
      <c r="X70" s="6">
        <f t="shared" si="15"/>
        <v>176.88679245283001</v>
      </c>
      <c r="Y70" s="6">
        <f t="shared" si="38"/>
        <v>654.10606939237107</v>
      </c>
      <c r="Z70" s="6">
        <f t="shared" si="16"/>
        <v>654.10606939237107</v>
      </c>
      <c r="AA70" s="6">
        <f t="shared" si="39"/>
        <v>1872.6078455354068</v>
      </c>
      <c r="AB70" s="6">
        <f t="shared" si="40"/>
        <v>3183.3305582426005</v>
      </c>
      <c r="AC70" s="6">
        <f t="shared" si="41"/>
        <v>3034.6552024616699</v>
      </c>
      <c r="AD70" s="6">
        <f t="shared" si="42"/>
        <v>1723.2347902823058</v>
      </c>
      <c r="AE70" s="6">
        <f t="shared" si="43"/>
        <v>2735.9162219041837</v>
      </c>
      <c r="AI70" s="64">
        <f t="shared" si="44"/>
        <v>3491.0867382493966</v>
      </c>
      <c r="AJ70" s="22">
        <f t="shared" si="45"/>
        <v>431591.86047986196</v>
      </c>
      <c r="AK70" s="22">
        <f t="shared" si="46"/>
        <v>73129.892299125437</v>
      </c>
      <c r="AL70" s="20">
        <f t="shared" si="47"/>
        <v>195787.33158808461</v>
      </c>
      <c r="AM70" s="20">
        <f t="shared" si="48"/>
        <v>36665.731080824669</v>
      </c>
      <c r="AN70" s="20">
        <f t="shared" si="49"/>
        <v>18937.499999999982</v>
      </c>
      <c r="AO70" s="20">
        <f t="shared" si="50"/>
        <v>51460.778855750046</v>
      </c>
      <c r="AP70" s="20">
        <f t="shared" si="51"/>
        <v>52815.00987826979</v>
      </c>
      <c r="AQ70" s="20">
        <f t="shared" si="52"/>
        <v>118394.90336910605</v>
      </c>
      <c r="AR70" s="24">
        <f t="shared" si="53"/>
        <v>-34151.584745201624</v>
      </c>
      <c r="AS70" s="24">
        <f t="shared" si="54"/>
        <v>-273212677.961613</v>
      </c>
      <c r="BB70" s="10">
        <f t="shared" si="55"/>
        <v>2994.019313433022</v>
      </c>
      <c r="BC70" s="10">
        <f t="shared" si="56"/>
        <v>3652.3994850976628</v>
      </c>
      <c r="BD70" s="9">
        <f t="shared" si="57"/>
        <v>3365.764413351948</v>
      </c>
      <c r="BE70" s="10">
        <f t="shared" si="58"/>
        <v>1277.5764363393755</v>
      </c>
    </row>
    <row r="71" spans="1:57">
      <c r="A71">
        <v>65</v>
      </c>
      <c r="B71" t="s">
        <v>25</v>
      </c>
      <c r="C71">
        <v>193.94300000000001</v>
      </c>
      <c r="D71">
        <v>85.8202</v>
      </c>
      <c r="E71">
        <v>324.86</v>
      </c>
      <c r="F71">
        <v>324.86</v>
      </c>
      <c r="G71">
        <v>931.32500000000005</v>
      </c>
      <c r="H71">
        <v>1333.13</v>
      </c>
      <c r="I71">
        <v>1484.1</v>
      </c>
      <c r="J71">
        <v>1577.12</v>
      </c>
      <c r="K71">
        <v>855.84199999999998</v>
      </c>
      <c r="M71" s="4">
        <f t="shared" si="5"/>
        <v>0.55562333333333325</v>
      </c>
      <c r="N71" s="2">
        <f t="shared" si="6"/>
        <v>5.1485838727675225E-2</v>
      </c>
      <c r="O71" s="2">
        <f t="shared" si="7"/>
        <v>0.90942635610455524</v>
      </c>
      <c r="P71" s="3">
        <f t="shared" si="8"/>
        <v>0.51344256000767907</v>
      </c>
      <c r="Q71" s="2">
        <f t="shared" ref="Q71:Q107" si="59">G71/($M$2-H71)</f>
        <v>0.55872683532609024</v>
      </c>
      <c r="R71" s="3">
        <f t="shared" si="10"/>
        <v>0.19489222314877588</v>
      </c>
      <c r="T71" s="6">
        <f t="shared" ref="T71:T107" si="60">$O$3/N71</f>
        <v>3435.6397181065618</v>
      </c>
      <c r="U71" s="6">
        <f t="shared" ref="U71:U102" si="61">T71/M71</f>
        <v>6183.397118143399</v>
      </c>
      <c r="V71" s="6">
        <f t="shared" si="13"/>
        <v>6183.397118143399</v>
      </c>
      <c r="W71" s="6">
        <f t="shared" si="14"/>
        <v>126.19177792129386</v>
      </c>
      <c r="X71" s="6">
        <f t="shared" si="15"/>
        <v>176.88679245283001</v>
      </c>
      <c r="Y71" s="6">
        <f t="shared" ref="Y71:Y107" si="62">R71*T71</f>
        <v>669.57946260002154</v>
      </c>
      <c r="Z71" s="6">
        <f t="shared" si="16"/>
        <v>669.57946260002154</v>
      </c>
      <c r="AA71" s="6">
        <f t="shared" ref="AA71:AA107" si="63">Q71*T71</f>
        <v>1919.5841070183001</v>
      </c>
      <c r="AB71" s="6">
        <f t="shared" ref="AB71:AB107" si="64">O71*T71+(U71/98)*2</f>
        <v>3250.653087647026</v>
      </c>
      <c r="AC71" s="6">
        <f t="shared" ref="AC71:AC107" si="65">U71-O71*T71</f>
        <v>3058.935808417667</v>
      </c>
      <c r="AD71" s="6">
        <f t="shared" ref="AD71:AD107" si="66">T71*P71</f>
        <v>1764.0036521286941</v>
      </c>
      <c r="AE71" s="6">
        <f t="shared" ref="AE71:AE107" si="67">U71-T71</f>
        <v>2747.7574000368372</v>
      </c>
      <c r="AI71" s="64">
        <f t="shared" si="44"/>
        <v>3638.3420442096249</v>
      </c>
      <c r="AJ71" s="22">
        <f t="shared" si="45"/>
        <v>437991.559271698</v>
      </c>
      <c r="AK71" s="22">
        <f t="shared" si="46"/>
        <v>74214.271608024967</v>
      </c>
      <c r="AL71" s="20">
        <f t="shared" si="47"/>
        <v>196649.45028180699</v>
      </c>
      <c r="AM71" s="20">
        <f t="shared" si="48"/>
        <v>36959.065710780676</v>
      </c>
      <c r="AN71" s="20">
        <f t="shared" si="49"/>
        <v>18937.499999999982</v>
      </c>
      <c r="AO71" s="20">
        <f t="shared" si="50"/>
        <v>52694.784950249414</v>
      </c>
      <c r="AP71" s="20">
        <f t="shared" si="51"/>
        <v>54081.489817361246</v>
      </c>
      <c r="AQ71" s="20">
        <f t="shared" si="52"/>
        <v>121403.60101625962</v>
      </c>
      <c r="AR71" s="24">
        <f t="shared" si="53"/>
        <v>-35118.2811474747</v>
      </c>
      <c r="AS71" s="24">
        <f t="shared" si="54"/>
        <v>-280946249.17979759</v>
      </c>
      <c r="BB71" s="10">
        <f t="shared" si="55"/>
        <v>3058.970843028515</v>
      </c>
      <c r="BC71" s="10">
        <f t="shared" si="56"/>
        <v>3745.2156910708136</v>
      </c>
      <c r="BD71" s="9">
        <f t="shared" si="57"/>
        <v>3446.4695805646115</v>
      </c>
      <c r="BE71" s="10">
        <f t="shared" si="58"/>
        <v>1308.2121387847421</v>
      </c>
    </row>
    <row r="72" spans="1:57">
      <c r="A72">
        <v>66</v>
      </c>
      <c r="B72" t="s">
        <v>25</v>
      </c>
      <c r="C72">
        <v>196.97300000000001</v>
      </c>
      <c r="D72">
        <v>84.561899999999994</v>
      </c>
      <c r="E72">
        <v>327.67500000000001</v>
      </c>
      <c r="F72">
        <v>327.67500000000001</v>
      </c>
      <c r="G72">
        <v>940.63900000000001</v>
      </c>
      <c r="H72">
        <v>1319.45</v>
      </c>
      <c r="I72">
        <v>1474.21</v>
      </c>
      <c r="J72">
        <v>1587.01</v>
      </c>
      <c r="K72">
        <v>863.25699999999995</v>
      </c>
      <c r="M72" s="4">
        <f t="shared" ref="M72:M107" si="68">($M$2-H72)/$M$2</f>
        <v>0.56018333333333337</v>
      </c>
      <c r="N72" s="2">
        <f t="shared" ref="N72:N107" si="69">(D72/($M$2-H72))</f>
        <v>5.0317991133854989E-2</v>
      </c>
      <c r="O72" s="2">
        <f t="shared" ref="O72:O107" si="70">(J72-$M$3)/($M$2-H72)</f>
        <v>0.90790842890720302</v>
      </c>
      <c r="P72" s="3">
        <f t="shared" ref="P72:P107" si="71">K72/($M$2-H72)</f>
        <v>0.51367528487697478</v>
      </c>
      <c r="Q72" s="2">
        <f t="shared" si="59"/>
        <v>0.55972092469727175</v>
      </c>
      <c r="R72" s="3">
        <f t="shared" ref="R72:R107" si="72">F72/($M$2-H72)</f>
        <v>0.19498080985391689</v>
      </c>
      <c r="T72" s="6">
        <f t="shared" si="60"/>
        <v>3515.3786641100005</v>
      </c>
      <c r="U72" s="6">
        <f t="shared" si="61"/>
        <v>6275.4074513284349</v>
      </c>
      <c r="V72" s="6">
        <f t="shared" ref="V72:V107" si="73">U72</f>
        <v>6275.4074513284349</v>
      </c>
      <c r="W72" s="6">
        <f t="shared" ref="W72:W107" si="74">(U72/98)*2</f>
        <v>128.06953982302929</v>
      </c>
      <c r="X72" s="6">
        <f t="shared" ref="X72:X107" si="75">$O$3</f>
        <v>176.88679245283001</v>
      </c>
      <c r="Y72" s="6">
        <f t="shared" si="62"/>
        <v>685.43137887134833</v>
      </c>
      <c r="Z72" s="6">
        <f t="shared" ref="Z72:Z107" si="76">Y72</f>
        <v>685.43137887134833</v>
      </c>
      <c r="AA72" s="6">
        <f t="shared" si="63"/>
        <v>1967.6309965367093</v>
      </c>
      <c r="AB72" s="6">
        <f t="shared" si="64"/>
        <v>3319.711459769042</v>
      </c>
      <c r="AC72" s="6">
        <f t="shared" si="65"/>
        <v>3083.7655313824221</v>
      </c>
      <c r="AD72" s="6">
        <f t="shared" si="66"/>
        <v>1805.7631367371434</v>
      </c>
      <c r="AE72" s="6">
        <f t="shared" si="67"/>
        <v>2760.0287872184344</v>
      </c>
      <c r="AI72" s="64">
        <f t="shared" ref="AI72:AI108" si="77">(AC71-AE71)*$AU$4</f>
        <v>3789.8418356701254</v>
      </c>
      <c r="AJ72" s="22">
        <f t="shared" ref="AJ72:AJ108" si="78">U71*$AT$4</f>
        <v>444444.03466079308</v>
      </c>
      <c r="AK72" s="22">
        <f t="shared" ref="AK72:AK108" si="79">V71*$AU$4</f>
        <v>75307.593501868454</v>
      </c>
      <c r="AL72" s="20">
        <f t="shared" ref="AL72:AL108" si="80">AE71*$AT$4</f>
        <v>197500.55864244772</v>
      </c>
      <c r="AM72" s="20">
        <f t="shared" ref="AM72:AM108" si="81">AC71*$AU$4</f>
        <v>37254.779210718763</v>
      </c>
      <c r="AN72" s="20">
        <f t="shared" ref="AN72:AN108" si="82">X71*$AP$4</f>
        <v>18937.499999999982</v>
      </c>
      <c r="AO72" s="20">
        <f t="shared" ref="AO72:AO108" si="83">Y71*$AQ$4</f>
        <v>53941.321507057735</v>
      </c>
      <c r="AP72" s="20">
        <f t="shared" ref="AP72:AP108" si="84">Z71*$AR$4</f>
        <v>55360.829967769787</v>
      </c>
      <c r="AQ72" s="20">
        <f t="shared" ref="AQ72:AQ108" si="85">AA71*$AS$4</f>
        <v>124449.13311733551</v>
      </c>
      <c r="AR72" s="24">
        <f t="shared" ref="AR72:AR103" si="86">AL72+AM72+AN72+AO72+AP72+AQ72-AJ72-AK72-AI72</f>
        <v>-36097.347553002161</v>
      </c>
      <c r="AS72" s="24">
        <f t="shared" ref="AS72:AS103" si="87">AR72*8000</f>
        <v>-288778780.42401731</v>
      </c>
      <c r="BB72" s="10">
        <f t="shared" ref="BB72:BB108" si="88">U71-AC71</f>
        <v>3124.461309725732</v>
      </c>
      <c r="BC72" s="10">
        <f t="shared" ref="BC72:BC108" si="89">2*AA71</f>
        <v>3839.1682140366001</v>
      </c>
      <c r="BD72" s="9">
        <f t="shared" ref="BD72:BD108" si="90">2*AD71</f>
        <v>3528.0073042573881</v>
      </c>
      <c r="BE72" s="10">
        <f t="shared" ref="BE72:BE108" si="91">Y71*2</f>
        <v>1339.1589252000431</v>
      </c>
    </row>
    <row r="73" spans="1:57">
      <c r="A73">
        <v>67</v>
      </c>
      <c r="B73" t="s">
        <v>25</v>
      </c>
      <c r="C73">
        <v>200.00299999999999</v>
      </c>
      <c r="D73">
        <v>83.347999999999999</v>
      </c>
      <c r="E73">
        <v>330.42200000000003</v>
      </c>
      <c r="F73">
        <v>330.42200000000003</v>
      </c>
      <c r="G73">
        <v>949.83600000000001</v>
      </c>
      <c r="H73">
        <v>1305.97</v>
      </c>
      <c r="I73">
        <v>1464.66</v>
      </c>
      <c r="J73">
        <v>1596.57</v>
      </c>
      <c r="K73">
        <v>870.49400000000003</v>
      </c>
      <c r="M73" s="4">
        <f t="shared" si="68"/>
        <v>0.5646766666666666</v>
      </c>
      <c r="N73" s="2">
        <f t="shared" si="69"/>
        <v>4.920101769154029E-2</v>
      </c>
      <c r="O73" s="2">
        <f t="shared" si="70"/>
        <v>0.90632722572799773</v>
      </c>
      <c r="P73" s="3">
        <f t="shared" si="71"/>
        <v>0.51385984899913228</v>
      </c>
      <c r="Q73" s="2">
        <f t="shared" si="59"/>
        <v>0.56069609156862632</v>
      </c>
      <c r="R73" s="3">
        <f t="shared" si="72"/>
        <v>0.19505085506159869</v>
      </c>
      <c r="T73" s="6">
        <f t="shared" si="60"/>
        <v>3595.1856435531463</v>
      </c>
      <c r="U73" s="6">
        <f t="shared" si="61"/>
        <v>6366.8039708030201</v>
      </c>
      <c r="V73" s="6">
        <f t="shared" si="73"/>
        <v>6366.8039708030201</v>
      </c>
      <c r="W73" s="6">
        <f t="shared" si="74"/>
        <v>129.93477491434734</v>
      </c>
      <c r="X73" s="6">
        <f t="shared" si="75"/>
        <v>176.88679245283001</v>
      </c>
      <c r="Y73" s="6">
        <f t="shared" si="62"/>
        <v>701.24403388022517</v>
      </c>
      <c r="Z73" s="6">
        <f t="shared" si="76"/>
        <v>701.24403388022517</v>
      </c>
      <c r="AA73" s="6">
        <f t="shared" si="63"/>
        <v>2015.8065388038856</v>
      </c>
      <c r="AB73" s="6">
        <f t="shared" si="64"/>
        <v>3388.3494052129963</v>
      </c>
      <c r="AC73" s="6">
        <f t="shared" si="65"/>
        <v>3108.3893405043709</v>
      </c>
      <c r="AD73" s="6">
        <f t="shared" si="66"/>
        <v>1847.4215519200679</v>
      </c>
      <c r="AE73" s="6">
        <f t="shared" si="67"/>
        <v>2771.6183272498738</v>
      </c>
      <c r="AI73" s="64">
        <f t="shared" si="77"/>
        <v>3942.7898071732052</v>
      </c>
      <c r="AJ73" s="22">
        <f t="shared" si="78"/>
        <v>451057.46137913386</v>
      </c>
      <c r="AK73" s="22">
        <f t="shared" si="79"/>
        <v>76428.187349729007</v>
      </c>
      <c r="AL73" s="20">
        <f t="shared" si="80"/>
        <v>198382.58913889941</v>
      </c>
      <c r="AM73" s="20">
        <f t="shared" si="81"/>
        <v>37557.180406706517</v>
      </c>
      <c r="AN73" s="20">
        <f t="shared" si="82"/>
        <v>18937.499999999982</v>
      </c>
      <c r="AO73" s="20">
        <f t="shared" si="83"/>
        <v>55218.351881875824</v>
      </c>
      <c r="AP73" s="20">
        <f t="shared" si="84"/>
        <v>56671.466405083083</v>
      </c>
      <c r="AQ73" s="20">
        <f t="shared" si="85"/>
        <v>127564.07542577035</v>
      </c>
      <c r="AR73" s="24">
        <f t="shared" si="86"/>
        <v>-37097.27527770093</v>
      </c>
      <c r="AS73" s="24">
        <f t="shared" si="87"/>
        <v>-296778202.22160745</v>
      </c>
      <c r="BB73" s="10">
        <f t="shared" si="88"/>
        <v>3191.6419199460129</v>
      </c>
      <c r="BC73" s="10">
        <f t="shared" si="89"/>
        <v>3935.2619930734186</v>
      </c>
      <c r="BD73" s="9">
        <f t="shared" si="90"/>
        <v>3611.5262734742869</v>
      </c>
      <c r="BE73" s="10">
        <f t="shared" si="91"/>
        <v>1370.8627577426967</v>
      </c>
    </row>
    <row r="74" spans="1:57">
      <c r="A74">
        <v>68</v>
      </c>
      <c r="B74" t="s">
        <v>25</v>
      </c>
      <c r="C74">
        <v>203.03399999999999</v>
      </c>
      <c r="D74">
        <v>82.1678</v>
      </c>
      <c r="E74">
        <v>333.10199999999998</v>
      </c>
      <c r="F74">
        <v>333.10199999999998</v>
      </c>
      <c r="G74">
        <v>958.91600000000005</v>
      </c>
      <c r="H74">
        <v>1292.71</v>
      </c>
      <c r="I74">
        <v>1455.44</v>
      </c>
      <c r="J74">
        <v>1605.79</v>
      </c>
      <c r="K74">
        <v>877.553</v>
      </c>
      <c r="M74" s="4">
        <f t="shared" si="68"/>
        <v>0.5690966666666667</v>
      </c>
      <c r="N74" s="2">
        <f t="shared" si="69"/>
        <v>4.81276174522196E-2</v>
      </c>
      <c r="O74" s="2">
        <f t="shared" si="70"/>
        <v>0.90468843031939516</v>
      </c>
      <c r="P74" s="3">
        <f t="shared" si="71"/>
        <v>0.51400347919802725</v>
      </c>
      <c r="Q74" s="2">
        <f t="shared" si="59"/>
        <v>0.56165970631820028</v>
      </c>
      <c r="R74" s="3">
        <f t="shared" si="72"/>
        <v>0.19510569381885912</v>
      </c>
      <c r="T74" s="6">
        <f t="shared" si="60"/>
        <v>3675.369815022334</v>
      </c>
      <c r="U74" s="6">
        <f t="shared" si="61"/>
        <v>6458.2522272531332</v>
      </c>
      <c r="V74" s="6">
        <f t="shared" si="73"/>
        <v>6458.2522272531332</v>
      </c>
      <c r="W74" s="6">
        <f t="shared" si="74"/>
        <v>131.80106586230883</v>
      </c>
      <c r="X74" s="6">
        <f t="shared" si="75"/>
        <v>176.88679245283001</v>
      </c>
      <c r="Y74" s="6">
        <f t="shared" si="62"/>
        <v>717.08557780082435</v>
      </c>
      <c r="Z74" s="6">
        <f t="shared" si="76"/>
        <v>717.08557780082435</v>
      </c>
      <c r="AA74" s="6">
        <f t="shared" si="63"/>
        <v>2064.3071309162224</v>
      </c>
      <c r="AB74" s="6">
        <f t="shared" si="64"/>
        <v>3456.8656146581502</v>
      </c>
      <c r="AC74" s="6">
        <f t="shared" si="65"/>
        <v>3133.1876784572919</v>
      </c>
      <c r="AD74" s="6">
        <f t="shared" si="66"/>
        <v>1889.1528722608896</v>
      </c>
      <c r="AE74" s="6">
        <f t="shared" si="67"/>
        <v>2782.8824122307992</v>
      </c>
      <c r="AI74" s="64">
        <f t="shared" si="77"/>
        <v>4101.5341704265202</v>
      </c>
      <c r="AJ74" s="22">
        <f t="shared" si="78"/>
        <v>457626.76900940866</v>
      </c>
      <c r="AK74" s="22">
        <f t="shared" si="79"/>
        <v>77541.305560409979</v>
      </c>
      <c r="AL74" s="20">
        <f t="shared" si="80"/>
        <v>199215.61050773915</v>
      </c>
      <c r="AM74" s="20">
        <f t="shared" si="81"/>
        <v>37857.073778002734</v>
      </c>
      <c r="AN74" s="20">
        <f t="shared" si="82"/>
        <v>18937.499999999982</v>
      </c>
      <c r="AO74" s="20">
        <f t="shared" si="83"/>
        <v>56492.219369390943</v>
      </c>
      <c r="AP74" s="20">
        <f t="shared" si="84"/>
        <v>57978.856721217024</v>
      </c>
      <c r="AQ74" s="20">
        <f t="shared" si="85"/>
        <v>130687.35845915634</v>
      </c>
      <c r="AR74" s="24">
        <f t="shared" si="86"/>
        <v>-38100.989904738955</v>
      </c>
      <c r="AS74" s="24">
        <f t="shared" si="87"/>
        <v>-304807919.23791164</v>
      </c>
      <c r="BB74" s="10">
        <f t="shared" si="88"/>
        <v>3258.4146302986492</v>
      </c>
      <c r="BC74" s="10">
        <f t="shared" si="89"/>
        <v>4031.6130776077712</v>
      </c>
      <c r="BD74" s="9">
        <f t="shared" si="90"/>
        <v>3694.8431038401359</v>
      </c>
      <c r="BE74" s="10">
        <f t="shared" si="91"/>
        <v>1402.4880677604503</v>
      </c>
    </row>
    <row r="75" spans="1:57">
      <c r="A75">
        <v>69</v>
      </c>
      <c r="B75" t="s">
        <v>25</v>
      </c>
      <c r="C75">
        <v>206.06399999999999</v>
      </c>
      <c r="D75">
        <v>81.006100000000004</v>
      </c>
      <c r="E75">
        <v>335.76299999999998</v>
      </c>
      <c r="F75">
        <v>335.76299999999998</v>
      </c>
      <c r="G75">
        <v>967.90800000000002</v>
      </c>
      <c r="H75">
        <v>1279.56</v>
      </c>
      <c r="I75">
        <v>1446.24</v>
      </c>
      <c r="J75">
        <v>1614.98</v>
      </c>
      <c r="K75">
        <v>884.56600000000003</v>
      </c>
      <c r="M75" s="4">
        <f t="shared" si="68"/>
        <v>0.57347999999999999</v>
      </c>
      <c r="N75" s="2">
        <f t="shared" si="69"/>
        <v>4.7084524888981891E-2</v>
      </c>
      <c r="O75" s="2">
        <f t="shared" si="70"/>
        <v>0.90311519739136503</v>
      </c>
      <c r="P75" s="3">
        <f t="shared" si="71"/>
        <v>0.51415103113157101</v>
      </c>
      <c r="Q75" s="2">
        <f t="shared" si="59"/>
        <v>0.56259329008858194</v>
      </c>
      <c r="R75" s="3">
        <f t="shared" si="72"/>
        <v>0.19516112157355092</v>
      </c>
      <c r="T75" s="6">
        <f t="shared" si="60"/>
        <v>3756.7925527527782</v>
      </c>
      <c r="U75" s="6">
        <f t="shared" si="61"/>
        <v>6550.8693463639156</v>
      </c>
      <c r="V75" s="6">
        <f t="shared" si="73"/>
        <v>6550.8693463639156</v>
      </c>
      <c r="W75" s="6">
        <f t="shared" si="74"/>
        <v>133.691211150284</v>
      </c>
      <c r="X75" s="6">
        <f t="shared" si="75"/>
        <v>176.88679245283001</v>
      </c>
      <c r="Y75" s="6">
        <f t="shared" si="62"/>
        <v>733.17984811439567</v>
      </c>
      <c r="Z75" s="6">
        <f t="shared" si="76"/>
        <v>733.17984811439567</v>
      </c>
      <c r="AA75" s="6">
        <f t="shared" si="63"/>
        <v>2113.5462824334681</v>
      </c>
      <c r="AB75" s="6">
        <f t="shared" si="64"/>
        <v>3526.5076589880191</v>
      </c>
      <c r="AC75" s="6">
        <f t="shared" si="65"/>
        <v>3158.0528985261803</v>
      </c>
      <c r="AD75" s="6">
        <f t="shared" si="66"/>
        <v>1931.5587647452478</v>
      </c>
      <c r="AE75" s="6">
        <f t="shared" si="67"/>
        <v>2794.0767936111374</v>
      </c>
      <c r="AI75" s="64">
        <f t="shared" si="77"/>
        <v>4266.3678373724542</v>
      </c>
      <c r="AJ75" s="22">
        <f t="shared" si="78"/>
        <v>464199.79533827346</v>
      </c>
      <c r="AK75" s="22">
        <f t="shared" si="79"/>
        <v>78655.053875715908</v>
      </c>
      <c r="AL75" s="20">
        <f t="shared" si="80"/>
        <v>200025.23914391315</v>
      </c>
      <c r="AM75" s="20">
        <f t="shared" si="81"/>
        <v>38159.092735931357</v>
      </c>
      <c r="AN75" s="20">
        <f t="shared" si="82"/>
        <v>18937.499999999982</v>
      </c>
      <c r="AO75" s="20">
        <f t="shared" si="83"/>
        <v>57768.414147634408</v>
      </c>
      <c r="AP75" s="20">
        <f t="shared" si="84"/>
        <v>59288.635572572166</v>
      </c>
      <c r="AQ75" s="20">
        <f t="shared" si="85"/>
        <v>133831.71489656888</v>
      </c>
      <c r="AR75" s="24">
        <f t="shared" si="86"/>
        <v>-39110.620554741836</v>
      </c>
      <c r="AS75" s="24">
        <f t="shared" si="87"/>
        <v>-312884964.4379347</v>
      </c>
      <c r="BB75" s="10">
        <f t="shared" si="88"/>
        <v>3325.0645487958413</v>
      </c>
      <c r="BC75" s="10">
        <f t="shared" si="89"/>
        <v>4128.6142618324448</v>
      </c>
      <c r="BD75" s="9">
        <f t="shared" si="90"/>
        <v>3778.3057445217792</v>
      </c>
      <c r="BE75" s="10">
        <f t="shared" si="91"/>
        <v>1434.1711556016487</v>
      </c>
    </row>
    <row r="76" spans="1:57">
      <c r="A76">
        <v>70</v>
      </c>
      <c r="B76" t="s">
        <v>25</v>
      </c>
      <c r="C76">
        <v>209.09399999999999</v>
      </c>
      <c r="D76">
        <v>79.867999999999995</v>
      </c>
      <c r="E76">
        <v>338.38499999999999</v>
      </c>
      <c r="F76">
        <v>338.38499999999999</v>
      </c>
      <c r="G76">
        <v>976.79899999999998</v>
      </c>
      <c r="H76">
        <v>1266.56</v>
      </c>
      <c r="I76">
        <v>1437.22</v>
      </c>
      <c r="J76">
        <v>1624.01</v>
      </c>
      <c r="K76">
        <v>891.47199999999998</v>
      </c>
      <c r="M76" s="4">
        <f t="shared" si="68"/>
        <v>0.5778133333333334</v>
      </c>
      <c r="N76" s="2">
        <f t="shared" si="69"/>
        <v>4.6074856931881111E-2</v>
      </c>
      <c r="O76" s="2">
        <f t="shared" si="70"/>
        <v>0.90155154502030643</v>
      </c>
      <c r="P76" s="3">
        <f t="shared" si="71"/>
        <v>0.51427912128484399</v>
      </c>
      <c r="Q76" s="2">
        <f t="shared" si="59"/>
        <v>0.56350320749492333</v>
      </c>
      <c r="R76" s="3">
        <f t="shared" si="72"/>
        <v>0.19521010245523351</v>
      </c>
      <c r="T76" s="6">
        <f t="shared" si="60"/>
        <v>3839.1175628466181</v>
      </c>
      <c r="U76" s="6">
        <f t="shared" si="61"/>
        <v>6644.2176761467672</v>
      </c>
      <c r="V76" s="6">
        <f t="shared" si="73"/>
        <v>6644.2176761467672</v>
      </c>
      <c r="W76" s="6">
        <f t="shared" si="74"/>
        <v>135.59627910503607</v>
      </c>
      <c r="X76" s="6">
        <f t="shared" si="75"/>
        <v>176.88679245283001</v>
      </c>
      <c r="Y76" s="6">
        <f t="shared" si="62"/>
        <v>749.43453278097468</v>
      </c>
      <c r="Z76" s="6">
        <f t="shared" si="76"/>
        <v>749.43453278097468</v>
      </c>
      <c r="AA76" s="6">
        <f t="shared" si="63"/>
        <v>2163.3550606141621</v>
      </c>
      <c r="AB76" s="6">
        <f t="shared" si="64"/>
        <v>3596.7586494039979</v>
      </c>
      <c r="AC76" s="6">
        <f t="shared" si="65"/>
        <v>3183.0553058478054</v>
      </c>
      <c r="AD76" s="6">
        <f t="shared" si="66"/>
        <v>1974.3780067299706</v>
      </c>
      <c r="AE76" s="6">
        <f t="shared" si="67"/>
        <v>2805.1001133001491</v>
      </c>
      <c r="AI76" s="64">
        <f t="shared" si="77"/>
        <v>4432.8649817603082</v>
      </c>
      <c r="AJ76" s="22">
        <f t="shared" si="78"/>
        <v>470856.83600859914</v>
      </c>
      <c r="AK76" s="22">
        <f t="shared" si="79"/>
        <v>79783.037769366128</v>
      </c>
      <c r="AL76" s="20">
        <f t="shared" si="80"/>
        <v>200829.8576943877</v>
      </c>
      <c r="AM76" s="20">
        <f t="shared" si="81"/>
        <v>38461.926251150355</v>
      </c>
      <c r="AN76" s="20">
        <f t="shared" si="82"/>
        <v>18937.499999999982</v>
      </c>
      <c r="AO76" s="20">
        <f t="shared" si="83"/>
        <v>59064.968564095718</v>
      </c>
      <c r="AP76" s="20">
        <f t="shared" si="84"/>
        <v>60619.309842098242</v>
      </c>
      <c r="AQ76" s="20">
        <f t="shared" si="85"/>
        <v>137023.95310032889</v>
      </c>
      <c r="AR76" s="24">
        <f t="shared" si="86"/>
        <v>-40135.223307664732</v>
      </c>
      <c r="AS76" s="24">
        <f t="shared" si="87"/>
        <v>-321081786.46131784</v>
      </c>
      <c r="BB76" s="10">
        <f t="shared" si="88"/>
        <v>3392.8164478377353</v>
      </c>
      <c r="BC76" s="10">
        <f t="shared" si="89"/>
        <v>4227.0925648669363</v>
      </c>
      <c r="BD76" s="9">
        <f t="shared" si="90"/>
        <v>3863.1175294904956</v>
      </c>
      <c r="BE76" s="10">
        <f t="shared" si="91"/>
        <v>1466.3596962287913</v>
      </c>
    </row>
    <row r="77" spans="1:57">
      <c r="A77">
        <v>71</v>
      </c>
      <c r="B77" t="s">
        <v>25</v>
      </c>
      <c r="C77">
        <v>212.124</v>
      </c>
      <c r="D77">
        <v>78.752399999999994</v>
      </c>
      <c r="E77">
        <v>340.96699999999998</v>
      </c>
      <c r="F77">
        <v>340.96699999999998</v>
      </c>
      <c r="G77">
        <v>985.59100000000001</v>
      </c>
      <c r="H77">
        <v>1253.72</v>
      </c>
      <c r="I77">
        <v>1428.35</v>
      </c>
      <c r="J77">
        <v>1632.87</v>
      </c>
      <c r="K77">
        <v>898.27499999999998</v>
      </c>
      <c r="M77" s="4">
        <f t="shared" si="68"/>
        <v>0.58209333333333335</v>
      </c>
      <c r="N77" s="2">
        <f t="shared" si="69"/>
        <v>4.5097235265822204E-2</v>
      </c>
      <c r="O77" s="2">
        <f t="shared" si="70"/>
        <v>0.89999628364294382</v>
      </c>
      <c r="P77" s="3">
        <f t="shared" si="71"/>
        <v>0.51439345351260968</v>
      </c>
      <c r="Q77" s="2">
        <f t="shared" si="59"/>
        <v>0.56439459880431553</v>
      </c>
      <c r="R77" s="3">
        <f t="shared" si="72"/>
        <v>0.1952533385253224</v>
      </c>
      <c r="T77" s="6">
        <f t="shared" si="60"/>
        <v>3922.3422768642986</v>
      </c>
      <c r="U77" s="6">
        <f t="shared" si="61"/>
        <v>6738.339115487147</v>
      </c>
      <c r="V77" s="6">
        <f t="shared" si="73"/>
        <v>6738.339115487147</v>
      </c>
      <c r="W77" s="6">
        <f t="shared" si="74"/>
        <v>137.51712480586013</v>
      </c>
      <c r="X77" s="6">
        <f t="shared" si="75"/>
        <v>176.88679245283001</v>
      </c>
      <c r="Y77" s="6">
        <f t="shared" si="62"/>
        <v>765.85042439676874</v>
      </c>
      <c r="Z77" s="6">
        <f t="shared" si="76"/>
        <v>765.85042439676874</v>
      </c>
      <c r="AA77" s="6">
        <f t="shared" si="63"/>
        <v>2213.7487957240314</v>
      </c>
      <c r="AB77" s="6">
        <f t="shared" si="64"/>
        <v>3667.6105971593315</v>
      </c>
      <c r="AC77" s="6">
        <f t="shared" si="65"/>
        <v>3208.2456431336755</v>
      </c>
      <c r="AD77" s="6">
        <f t="shared" si="66"/>
        <v>2017.6271896547391</v>
      </c>
      <c r="AE77" s="6">
        <f t="shared" si="67"/>
        <v>2815.9968386228484</v>
      </c>
      <c r="AI77" s="64">
        <f t="shared" si="77"/>
        <v>4603.1162900379049</v>
      </c>
      <c r="AJ77" s="22">
        <f t="shared" si="78"/>
        <v>477566.43390840117</v>
      </c>
      <c r="AK77" s="22">
        <f t="shared" si="79"/>
        <v>80919.927077791479</v>
      </c>
      <c r="AL77" s="20">
        <f t="shared" si="80"/>
        <v>201622.18084367481</v>
      </c>
      <c r="AM77" s="20">
        <f t="shared" si="81"/>
        <v>38766.43056992042</v>
      </c>
      <c r="AN77" s="20">
        <f t="shared" si="82"/>
        <v>18937.499999999982</v>
      </c>
      <c r="AO77" s="20">
        <f t="shared" si="83"/>
        <v>60374.445960835321</v>
      </c>
      <c r="AP77" s="20">
        <f t="shared" si="84"/>
        <v>61963.247170330993</v>
      </c>
      <c r="AQ77" s="20">
        <f t="shared" si="85"/>
        <v>140253.12094119491</v>
      </c>
      <c r="AR77" s="24">
        <f t="shared" si="86"/>
        <v>-41172.551790274076</v>
      </c>
      <c r="AS77" s="24">
        <f t="shared" si="87"/>
        <v>-329380414.32219261</v>
      </c>
      <c r="BB77" s="10">
        <f t="shared" si="88"/>
        <v>3461.1623702989618</v>
      </c>
      <c r="BC77" s="10">
        <f t="shared" si="89"/>
        <v>4326.7101212283242</v>
      </c>
      <c r="BD77" s="9">
        <f t="shared" si="90"/>
        <v>3948.7560134599412</v>
      </c>
      <c r="BE77" s="10">
        <f t="shared" si="91"/>
        <v>1498.8690655619494</v>
      </c>
    </row>
    <row r="78" spans="1:57">
      <c r="A78">
        <v>72</v>
      </c>
      <c r="B78" t="s">
        <v>25</v>
      </c>
      <c r="C78">
        <v>215.154</v>
      </c>
      <c r="D78">
        <v>77.638300000000001</v>
      </c>
      <c r="E78">
        <v>343.54199999999997</v>
      </c>
      <c r="F78">
        <v>343.54199999999997</v>
      </c>
      <c r="G78">
        <v>994.3</v>
      </c>
      <c r="H78">
        <v>1240.98</v>
      </c>
      <c r="I78">
        <v>1419.46</v>
      </c>
      <c r="J78">
        <v>1641.77</v>
      </c>
      <c r="K78">
        <v>905.05899999999997</v>
      </c>
      <c r="M78" s="4">
        <f t="shared" si="68"/>
        <v>0.58633999999999997</v>
      </c>
      <c r="N78" s="2">
        <f t="shared" si="69"/>
        <v>4.4137246876101467E-2</v>
      </c>
      <c r="O78" s="2">
        <f t="shared" si="70"/>
        <v>0.89853754374594952</v>
      </c>
      <c r="P78" s="3">
        <f t="shared" si="71"/>
        <v>0.51452456481449893</v>
      </c>
      <c r="Q78" s="2">
        <f t="shared" si="59"/>
        <v>0.56525792770974748</v>
      </c>
      <c r="R78" s="3">
        <f t="shared" si="72"/>
        <v>0.19530306648019918</v>
      </c>
      <c r="T78" s="6">
        <f t="shared" si="60"/>
        <v>4007.6535119957166</v>
      </c>
      <c r="U78" s="6">
        <f t="shared" si="61"/>
        <v>6835.0334481626987</v>
      </c>
      <c r="V78" s="6">
        <f t="shared" si="73"/>
        <v>6835.0334481626987</v>
      </c>
      <c r="W78" s="6">
        <f t="shared" si="74"/>
        <v>139.49047853393262</v>
      </c>
      <c r="X78" s="6">
        <f t="shared" si="75"/>
        <v>176.88679245283001</v>
      </c>
      <c r="Y78" s="6">
        <f t="shared" si="62"/>
        <v>782.70702028290316</v>
      </c>
      <c r="Z78" s="6">
        <f t="shared" si="76"/>
        <v>782.70702028290316</v>
      </c>
      <c r="AA78" s="6">
        <f t="shared" si="63"/>
        <v>2265.3579191693902</v>
      </c>
      <c r="AB78" s="6">
        <f t="shared" si="64"/>
        <v>3740.517621387392</v>
      </c>
      <c r="AC78" s="6">
        <f t="shared" si="65"/>
        <v>3234.0063053092395</v>
      </c>
      <c r="AD78" s="6">
        <f t="shared" si="66"/>
        <v>2062.0361791868945</v>
      </c>
      <c r="AE78" s="6">
        <f t="shared" si="67"/>
        <v>2827.3799361669821</v>
      </c>
      <c r="AI78" s="64">
        <f t="shared" si="77"/>
        <v>4777.1981901373629</v>
      </c>
      <c r="AJ78" s="22">
        <f t="shared" si="78"/>
        <v>484331.60060386965</v>
      </c>
      <c r="AK78" s="22">
        <f t="shared" si="79"/>
        <v>82066.232087517958</v>
      </c>
      <c r="AL78" s="20">
        <f t="shared" si="80"/>
        <v>202405.40476969446</v>
      </c>
      <c r="AM78" s="20">
        <f t="shared" si="81"/>
        <v>39073.223687725033</v>
      </c>
      <c r="AN78" s="20">
        <f t="shared" si="82"/>
        <v>18937.499999999982</v>
      </c>
      <c r="AO78" s="20">
        <f t="shared" si="83"/>
        <v>61696.910189403694</v>
      </c>
      <c r="AP78" s="20">
        <f t="shared" si="84"/>
        <v>63320.513089124848</v>
      </c>
      <c r="AQ78" s="20">
        <f t="shared" si="85"/>
        <v>143520.21230022339</v>
      </c>
      <c r="AR78" s="24">
        <f t="shared" si="86"/>
        <v>-42221.266845353603</v>
      </c>
      <c r="AS78" s="24">
        <f t="shared" si="87"/>
        <v>-337770134.76282883</v>
      </c>
      <c r="BB78" s="10">
        <f t="shared" si="88"/>
        <v>3530.0934723534715</v>
      </c>
      <c r="BC78" s="10">
        <f t="shared" si="89"/>
        <v>4427.4975914480628</v>
      </c>
      <c r="BD78" s="9">
        <f t="shared" si="90"/>
        <v>4035.2543793094783</v>
      </c>
      <c r="BE78" s="10">
        <f t="shared" si="91"/>
        <v>1531.7008487935375</v>
      </c>
    </row>
    <row r="79" spans="1:57">
      <c r="A79">
        <v>73</v>
      </c>
      <c r="B79" t="s">
        <v>25</v>
      </c>
      <c r="C79">
        <v>218.185</v>
      </c>
      <c r="D79">
        <v>76.563599999999994</v>
      </c>
      <c r="E79">
        <v>346.04899999999998</v>
      </c>
      <c r="F79">
        <v>346.04899999999998</v>
      </c>
      <c r="G79">
        <v>1002.9</v>
      </c>
      <c r="H79">
        <v>1228.44</v>
      </c>
      <c r="I79">
        <v>1410.91</v>
      </c>
      <c r="J79">
        <v>1650.32</v>
      </c>
      <c r="K79">
        <v>911.66399999999999</v>
      </c>
      <c r="M79" s="4">
        <f t="shared" si="68"/>
        <v>0.59051999999999993</v>
      </c>
      <c r="N79" s="2">
        <f t="shared" si="69"/>
        <v>4.3218180586601637E-2</v>
      </c>
      <c r="O79" s="2">
        <f t="shared" si="70"/>
        <v>0.89700349420849423</v>
      </c>
      <c r="P79" s="3">
        <f t="shared" si="71"/>
        <v>0.51461085145295671</v>
      </c>
      <c r="Q79" s="2">
        <f t="shared" si="59"/>
        <v>0.56611122400596081</v>
      </c>
      <c r="R79" s="3">
        <f t="shared" si="72"/>
        <v>0.1953357492831177</v>
      </c>
      <c r="T79" s="6">
        <f t="shared" si="60"/>
        <v>4092.8792015753643</v>
      </c>
      <c r="U79" s="6">
        <f t="shared" si="61"/>
        <v>6930.9747368003873</v>
      </c>
      <c r="V79" s="6">
        <f t="shared" si="73"/>
        <v>6930.9747368003873</v>
      </c>
      <c r="W79" s="6">
        <f t="shared" si="74"/>
        <v>141.44846401633444</v>
      </c>
      <c r="X79" s="6">
        <f t="shared" si="75"/>
        <v>176.88679245283001</v>
      </c>
      <c r="Y79" s="6">
        <f t="shared" si="62"/>
        <v>799.48562556501236</v>
      </c>
      <c r="Z79" s="6">
        <f t="shared" si="76"/>
        <v>799.48562556501236</v>
      </c>
      <c r="AA79" s="6">
        <f t="shared" si="63"/>
        <v>2317.0248545123691</v>
      </c>
      <c r="AB79" s="6">
        <f t="shared" si="64"/>
        <v>3812.7754092027085</v>
      </c>
      <c r="AC79" s="6">
        <f t="shared" si="65"/>
        <v>3259.6477916140134</v>
      </c>
      <c r="AD79" s="6">
        <f t="shared" si="66"/>
        <v>2106.2400508167957</v>
      </c>
      <c r="AE79" s="6">
        <f t="shared" si="67"/>
        <v>2838.095535225023</v>
      </c>
      <c r="AI79" s="64">
        <f t="shared" si="77"/>
        <v>4952.3025497835524</v>
      </c>
      <c r="AJ79" s="22">
        <f t="shared" si="78"/>
        <v>491281.69915359025</v>
      </c>
      <c r="AK79" s="22">
        <f t="shared" si="79"/>
        <v>83243.872365173505</v>
      </c>
      <c r="AL79" s="20">
        <f t="shared" si="80"/>
        <v>203223.58767187415</v>
      </c>
      <c r="AM79" s="20">
        <f t="shared" si="81"/>
        <v>39386.962792361228</v>
      </c>
      <c r="AN79" s="20">
        <f t="shared" si="82"/>
        <v>18937.499999999982</v>
      </c>
      <c r="AO79" s="20">
        <f t="shared" si="83"/>
        <v>63054.877553990678</v>
      </c>
      <c r="AP79" s="20">
        <f t="shared" si="84"/>
        <v>64714.216436990435</v>
      </c>
      <c r="AQ79" s="20">
        <f t="shared" si="85"/>
        <v>146866.09886504649</v>
      </c>
      <c r="AR79" s="24">
        <f t="shared" si="86"/>
        <v>-43294.630748284435</v>
      </c>
      <c r="AS79" s="24">
        <f t="shared" si="87"/>
        <v>-346357045.98627549</v>
      </c>
      <c r="BB79" s="10">
        <f t="shared" si="88"/>
        <v>3601.0271428534593</v>
      </c>
      <c r="BC79" s="10">
        <f t="shared" si="89"/>
        <v>4530.7158383387805</v>
      </c>
      <c r="BD79" s="9">
        <f t="shared" si="90"/>
        <v>4124.072358373789</v>
      </c>
      <c r="BE79" s="10">
        <f t="shared" si="91"/>
        <v>1565.4140405658063</v>
      </c>
    </row>
    <row r="80" spans="1:57">
      <c r="A80">
        <v>74</v>
      </c>
      <c r="B80" t="s">
        <v>25</v>
      </c>
      <c r="C80">
        <v>221.215</v>
      </c>
      <c r="D80">
        <v>75.509699999999995</v>
      </c>
      <c r="E80">
        <v>348.52</v>
      </c>
      <c r="F80">
        <v>348.52</v>
      </c>
      <c r="G80">
        <v>1011.4</v>
      </c>
      <c r="H80">
        <v>1216.05</v>
      </c>
      <c r="I80">
        <v>1402.51</v>
      </c>
      <c r="J80">
        <v>1658.71</v>
      </c>
      <c r="K80">
        <v>918.17200000000003</v>
      </c>
      <c r="M80" s="4">
        <f t="shared" si="68"/>
        <v>0.59465000000000001</v>
      </c>
      <c r="N80" s="2">
        <f t="shared" si="69"/>
        <v>4.232725132430841E-2</v>
      </c>
      <c r="O80" s="2">
        <f t="shared" si="70"/>
        <v>0.89547661660920996</v>
      </c>
      <c r="P80" s="3">
        <f t="shared" si="71"/>
        <v>0.51468482861066733</v>
      </c>
      <c r="Q80" s="2">
        <f t="shared" si="59"/>
        <v>0.56694414081112132</v>
      </c>
      <c r="R80" s="3">
        <f t="shared" si="72"/>
        <v>0.19536421984921101</v>
      </c>
      <c r="T80" s="6">
        <f t="shared" si="60"/>
        <v>4179.0285671407273</v>
      </c>
      <c r="U80" s="6">
        <f t="shared" si="61"/>
        <v>7027.7113716315935</v>
      </c>
      <c r="V80" s="6">
        <f t="shared" si="73"/>
        <v>7027.7113716315935</v>
      </c>
      <c r="W80" s="6">
        <f t="shared" si="74"/>
        <v>143.42268105370599</v>
      </c>
      <c r="X80" s="6">
        <f t="shared" si="75"/>
        <v>176.88679245283001</v>
      </c>
      <c r="Y80" s="6">
        <f t="shared" si="62"/>
        <v>816.43265574701434</v>
      </c>
      <c r="Z80" s="6">
        <f t="shared" si="76"/>
        <v>816.43265574701434</v>
      </c>
      <c r="AA80" s="6">
        <f t="shared" si="63"/>
        <v>2369.2757604227313</v>
      </c>
      <c r="AB80" s="6">
        <f t="shared" si="64"/>
        <v>3885.6450430701193</v>
      </c>
      <c r="AC80" s="6">
        <f t="shared" si="65"/>
        <v>3285.4890096151803</v>
      </c>
      <c r="AD80" s="6">
        <f t="shared" si="66"/>
        <v>2150.8826018379077</v>
      </c>
      <c r="AE80" s="6">
        <f t="shared" si="67"/>
        <v>2848.6828044908661</v>
      </c>
      <c r="AI80" s="64">
        <f t="shared" si="77"/>
        <v>5134.0849305615138</v>
      </c>
      <c r="AJ80" s="22">
        <f t="shared" si="78"/>
        <v>498177.6711570014</v>
      </c>
      <c r="AK80" s="22">
        <f t="shared" si="79"/>
        <v>84412.341319491912</v>
      </c>
      <c r="AL80" s="20">
        <f t="shared" si="80"/>
        <v>203993.79278536898</v>
      </c>
      <c r="AM80" s="20">
        <f t="shared" si="81"/>
        <v>39699.250454067071</v>
      </c>
      <c r="AN80" s="20">
        <f t="shared" si="82"/>
        <v>18937.499999999982</v>
      </c>
      <c r="AO80" s="20">
        <f t="shared" si="83"/>
        <v>64406.561995517397</v>
      </c>
      <c r="AP80" s="20">
        <f t="shared" si="84"/>
        <v>66101.471521715226</v>
      </c>
      <c r="AQ80" s="20">
        <f t="shared" si="85"/>
        <v>150215.73345034776</v>
      </c>
      <c r="AR80" s="24">
        <f t="shared" si="86"/>
        <v>-44369.787200038409</v>
      </c>
      <c r="AS80" s="24">
        <f t="shared" si="87"/>
        <v>-354958297.60030729</v>
      </c>
      <c r="BB80" s="10">
        <f t="shared" si="88"/>
        <v>3671.3269451863739</v>
      </c>
      <c r="BC80" s="10">
        <f t="shared" si="89"/>
        <v>4634.0497090247381</v>
      </c>
      <c r="BD80" s="9">
        <f t="shared" si="90"/>
        <v>4212.4801016335914</v>
      </c>
      <c r="BE80" s="10">
        <f t="shared" si="91"/>
        <v>1598.9712511300247</v>
      </c>
    </row>
    <row r="81" spans="1:57">
      <c r="A81">
        <v>75</v>
      </c>
      <c r="B81" t="s">
        <v>25</v>
      </c>
      <c r="C81">
        <v>224.245</v>
      </c>
      <c r="D81">
        <v>74.476100000000002</v>
      </c>
      <c r="E81">
        <v>350.95400000000001</v>
      </c>
      <c r="F81">
        <v>350.95400000000001</v>
      </c>
      <c r="G81">
        <v>1019.81</v>
      </c>
      <c r="H81">
        <v>1203.8</v>
      </c>
      <c r="I81">
        <v>1394.26</v>
      </c>
      <c r="J81">
        <v>1666.96</v>
      </c>
      <c r="K81">
        <v>924.58500000000004</v>
      </c>
      <c r="M81" s="4">
        <f t="shared" si="68"/>
        <v>0.59873333333333334</v>
      </c>
      <c r="N81" s="2">
        <f t="shared" si="69"/>
        <v>4.1463144415989313E-2</v>
      </c>
      <c r="O81" s="2">
        <f t="shared" si="70"/>
        <v>0.89396253769068035</v>
      </c>
      <c r="P81" s="3">
        <f t="shared" si="71"/>
        <v>0.51474501725865718</v>
      </c>
      <c r="Q81" s="2">
        <f t="shared" si="59"/>
        <v>0.56775971495379129</v>
      </c>
      <c r="R81" s="3">
        <f t="shared" si="72"/>
        <v>0.1953869279590246</v>
      </c>
      <c r="T81" s="6">
        <f t="shared" si="60"/>
        <v>4266.1210321670069</v>
      </c>
      <c r="U81" s="6">
        <f t="shared" si="61"/>
        <v>7125.2439018489149</v>
      </c>
      <c r="V81" s="6">
        <f t="shared" si="73"/>
        <v>7125.2439018489149</v>
      </c>
      <c r="W81" s="6">
        <f t="shared" si="74"/>
        <v>145.41314085405949</v>
      </c>
      <c r="X81" s="6">
        <f t="shared" si="75"/>
        <v>176.88679245283001</v>
      </c>
      <c r="Y81" s="6">
        <f t="shared" si="62"/>
        <v>833.54428277649458</v>
      </c>
      <c r="Z81" s="6">
        <f t="shared" si="76"/>
        <v>833.54428277649458</v>
      </c>
      <c r="AA81" s="6">
        <f t="shared" si="63"/>
        <v>2422.1316611815137</v>
      </c>
      <c r="AB81" s="6">
        <f t="shared" si="64"/>
        <v>3959.1655248656612</v>
      </c>
      <c r="AC81" s="6">
        <f t="shared" si="65"/>
        <v>3311.491517837313</v>
      </c>
      <c r="AD81" s="6">
        <f t="shared" si="66"/>
        <v>2195.9645443303261</v>
      </c>
      <c r="AE81" s="6">
        <f t="shared" si="67"/>
        <v>2859.122869681908</v>
      </c>
      <c r="AI81" s="64">
        <f t="shared" si="77"/>
        <v>5319.8627722090223</v>
      </c>
      <c r="AJ81" s="22">
        <f t="shared" si="78"/>
        <v>505130.81025876402</v>
      </c>
      <c r="AK81" s="22">
        <f t="shared" si="79"/>
        <v>85590.496795101179</v>
      </c>
      <c r="AL81" s="20">
        <f t="shared" si="80"/>
        <v>204754.77393838996</v>
      </c>
      <c r="AM81" s="20">
        <f t="shared" si="81"/>
        <v>40013.970648103284</v>
      </c>
      <c r="AN81" s="20">
        <f t="shared" si="82"/>
        <v>18937.499999999982</v>
      </c>
      <c r="AO81" s="20">
        <f t="shared" si="83"/>
        <v>65771.814746979479</v>
      </c>
      <c r="AP81" s="20">
        <f t="shared" si="84"/>
        <v>67502.651977163157</v>
      </c>
      <c r="AQ81" s="20">
        <f t="shared" si="85"/>
        <v>153603.22760669421</v>
      </c>
      <c r="AR81" s="24">
        <f t="shared" si="86"/>
        <v>-45457.230908744103</v>
      </c>
      <c r="AS81" s="24">
        <f t="shared" si="87"/>
        <v>-363657847.26995283</v>
      </c>
      <c r="BB81" s="10">
        <f t="shared" si="88"/>
        <v>3742.2223620164132</v>
      </c>
      <c r="BC81" s="10">
        <f t="shared" si="89"/>
        <v>4738.5515208454626</v>
      </c>
      <c r="BD81" s="9">
        <f t="shared" si="90"/>
        <v>4301.7652036758154</v>
      </c>
      <c r="BE81" s="10">
        <f t="shared" si="91"/>
        <v>1632.8653114940287</v>
      </c>
    </row>
    <row r="82" spans="1:57">
      <c r="A82">
        <v>76</v>
      </c>
      <c r="B82" t="s">
        <v>25</v>
      </c>
      <c r="C82">
        <v>227.27500000000001</v>
      </c>
      <c r="D82">
        <v>73.462199999999996</v>
      </c>
      <c r="E82">
        <v>353.35300000000001</v>
      </c>
      <c r="F82">
        <v>353.35300000000001</v>
      </c>
      <c r="G82">
        <v>1028.1300000000001</v>
      </c>
      <c r="H82">
        <v>1191.7</v>
      </c>
      <c r="I82">
        <v>1386.16</v>
      </c>
      <c r="J82">
        <v>1675.07</v>
      </c>
      <c r="K82">
        <v>930.904</v>
      </c>
      <c r="M82" s="4">
        <f t="shared" si="68"/>
        <v>0.60276666666666667</v>
      </c>
      <c r="N82" s="2">
        <f t="shared" si="69"/>
        <v>4.0625006912569817E-2</v>
      </c>
      <c r="O82" s="2">
        <f t="shared" si="70"/>
        <v>0.89246558104296858</v>
      </c>
      <c r="P82" s="3">
        <f t="shared" si="71"/>
        <v>0.51479511143062551</v>
      </c>
      <c r="Q82" s="2">
        <f t="shared" si="59"/>
        <v>0.56856163247248803</v>
      </c>
      <c r="R82" s="3">
        <f t="shared" si="72"/>
        <v>0.1954061826024443</v>
      </c>
      <c r="T82" s="6">
        <f t="shared" si="60"/>
        <v>4354.1356887277061</v>
      </c>
      <c r="U82" s="6">
        <f t="shared" si="61"/>
        <v>7223.584065798329</v>
      </c>
      <c r="V82" s="6">
        <f t="shared" si="73"/>
        <v>7223.584065798329</v>
      </c>
      <c r="W82" s="6">
        <f t="shared" si="74"/>
        <v>147.42008297547611</v>
      </c>
      <c r="X82" s="6">
        <f t="shared" si="75"/>
        <v>176.88679245283001</v>
      </c>
      <c r="Y82" s="6">
        <f t="shared" si="62"/>
        <v>850.82503346734575</v>
      </c>
      <c r="Z82" s="6">
        <f t="shared" si="76"/>
        <v>850.82503346734575</v>
      </c>
      <c r="AA82" s="6">
        <f t="shared" si="63"/>
        <v>2475.5944951897454</v>
      </c>
      <c r="AB82" s="6">
        <f t="shared" si="64"/>
        <v>4033.3363203557742</v>
      </c>
      <c r="AC82" s="6">
        <f t="shared" si="65"/>
        <v>3337.6678284180307</v>
      </c>
      <c r="AD82" s="6">
        <f t="shared" si="66"/>
        <v>2241.4877670626429</v>
      </c>
      <c r="AE82" s="6">
        <f t="shared" si="67"/>
        <v>2869.4483770706229</v>
      </c>
      <c r="AI82" s="64">
        <f t="shared" si="77"/>
        <v>5509.3977658846779</v>
      </c>
      <c r="AJ82" s="22">
        <f t="shared" si="78"/>
        <v>512141.15593319444</v>
      </c>
      <c r="AK82" s="22">
        <f t="shared" si="79"/>
        <v>86778.345480617936</v>
      </c>
      <c r="AL82" s="20">
        <f t="shared" si="80"/>
        <v>205505.17450412648</v>
      </c>
      <c r="AM82" s="20">
        <f t="shared" si="81"/>
        <v>40330.655195740634</v>
      </c>
      <c r="AN82" s="20">
        <f t="shared" si="82"/>
        <v>18937.499999999982</v>
      </c>
      <c r="AO82" s="20">
        <f t="shared" si="83"/>
        <v>67150.327420474408</v>
      </c>
      <c r="AP82" s="20">
        <f t="shared" si="84"/>
        <v>68917.441299960585</v>
      </c>
      <c r="AQ82" s="20">
        <f t="shared" si="85"/>
        <v>157029.94436555705</v>
      </c>
      <c r="AR82" s="24">
        <f t="shared" si="86"/>
        <v>-46557.856393837857</v>
      </c>
      <c r="AS82" s="24">
        <f t="shared" si="87"/>
        <v>-372462851.15070283</v>
      </c>
      <c r="BB82" s="10">
        <f t="shared" si="88"/>
        <v>3813.7523840116019</v>
      </c>
      <c r="BC82" s="10">
        <f t="shared" si="89"/>
        <v>4844.2633223630273</v>
      </c>
      <c r="BD82" s="9">
        <f t="shared" si="90"/>
        <v>4391.9290886606523</v>
      </c>
      <c r="BE82" s="10">
        <f t="shared" si="91"/>
        <v>1667.0885655529892</v>
      </c>
    </row>
    <row r="83" spans="1:57">
      <c r="A83">
        <v>77</v>
      </c>
      <c r="B83" t="s">
        <v>25</v>
      </c>
      <c r="C83">
        <v>230.30500000000001</v>
      </c>
      <c r="D83">
        <v>72.467399999999998</v>
      </c>
      <c r="E83">
        <v>355.71699999999998</v>
      </c>
      <c r="F83">
        <v>355.71699999999998</v>
      </c>
      <c r="G83">
        <v>1036.3599999999999</v>
      </c>
      <c r="H83">
        <v>1179.74</v>
      </c>
      <c r="I83">
        <v>1378.19</v>
      </c>
      <c r="J83">
        <v>1683.03</v>
      </c>
      <c r="K83">
        <v>937.13300000000004</v>
      </c>
      <c r="M83" s="4">
        <f t="shared" si="68"/>
        <v>0.60675333333333337</v>
      </c>
      <c r="N83" s="2">
        <f t="shared" si="69"/>
        <v>3.9811565380769777E-2</v>
      </c>
      <c r="O83" s="2">
        <f t="shared" si="70"/>
        <v>0.89097464658894887</v>
      </c>
      <c r="P83" s="3">
        <f t="shared" si="71"/>
        <v>0.51483469394482106</v>
      </c>
      <c r="Q83" s="2">
        <f t="shared" si="59"/>
        <v>0.56934723610912719</v>
      </c>
      <c r="R83" s="3">
        <f t="shared" si="72"/>
        <v>0.19542098381549888</v>
      </c>
      <c r="T83" s="6">
        <f t="shared" si="60"/>
        <v>4443.1006608514781</v>
      </c>
      <c r="U83" s="6">
        <f t="shared" si="61"/>
        <v>7322.7461915080448</v>
      </c>
      <c r="V83" s="6">
        <f t="shared" si="73"/>
        <v>7322.7461915080448</v>
      </c>
      <c r="W83" s="6">
        <f t="shared" si="74"/>
        <v>149.4437998266948</v>
      </c>
      <c r="X83" s="6">
        <f t="shared" si="75"/>
        <v>176.88679245283001</v>
      </c>
      <c r="Y83" s="6">
        <f t="shared" si="62"/>
        <v>868.27510233488908</v>
      </c>
      <c r="Z83" s="6">
        <f t="shared" si="76"/>
        <v>868.27510233488908</v>
      </c>
      <c r="AA83" s="6">
        <f t="shared" si="63"/>
        <v>2529.6670810104256</v>
      </c>
      <c r="AB83" s="6">
        <f t="shared" si="64"/>
        <v>4108.1338408879656</v>
      </c>
      <c r="AC83" s="6">
        <f t="shared" si="65"/>
        <v>3364.0561504467742</v>
      </c>
      <c r="AD83" s="6">
        <f t="shared" si="66"/>
        <v>2287.462368895503</v>
      </c>
      <c r="AE83" s="6">
        <f t="shared" si="67"/>
        <v>2879.6455306565667</v>
      </c>
      <c r="AI83" s="64">
        <f t="shared" si="77"/>
        <v>5702.4446979600798</v>
      </c>
      <c r="AJ83" s="22">
        <f t="shared" si="78"/>
        <v>519209.55189738644</v>
      </c>
      <c r="AK83" s="22">
        <f t="shared" si="79"/>
        <v>87976.03033735785</v>
      </c>
      <c r="AL83" s="20">
        <f t="shared" si="80"/>
        <v>206247.34099870516</v>
      </c>
      <c r="AM83" s="20">
        <f t="shared" si="81"/>
        <v>40649.456482303198</v>
      </c>
      <c r="AN83" s="20">
        <f t="shared" si="82"/>
        <v>18937.499999999982</v>
      </c>
      <c r="AO83" s="20">
        <f t="shared" si="83"/>
        <v>68542.464696129377</v>
      </c>
      <c r="AP83" s="20">
        <f t="shared" si="84"/>
        <v>70346.213767080146</v>
      </c>
      <c r="AQ83" s="20">
        <f t="shared" si="85"/>
        <v>160496.00939599494</v>
      </c>
      <c r="AR83" s="24">
        <f t="shared" si="86"/>
        <v>-47669.041592491543</v>
      </c>
      <c r="AS83" s="24">
        <f t="shared" si="87"/>
        <v>-381352332.73993236</v>
      </c>
      <c r="BB83" s="10">
        <f t="shared" si="88"/>
        <v>3885.9162373802983</v>
      </c>
      <c r="BC83" s="10">
        <f t="shared" si="89"/>
        <v>4951.1889903794909</v>
      </c>
      <c r="BD83" s="9">
        <f t="shared" si="90"/>
        <v>4482.9755341252858</v>
      </c>
      <c r="BE83" s="10">
        <f t="shared" si="91"/>
        <v>1701.6500669346915</v>
      </c>
    </row>
    <row r="84" spans="1:57">
      <c r="A84">
        <v>78</v>
      </c>
      <c r="B84" t="s">
        <v>25</v>
      </c>
      <c r="C84">
        <v>233.33600000000001</v>
      </c>
      <c r="D84">
        <v>71.491299999999995</v>
      </c>
      <c r="E84">
        <v>358.04700000000003</v>
      </c>
      <c r="F84">
        <v>358.04700000000003</v>
      </c>
      <c r="G84">
        <v>1044.5</v>
      </c>
      <c r="H84">
        <v>1167.92</v>
      </c>
      <c r="I84">
        <v>1370.37</v>
      </c>
      <c r="J84">
        <v>1690.86</v>
      </c>
      <c r="K84">
        <v>943.27200000000005</v>
      </c>
      <c r="M84" s="4">
        <f t="shared" si="68"/>
        <v>0.61069333333333331</v>
      </c>
      <c r="N84" s="2">
        <f t="shared" si="69"/>
        <v>3.9021931356709311E-2</v>
      </c>
      <c r="O84" s="2">
        <f t="shared" si="70"/>
        <v>0.88950019114885814</v>
      </c>
      <c r="P84" s="3">
        <f t="shared" si="71"/>
        <v>0.5148639797388761</v>
      </c>
      <c r="Q84" s="2">
        <f t="shared" si="59"/>
        <v>0.57011702545740361</v>
      </c>
      <c r="R84" s="3">
        <f t="shared" si="72"/>
        <v>0.19543196803633031</v>
      </c>
      <c r="T84" s="6">
        <f t="shared" si="60"/>
        <v>4533.0096769394431</v>
      </c>
      <c r="U84" s="6">
        <f t="shared" si="61"/>
        <v>7422.7266444796787</v>
      </c>
      <c r="V84" s="6">
        <f t="shared" si="73"/>
        <v>7422.7266444796787</v>
      </c>
      <c r="W84" s="6">
        <f t="shared" si="74"/>
        <v>151.48421723427916</v>
      </c>
      <c r="X84" s="6">
        <f t="shared" si="75"/>
        <v>176.88679245283001</v>
      </c>
      <c r="Y84" s="6">
        <f t="shared" si="62"/>
        <v>885.89500229200519</v>
      </c>
      <c r="Z84" s="6">
        <f t="shared" si="76"/>
        <v>885.89500229200519</v>
      </c>
      <c r="AA84" s="6">
        <f t="shared" si="63"/>
        <v>2584.3459933863414</v>
      </c>
      <c r="AB84" s="6">
        <f t="shared" si="64"/>
        <v>4183.5971913515377</v>
      </c>
      <c r="AC84" s="6">
        <f t="shared" si="65"/>
        <v>3390.6136703624202</v>
      </c>
      <c r="AD84" s="6">
        <f t="shared" si="66"/>
        <v>2333.8834024638786</v>
      </c>
      <c r="AE84" s="6">
        <f t="shared" si="67"/>
        <v>2889.7169675402356</v>
      </c>
      <c r="AI84" s="64">
        <f t="shared" si="77"/>
        <v>5899.6369384249365</v>
      </c>
      <c r="AJ84" s="22">
        <f t="shared" si="78"/>
        <v>526337.02800702373</v>
      </c>
      <c r="AK84" s="22">
        <f t="shared" si="79"/>
        <v>89183.725866376481</v>
      </c>
      <c r="AL84" s="20">
        <f t="shared" si="80"/>
        <v>206980.28180700203</v>
      </c>
      <c r="AM84" s="20">
        <f t="shared" si="81"/>
        <v>40970.839856291263</v>
      </c>
      <c r="AN84" s="20">
        <f t="shared" si="82"/>
        <v>18937.499999999982</v>
      </c>
      <c r="AO84" s="20">
        <f t="shared" si="83"/>
        <v>69948.24224409867</v>
      </c>
      <c r="AP84" s="20">
        <f t="shared" si="84"/>
        <v>71788.985461048636</v>
      </c>
      <c r="AQ84" s="20">
        <f t="shared" si="85"/>
        <v>164001.60542911119</v>
      </c>
      <c r="AR84" s="24">
        <f t="shared" si="86"/>
        <v>-48792.936014273415</v>
      </c>
      <c r="AS84" s="24">
        <f t="shared" si="87"/>
        <v>-390343488.1141873</v>
      </c>
      <c r="BB84" s="10">
        <f t="shared" si="88"/>
        <v>3958.6900410612707</v>
      </c>
      <c r="BC84" s="10">
        <f t="shared" si="89"/>
        <v>5059.3341620208512</v>
      </c>
      <c r="BD84" s="9">
        <f t="shared" si="90"/>
        <v>4574.924737791006</v>
      </c>
      <c r="BE84" s="10">
        <f t="shared" si="91"/>
        <v>1736.5502046697782</v>
      </c>
    </row>
    <row r="85" spans="1:57">
      <c r="A85">
        <v>79</v>
      </c>
      <c r="B85" t="s">
        <v>25</v>
      </c>
      <c r="C85">
        <v>236.36600000000001</v>
      </c>
      <c r="D85">
        <v>70.533500000000004</v>
      </c>
      <c r="E85">
        <v>360.34399999999999</v>
      </c>
      <c r="F85">
        <v>360.34399999999999</v>
      </c>
      <c r="G85">
        <v>1052.55</v>
      </c>
      <c r="H85">
        <v>1156.23</v>
      </c>
      <c r="I85">
        <v>1362.68</v>
      </c>
      <c r="J85">
        <v>1698.54</v>
      </c>
      <c r="K85">
        <v>949.32299999999998</v>
      </c>
      <c r="M85" s="4">
        <f t="shared" si="68"/>
        <v>0.61458999999999997</v>
      </c>
      <c r="N85" s="2">
        <f t="shared" si="69"/>
        <v>3.8255042657164402E-2</v>
      </c>
      <c r="O85" s="2">
        <f t="shared" si="70"/>
        <v>0.88802589813263044</v>
      </c>
      <c r="P85" s="3">
        <f t="shared" si="71"/>
        <v>0.51488146569257554</v>
      </c>
      <c r="Q85" s="2">
        <f t="shared" si="59"/>
        <v>0.57086838380058247</v>
      </c>
      <c r="R85" s="3">
        <f t="shared" si="72"/>
        <v>0.19543869354637508</v>
      </c>
      <c r="T85" s="6">
        <f t="shared" si="60"/>
        <v>4623.8817203279905</v>
      </c>
      <c r="U85" s="6">
        <f t="shared" si="61"/>
        <v>7523.5225440179483</v>
      </c>
      <c r="V85" s="6">
        <f t="shared" si="73"/>
        <v>7523.5225440179483</v>
      </c>
      <c r="W85" s="6">
        <f t="shared" si="74"/>
        <v>153.54127640852957</v>
      </c>
      <c r="X85" s="6">
        <f t="shared" si="75"/>
        <v>176.88679245283001</v>
      </c>
      <c r="Y85" s="6">
        <f t="shared" si="62"/>
        <v>903.68540253386777</v>
      </c>
      <c r="Z85" s="6">
        <f t="shared" si="76"/>
        <v>903.68540253386777</v>
      </c>
      <c r="AA85" s="6">
        <f t="shared" si="63"/>
        <v>2639.6278845686966</v>
      </c>
      <c r="AB85" s="6">
        <f t="shared" si="64"/>
        <v>4259.6679939618452</v>
      </c>
      <c r="AC85" s="6">
        <f t="shared" si="65"/>
        <v>3417.3958264646326</v>
      </c>
      <c r="AD85" s="6">
        <f t="shared" si="66"/>
        <v>2380.7509973515835</v>
      </c>
      <c r="AE85" s="6">
        <f t="shared" si="67"/>
        <v>2899.6408236899579</v>
      </c>
      <c r="AI85" s="64">
        <f t="shared" si="77"/>
        <v>6100.4209436713863</v>
      </c>
      <c r="AJ85" s="22">
        <f t="shared" si="78"/>
        <v>533523.32302526582</v>
      </c>
      <c r="AK85" s="22">
        <f t="shared" si="79"/>
        <v>90401.387803118007</v>
      </c>
      <c r="AL85" s="20">
        <f t="shared" si="80"/>
        <v>207704.1864758895</v>
      </c>
      <c r="AM85" s="20">
        <f t="shared" si="81"/>
        <v>41294.283891343919</v>
      </c>
      <c r="AN85" s="20">
        <f t="shared" si="82"/>
        <v>18937.499999999982</v>
      </c>
      <c r="AO85" s="20">
        <f t="shared" si="83"/>
        <v>71367.701384643937</v>
      </c>
      <c r="AP85" s="20">
        <f t="shared" si="84"/>
        <v>73245.798789502995</v>
      </c>
      <c r="AQ85" s="20">
        <f t="shared" si="85"/>
        <v>167546.51040102792</v>
      </c>
      <c r="AR85" s="24">
        <f t="shared" si="86"/>
        <v>-49929.150829647013</v>
      </c>
      <c r="AS85" s="24">
        <f t="shared" si="87"/>
        <v>-399433206.6371761</v>
      </c>
      <c r="BB85" s="10">
        <f t="shared" si="88"/>
        <v>4032.1129741172585</v>
      </c>
      <c r="BC85" s="10">
        <f t="shared" si="89"/>
        <v>5168.6919867726829</v>
      </c>
      <c r="BD85" s="9">
        <f t="shared" si="90"/>
        <v>4667.7668049277572</v>
      </c>
      <c r="BE85" s="10">
        <f t="shared" si="91"/>
        <v>1771.7900045840104</v>
      </c>
    </row>
    <row r="86" spans="1:57">
      <c r="A86">
        <v>80</v>
      </c>
      <c r="B86" t="s">
        <v>25</v>
      </c>
      <c r="C86">
        <v>239.39599999999999</v>
      </c>
      <c r="D86">
        <v>69.593400000000003</v>
      </c>
      <c r="E86">
        <v>362.608</v>
      </c>
      <c r="F86">
        <v>362.608</v>
      </c>
      <c r="G86">
        <v>1060.51</v>
      </c>
      <c r="H86">
        <v>1144.68</v>
      </c>
      <c r="I86">
        <v>1355.12</v>
      </c>
      <c r="J86">
        <v>1706.1</v>
      </c>
      <c r="K86">
        <v>955.28700000000003</v>
      </c>
      <c r="M86" s="4">
        <f t="shared" si="68"/>
        <v>0.61843999999999999</v>
      </c>
      <c r="N86" s="2">
        <f t="shared" si="69"/>
        <v>3.7510186921932608E-2</v>
      </c>
      <c r="O86" s="2">
        <f t="shared" si="70"/>
        <v>0.88657240271220061</v>
      </c>
      <c r="P86" s="3">
        <f t="shared" si="71"/>
        <v>0.51489069271069143</v>
      </c>
      <c r="Q86" s="2">
        <f t="shared" si="59"/>
        <v>0.57160489834637696</v>
      </c>
      <c r="R86" s="3">
        <f t="shared" si="72"/>
        <v>0.19544229566867172</v>
      </c>
      <c r="T86" s="6">
        <f t="shared" si="60"/>
        <v>4715.7001062397376</v>
      </c>
      <c r="U86" s="6">
        <f t="shared" si="61"/>
        <v>7625.1537841015097</v>
      </c>
      <c r="V86" s="6">
        <f t="shared" si="73"/>
        <v>7625.1537841015097</v>
      </c>
      <c r="W86" s="6">
        <f t="shared" si="74"/>
        <v>155.61538334901041</v>
      </c>
      <c r="X86" s="6">
        <f t="shared" si="75"/>
        <v>176.88679245283001</v>
      </c>
      <c r="Y86" s="6">
        <f t="shared" si="62"/>
        <v>921.64725444849341</v>
      </c>
      <c r="Z86" s="6">
        <f t="shared" si="76"/>
        <v>921.64725444849341</v>
      </c>
      <c r="AA86" s="6">
        <f t="shared" si="63"/>
        <v>2695.5172798591643</v>
      </c>
      <c r="AB86" s="6">
        <f t="shared" si="64"/>
        <v>4336.4249570081547</v>
      </c>
      <c r="AC86" s="6">
        <f t="shared" si="65"/>
        <v>3444.3442104423657</v>
      </c>
      <c r="AD86" s="6">
        <f t="shared" si="66"/>
        <v>2428.0700943176598</v>
      </c>
      <c r="AE86" s="6">
        <f t="shared" si="67"/>
        <v>2909.4536778617721</v>
      </c>
      <c r="AI86" s="64">
        <f t="shared" si="77"/>
        <v>6305.7381787927634</v>
      </c>
      <c r="AJ86" s="22">
        <f t="shared" si="78"/>
        <v>540768.229896378</v>
      </c>
      <c r="AK86" s="22">
        <f t="shared" si="79"/>
        <v>91628.981063594591</v>
      </c>
      <c r="AL86" s="20">
        <f t="shared" si="80"/>
        <v>208417.4834843631</v>
      </c>
      <c r="AM86" s="20">
        <f t="shared" si="81"/>
        <v>41620.463770512761</v>
      </c>
      <c r="AN86" s="20">
        <f t="shared" si="82"/>
        <v>18937.499999999982</v>
      </c>
      <c r="AO86" s="20">
        <f t="shared" si="83"/>
        <v>72800.896028128394</v>
      </c>
      <c r="AP86" s="20">
        <f t="shared" si="84"/>
        <v>74716.709081500187</v>
      </c>
      <c r="AQ86" s="20">
        <f t="shared" si="85"/>
        <v>171130.50727283853</v>
      </c>
      <c r="AR86" s="24">
        <f t="shared" si="86"/>
        <v>-51079.389501422433</v>
      </c>
      <c r="AS86" s="24">
        <f t="shared" si="87"/>
        <v>-408635116.01137948</v>
      </c>
      <c r="BB86" s="10">
        <f t="shared" si="88"/>
        <v>4106.1267175533158</v>
      </c>
      <c r="BC86" s="10">
        <f t="shared" si="89"/>
        <v>5279.2557691373931</v>
      </c>
      <c r="BD86" s="9">
        <f t="shared" si="90"/>
        <v>4761.5019947031669</v>
      </c>
      <c r="BE86" s="10">
        <f t="shared" si="91"/>
        <v>1807.3708050677355</v>
      </c>
    </row>
    <row r="87" spans="1:57">
      <c r="A87">
        <v>81</v>
      </c>
      <c r="B87" t="s">
        <v>25</v>
      </c>
      <c r="C87">
        <v>242.42599999999999</v>
      </c>
      <c r="D87">
        <v>68.670599999999993</v>
      </c>
      <c r="E87">
        <v>364.84</v>
      </c>
      <c r="F87">
        <v>364.84</v>
      </c>
      <c r="G87">
        <v>1068.3800000000001</v>
      </c>
      <c r="H87">
        <v>1133.27</v>
      </c>
      <c r="I87">
        <v>1347.7</v>
      </c>
      <c r="J87">
        <v>1713.52</v>
      </c>
      <c r="K87">
        <v>961.16700000000003</v>
      </c>
      <c r="M87" s="4">
        <f t="shared" si="68"/>
        <v>0.62224333333333337</v>
      </c>
      <c r="N87" s="2">
        <f t="shared" si="69"/>
        <v>3.6786573312691175E-2</v>
      </c>
      <c r="O87" s="2">
        <f t="shared" si="70"/>
        <v>0.8851282778977142</v>
      </c>
      <c r="P87" s="3">
        <f t="shared" si="71"/>
        <v>0.51489342325885368</v>
      </c>
      <c r="Q87" s="2">
        <f t="shared" si="59"/>
        <v>0.57232701033357802</v>
      </c>
      <c r="R87" s="3">
        <f t="shared" si="72"/>
        <v>0.19544336888569849</v>
      </c>
      <c r="T87" s="6">
        <f t="shared" si="60"/>
        <v>4808.4607106312069</v>
      </c>
      <c r="U87" s="6">
        <f t="shared" si="61"/>
        <v>7727.6210977986211</v>
      </c>
      <c r="V87" s="6">
        <f t="shared" si="73"/>
        <v>7727.6210977986211</v>
      </c>
      <c r="W87" s="6">
        <f t="shared" si="74"/>
        <v>157.70655301629839</v>
      </c>
      <c r="X87" s="6">
        <f t="shared" si="75"/>
        <v>176.88679245283001</v>
      </c>
      <c r="Y87" s="6">
        <f t="shared" si="62"/>
        <v>939.78176044028294</v>
      </c>
      <c r="Z87" s="6">
        <f t="shared" si="76"/>
        <v>939.78176044028294</v>
      </c>
      <c r="AA87" s="6">
        <f t="shared" si="63"/>
        <v>2752.0119428220305</v>
      </c>
      <c r="AB87" s="6">
        <f t="shared" si="64"/>
        <v>4413.8111011561177</v>
      </c>
      <c r="AC87" s="6">
        <f t="shared" si="65"/>
        <v>3471.5165496588015</v>
      </c>
      <c r="AD87" s="6">
        <f t="shared" si="66"/>
        <v>2475.8447959026025</v>
      </c>
      <c r="AE87" s="6">
        <f t="shared" si="67"/>
        <v>2919.1603871674142</v>
      </c>
      <c r="AI87" s="64">
        <f t="shared" si="77"/>
        <v>6514.431796299049</v>
      </c>
      <c r="AJ87" s="22">
        <f t="shared" si="78"/>
        <v>548073.17853986414</v>
      </c>
      <c r="AK87" s="22">
        <f t="shared" si="79"/>
        <v>92866.747936572283</v>
      </c>
      <c r="AL87" s="20">
        <f t="shared" si="80"/>
        <v>209122.80200367057</v>
      </c>
      <c r="AM87" s="20">
        <f t="shared" si="81"/>
        <v>41948.668138977569</v>
      </c>
      <c r="AN87" s="20">
        <f t="shared" si="82"/>
        <v>18937.499999999982</v>
      </c>
      <c r="AO87" s="20">
        <f t="shared" si="83"/>
        <v>74247.902818370625</v>
      </c>
      <c r="AP87" s="20">
        <f t="shared" si="84"/>
        <v>76201.794997801437</v>
      </c>
      <c r="AQ87" s="20">
        <f t="shared" si="85"/>
        <v>174753.88942573345</v>
      </c>
      <c r="AR87" s="24">
        <f t="shared" si="86"/>
        <v>-52241.800888181868</v>
      </c>
      <c r="AS87" s="24">
        <f t="shared" si="87"/>
        <v>-417934407.10545492</v>
      </c>
      <c r="BB87" s="10">
        <f t="shared" si="88"/>
        <v>4180.809573659144</v>
      </c>
      <c r="BC87" s="10">
        <f t="shared" si="89"/>
        <v>5391.0345597183286</v>
      </c>
      <c r="BD87" s="9">
        <f t="shared" si="90"/>
        <v>4856.1401886353196</v>
      </c>
      <c r="BE87" s="10">
        <f t="shared" si="91"/>
        <v>1843.2945088969868</v>
      </c>
    </row>
    <row r="88" spans="1:57">
      <c r="A88">
        <v>82</v>
      </c>
      <c r="B88" t="s">
        <v>25</v>
      </c>
      <c r="C88">
        <v>245.45599999999999</v>
      </c>
      <c r="D88">
        <v>67.764700000000005</v>
      </c>
      <c r="E88">
        <v>367.04</v>
      </c>
      <c r="F88">
        <v>367.04</v>
      </c>
      <c r="G88">
        <v>1076.17</v>
      </c>
      <c r="H88">
        <v>1121.98</v>
      </c>
      <c r="I88">
        <v>1340.4</v>
      </c>
      <c r="J88">
        <v>1720.82</v>
      </c>
      <c r="K88">
        <v>966.96299999999997</v>
      </c>
      <c r="M88" s="4">
        <f t="shared" si="68"/>
        <v>0.62600666666666671</v>
      </c>
      <c r="N88" s="2">
        <f t="shared" si="69"/>
        <v>3.6083055558513759E-2</v>
      </c>
      <c r="O88" s="2">
        <f t="shared" si="70"/>
        <v>0.88369426853814126</v>
      </c>
      <c r="P88" s="3">
        <f t="shared" si="71"/>
        <v>0.5148842930320231</v>
      </c>
      <c r="Q88" s="2">
        <f t="shared" si="59"/>
        <v>0.57303436598119295</v>
      </c>
      <c r="R88" s="3">
        <f t="shared" si="72"/>
        <v>0.19543987816956157</v>
      </c>
      <c r="T88" s="6">
        <f t="shared" si="60"/>
        <v>4902.2121246351535</v>
      </c>
      <c r="U88" s="6">
        <f t="shared" si="61"/>
        <v>7830.9263873150758</v>
      </c>
      <c r="V88" s="6">
        <f t="shared" si="73"/>
        <v>7830.9263873150758</v>
      </c>
      <c r="W88" s="6">
        <f t="shared" si="74"/>
        <v>159.81482423091992</v>
      </c>
      <c r="X88" s="6">
        <f t="shared" si="75"/>
        <v>176.88679245283001</v>
      </c>
      <c r="Y88" s="6">
        <f t="shared" si="62"/>
        <v>958.08774040004198</v>
      </c>
      <c r="Z88" s="6">
        <f t="shared" si="76"/>
        <v>958.08774040004198</v>
      </c>
      <c r="AA88" s="6">
        <f t="shared" si="63"/>
        <v>2809.1360167456219</v>
      </c>
      <c r="AB88" s="6">
        <f t="shared" si="64"/>
        <v>4491.8715819291892</v>
      </c>
      <c r="AC88" s="6">
        <f t="shared" si="65"/>
        <v>3498.8696296168064</v>
      </c>
      <c r="AD88" s="6">
        <f t="shared" si="66"/>
        <v>2524.0720240857827</v>
      </c>
      <c r="AE88" s="6">
        <f t="shared" si="67"/>
        <v>2928.7142626799223</v>
      </c>
      <c r="AI88" s="64">
        <f t="shared" si="77"/>
        <v>6727.1457029826061</v>
      </c>
      <c r="AJ88" s="22">
        <f t="shared" si="78"/>
        <v>555438.22164647141</v>
      </c>
      <c r="AK88" s="22">
        <f t="shared" si="79"/>
        <v>94114.697350089409</v>
      </c>
      <c r="AL88" s="20">
        <f t="shared" si="80"/>
        <v>209820.49114843222</v>
      </c>
      <c r="AM88" s="20">
        <f t="shared" si="81"/>
        <v>42279.600058294542</v>
      </c>
      <c r="AN88" s="20">
        <f t="shared" si="82"/>
        <v>18937.499999999982</v>
      </c>
      <c r="AO88" s="20">
        <f t="shared" si="83"/>
        <v>75708.818621069193</v>
      </c>
      <c r="AP88" s="20">
        <f t="shared" si="84"/>
        <v>77701.1559532026</v>
      </c>
      <c r="AQ88" s="20">
        <f t="shared" si="85"/>
        <v>178416.51186867792</v>
      </c>
      <c r="AR88" s="24">
        <f t="shared" si="86"/>
        <v>-53415.987049866955</v>
      </c>
      <c r="AS88" s="24">
        <f t="shared" si="87"/>
        <v>-427327896.39893562</v>
      </c>
      <c r="BB88" s="10">
        <f t="shared" si="88"/>
        <v>4256.1045481398196</v>
      </c>
      <c r="BC88" s="10">
        <f t="shared" si="89"/>
        <v>5504.023885644061</v>
      </c>
      <c r="BD88" s="9">
        <f t="shared" si="90"/>
        <v>4951.6895918052051</v>
      </c>
      <c r="BE88" s="10">
        <f t="shared" si="91"/>
        <v>1879.5635208805659</v>
      </c>
    </row>
    <row r="89" spans="1:57">
      <c r="A89">
        <v>83</v>
      </c>
      <c r="B89" t="s">
        <v>25</v>
      </c>
      <c r="C89">
        <v>248.48699999999999</v>
      </c>
      <c r="D89">
        <v>66.909700000000001</v>
      </c>
      <c r="E89">
        <v>369.14800000000002</v>
      </c>
      <c r="F89">
        <v>369.14800000000002</v>
      </c>
      <c r="G89">
        <v>1083.8499999999999</v>
      </c>
      <c r="H89">
        <v>1110.94</v>
      </c>
      <c r="I89">
        <v>1333.62</v>
      </c>
      <c r="J89">
        <v>1727.61</v>
      </c>
      <c r="K89">
        <v>972.51700000000005</v>
      </c>
      <c r="M89" s="4">
        <f t="shared" si="68"/>
        <v>0.62968666666666662</v>
      </c>
      <c r="N89" s="2">
        <f t="shared" si="69"/>
        <v>3.5419573756259731E-2</v>
      </c>
      <c r="O89" s="2">
        <f t="shared" si="70"/>
        <v>0.88212418356219502</v>
      </c>
      <c r="P89" s="3">
        <f t="shared" si="71"/>
        <v>0.51481530496649131</v>
      </c>
      <c r="Q89" s="2">
        <f t="shared" si="59"/>
        <v>0.57375096608895426</v>
      </c>
      <c r="R89" s="3">
        <f t="shared" si="72"/>
        <v>0.19541359194520028</v>
      </c>
      <c r="T89" s="6">
        <f t="shared" si="60"/>
        <v>4994.0406869399058</v>
      </c>
      <c r="U89" s="6">
        <f t="shared" si="61"/>
        <v>7930.9932245771543</v>
      </c>
      <c r="V89" s="6">
        <f t="shared" si="73"/>
        <v>7930.9932245771543</v>
      </c>
      <c r="W89" s="6">
        <f t="shared" si="74"/>
        <v>161.85700458320724</v>
      </c>
      <c r="X89" s="6">
        <f t="shared" si="75"/>
        <v>176.88679245283001</v>
      </c>
      <c r="Y89" s="6">
        <f t="shared" si="62"/>
        <v>975.90342895540243</v>
      </c>
      <c r="Z89" s="6">
        <f t="shared" si="76"/>
        <v>975.90342895540243</v>
      </c>
      <c r="AA89" s="6">
        <f t="shared" si="63"/>
        <v>2865.3356688193157</v>
      </c>
      <c r="AB89" s="6">
        <f t="shared" si="64"/>
        <v>4567.2210682264558</v>
      </c>
      <c r="AC89" s="6">
        <f t="shared" si="65"/>
        <v>3525.629160933906</v>
      </c>
      <c r="AD89" s="6">
        <f t="shared" si="66"/>
        <v>2571.0085792620334</v>
      </c>
      <c r="AE89" s="6">
        <f t="shared" si="67"/>
        <v>2936.9525376372485</v>
      </c>
      <c r="AI89" s="64">
        <f t="shared" si="77"/>
        <v>6943.9222139243111</v>
      </c>
      <c r="AJ89" s="22">
        <f t="shared" si="78"/>
        <v>562863.49594104569</v>
      </c>
      <c r="AK89" s="22">
        <f t="shared" si="79"/>
        <v>95372.852471110309</v>
      </c>
      <c r="AL89" s="20">
        <f t="shared" si="80"/>
        <v>210507.19505864475</v>
      </c>
      <c r="AM89" s="20">
        <f t="shared" si="81"/>
        <v>42612.733219103087</v>
      </c>
      <c r="AN89" s="20">
        <f t="shared" si="82"/>
        <v>18937.499999999982</v>
      </c>
      <c r="AO89" s="20">
        <f t="shared" si="83"/>
        <v>77183.548366627379</v>
      </c>
      <c r="AP89" s="20">
        <f t="shared" si="84"/>
        <v>79214.694376275482</v>
      </c>
      <c r="AQ89" s="20">
        <f t="shared" si="85"/>
        <v>182119.93984244042</v>
      </c>
      <c r="AR89" s="24">
        <f t="shared" si="86"/>
        <v>-54604.659762989242</v>
      </c>
      <c r="AS89" s="24">
        <f t="shared" si="87"/>
        <v>-436837278.10391396</v>
      </c>
      <c r="BB89" s="10">
        <f t="shared" si="88"/>
        <v>4332.0567576982694</v>
      </c>
      <c r="BC89" s="10">
        <f t="shared" si="89"/>
        <v>5618.2720334912437</v>
      </c>
      <c r="BD89" s="9">
        <f t="shared" si="90"/>
        <v>5048.1440481715654</v>
      </c>
      <c r="BE89" s="10">
        <f t="shared" si="91"/>
        <v>1916.175480800084</v>
      </c>
    </row>
    <row r="90" spans="1:57">
      <c r="A90">
        <v>84</v>
      </c>
      <c r="B90" t="s">
        <v>25</v>
      </c>
      <c r="C90">
        <v>251.517</v>
      </c>
      <c r="D90">
        <v>66.035200000000003</v>
      </c>
      <c r="E90">
        <v>371.28699999999998</v>
      </c>
      <c r="F90">
        <v>371.28699999999998</v>
      </c>
      <c r="G90">
        <v>1091.48</v>
      </c>
      <c r="H90">
        <v>1099.9100000000001</v>
      </c>
      <c r="I90">
        <v>1326.57</v>
      </c>
      <c r="J90">
        <v>1734.66</v>
      </c>
      <c r="K90">
        <v>978.15200000000004</v>
      </c>
      <c r="M90" s="4">
        <f t="shared" si="68"/>
        <v>0.63336333333333328</v>
      </c>
      <c r="N90" s="2">
        <f t="shared" si="69"/>
        <v>3.4753722192106692E-2</v>
      </c>
      <c r="O90" s="2">
        <f t="shared" si="70"/>
        <v>0.88071381366145829</v>
      </c>
      <c r="P90" s="3">
        <f t="shared" si="71"/>
        <v>0.51479245719939581</v>
      </c>
      <c r="Q90" s="2">
        <f t="shared" si="59"/>
        <v>0.57443594777089513</v>
      </c>
      <c r="R90" s="3">
        <f t="shared" si="72"/>
        <v>0.19540495450215517</v>
      </c>
      <c r="T90" s="6">
        <f t="shared" si="60"/>
        <v>5089.7222310479519</v>
      </c>
      <c r="U90" s="6">
        <f t="shared" si="61"/>
        <v>8036.0228689924461</v>
      </c>
      <c r="V90" s="6">
        <f t="shared" si="73"/>
        <v>8036.0228689924461</v>
      </c>
      <c r="W90" s="6">
        <f t="shared" si="74"/>
        <v>164.00046671413156</v>
      </c>
      <c r="X90" s="6">
        <f t="shared" si="75"/>
        <v>176.88679245283001</v>
      </c>
      <c r="Y90" s="6">
        <f t="shared" si="62"/>
        <v>994.55694098653271</v>
      </c>
      <c r="Z90" s="6">
        <f t="shared" si="76"/>
        <v>994.55694098653271</v>
      </c>
      <c r="AA90" s="6">
        <f t="shared" si="63"/>
        <v>2923.7194136826251</v>
      </c>
      <c r="AB90" s="6">
        <f t="shared" si="64"/>
        <v>4646.5891432978788</v>
      </c>
      <c r="AC90" s="6">
        <f t="shared" si="65"/>
        <v>3553.4341924086984</v>
      </c>
      <c r="AD90" s="6">
        <f t="shared" si="66"/>
        <v>2620.1506137835663</v>
      </c>
      <c r="AE90" s="6">
        <f t="shared" si="67"/>
        <v>2946.3006379444942</v>
      </c>
      <c r="AI90" s="64">
        <f t="shared" si="77"/>
        <v>7169.4925951299911</v>
      </c>
      <c r="AJ90" s="22">
        <f t="shared" si="78"/>
        <v>570056.00000293204</v>
      </c>
      <c r="AK90" s="22">
        <f t="shared" si="79"/>
        <v>96591.56648212517</v>
      </c>
      <c r="AL90" s="20">
        <f t="shared" si="80"/>
        <v>211099.33754775248</v>
      </c>
      <c r="AM90" s="20">
        <f t="shared" si="81"/>
        <v>42938.637551014042</v>
      </c>
      <c r="AN90" s="20">
        <f t="shared" si="82"/>
        <v>18937.499999999982</v>
      </c>
      <c r="AO90" s="20">
        <f t="shared" si="83"/>
        <v>78618.780236647217</v>
      </c>
      <c r="AP90" s="20">
        <f t="shared" si="84"/>
        <v>80687.695506032673</v>
      </c>
      <c r="AQ90" s="20">
        <f t="shared" si="85"/>
        <v>185763.4363459257</v>
      </c>
      <c r="AR90" s="24">
        <f t="shared" si="86"/>
        <v>-55771.671892815117</v>
      </c>
      <c r="AS90" s="24">
        <f t="shared" si="87"/>
        <v>-446173375.1425209</v>
      </c>
      <c r="BB90" s="10">
        <f t="shared" si="88"/>
        <v>4405.3640636432483</v>
      </c>
      <c r="BC90" s="10">
        <f t="shared" si="89"/>
        <v>5730.6713376386315</v>
      </c>
      <c r="BD90" s="9">
        <f t="shared" si="90"/>
        <v>5142.0171585240669</v>
      </c>
      <c r="BE90" s="10">
        <f t="shared" si="91"/>
        <v>1951.8068579108049</v>
      </c>
    </row>
    <row r="91" spans="1:57">
      <c r="A91">
        <v>85</v>
      </c>
      <c r="B91" t="s">
        <v>25</v>
      </c>
      <c r="C91">
        <v>254.547</v>
      </c>
      <c r="D91">
        <v>65.1751</v>
      </c>
      <c r="E91">
        <v>373.39699999999999</v>
      </c>
      <c r="F91">
        <v>373.39699999999999</v>
      </c>
      <c r="G91">
        <v>1099.02</v>
      </c>
      <c r="H91">
        <v>1089.01</v>
      </c>
      <c r="I91">
        <v>1319.63</v>
      </c>
      <c r="J91">
        <v>1741.59</v>
      </c>
      <c r="K91">
        <v>983.71</v>
      </c>
      <c r="M91" s="4">
        <f t="shared" si="68"/>
        <v>0.63699666666666666</v>
      </c>
      <c r="N91" s="2">
        <f t="shared" si="69"/>
        <v>3.4105411331299483E-2</v>
      </c>
      <c r="O91" s="2">
        <f t="shared" si="70"/>
        <v>0.87931674692175266</v>
      </c>
      <c r="P91" s="3">
        <f t="shared" si="71"/>
        <v>0.51476459845420441</v>
      </c>
      <c r="Q91" s="2">
        <f t="shared" si="59"/>
        <v>0.57510505026190617</v>
      </c>
      <c r="R91" s="3">
        <f t="shared" si="72"/>
        <v>0.19539453372335805</v>
      </c>
      <c r="T91" s="6">
        <f t="shared" si="60"/>
        <v>5186.4729246205015</v>
      </c>
      <c r="U91" s="6">
        <f t="shared" si="61"/>
        <v>8142.0723153242589</v>
      </c>
      <c r="V91" s="6">
        <f t="shared" si="73"/>
        <v>8142.0723153242589</v>
      </c>
      <c r="W91" s="6">
        <f t="shared" si="74"/>
        <v>166.1647411290665</v>
      </c>
      <c r="X91" s="6">
        <f t="shared" si="75"/>
        <v>176.88679245283001</v>
      </c>
      <c r="Y91" s="6">
        <f t="shared" si="62"/>
        <v>1013.408458775044</v>
      </c>
      <c r="Z91" s="6">
        <f t="shared" si="76"/>
        <v>1013.408458775044</v>
      </c>
      <c r="AA91" s="6">
        <f t="shared" si="63"/>
        <v>2982.766771995889</v>
      </c>
      <c r="AB91" s="6">
        <f t="shared" si="64"/>
        <v>4726.7172412041145</v>
      </c>
      <c r="AC91" s="6">
        <f t="shared" si="65"/>
        <v>3581.5198152492112</v>
      </c>
      <c r="AD91" s="6">
        <f t="shared" si="66"/>
        <v>2669.8126524358759</v>
      </c>
      <c r="AE91" s="6">
        <f t="shared" si="67"/>
        <v>2955.5993907037573</v>
      </c>
      <c r="AI91" s="64">
        <f t="shared" si="77"/>
        <v>7394.2795598195444</v>
      </c>
      <c r="AJ91" s="22">
        <f t="shared" si="78"/>
        <v>577605.21575456997</v>
      </c>
      <c r="AK91" s="22">
        <f t="shared" si="79"/>
        <v>97870.722521459</v>
      </c>
      <c r="AL91" s="20">
        <f t="shared" si="80"/>
        <v>211771.25095353639</v>
      </c>
      <c r="AM91" s="20">
        <f t="shared" si="81"/>
        <v>43277.275029345539</v>
      </c>
      <c r="AN91" s="20">
        <f t="shared" si="82"/>
        <v>18937.499999999982</v>
      </c>
      <c r="AO91" s="20">
        <f t="shared" si="83"/>
        <v>80121.507165875082</v>
      </c>
      <c r="AP91" s="20">
        <f t="shared" si="84"/>
        <v>82229.967880766533</v>
      </c>
      <c r="AQ91" s="20">
        <f t="shared" si="85"/>
        <v>189548.53042428236</v>
      </c>
      <c r="AR91" s="24">
        <f t="shared" si="86"/>
        <v>-56984.186382042659</v>
      </c>
      <c r="AS91" s="24">
        <f t="shared" si="87"/>
        <v>-455873491.05634129</v>
      </c>
      <c r="BB91" s="10">
        <f t="shared" si="88"/>
        <v>4482.5886765837477</v>
      </c>
      <c r="BC91" s="10">
        <f t="shared" si="89"/>
        <v>5847.4388273652503</v>
      </c>
      <c r="BD91" s="9">
        <f t="shared" si="90"/>
        <v>5240.3012275671326</v>
      </c>
      <c r="BE91" s="10">
        <f t="shared" si="91"/>
        <v>1989.1138819730654</v>
      </c>
    </row>
    <row r="92" spans="1:57">
      <c r="A92">
        <v>86</v>
      </c>
      <c r="B92" t="s">
        <v>25</v>
      </c>
      <c r="C92">
        <v>257.577</v>
      </c>
      <c r="D92">
        <v>64.331500000000005</v>
      </c>
      <c r="E92">
        <v>375.47699999999998</v>
      </c>
      <c r="F92">
        <v>375.47699999999998</v>
      </c>
      <c r="G92">
        <v>1106.48</v>
      </c>
      <c r="H92">
        <v>1078.23</v>
      </c>
      <c r="I92">
        <v>1312.82</v>
      </c>
      <c r="J92">
        <v>1748.41</v>
      </c>
      <c r="K92">
        <v>989.19</v>
      </c>
      <c r="M92" s="4">
        <f t="shared" si="68"/>
        <v>0.64058999999999999</v>
      </c>
      <c r="N92" s="2">
        <f t="shared" si="69"/>
        <v>3.3475129698142862E-2</v>
      </c>
      <c r="O92" s="2">
        <f t="shared" si="70"/>
        <v>0.87793310864463503</v>
      </c>
      <c r="P92" s="3">
        <f t="shared" si="71"/>
        <v>0.5147286095630591</v>
      </c>
      <c r="Q92" s="2">
        <f t="shared" si="59"/>
        <v>0.57576088709887241</v>
      </c>
      <c r="R92" s="3">
        <f t="shared" si="72"/>
        <v>0.19538082080581962</v>
      </c>
      <c r="T92" s="6">
        <f t="shared" si="60"/>
        <v>5284.1256792096419</v>
      </c>
      <c r="U92" s="6">
        <f t="shared" si="61"/>
        <v>8248.8419725716012</v>
      </c>
      <c r="V92" s="6">
        <f t="shared" si="73"/>
        <v>8248.8419725716012</v>
      </c>
      <c r="W92" s="6">
        <f t="shared" si="74"/>
        <v>168.34371372595103</v>
      </c>
      <c r="X92" s="6">
        <f t="shared" si="75"/>
        <v>176.88679245283001</v>
      </c>
      <c r="Y92" s="6">
        <f t="shared" si="62"/>
        <v>1032.4168124450889</v>
      </c>
      <c r="Z92" s="6">
        <f t="shared" si="76"/>
        <v>1032.4168124450889</v>
      </c>
      <c r="AA92" s="6">
        <f t="shared" si="63"/>
        <v>3042.3928886036751</v>
      </c>
      <c r="AB92" s="6">
        <f t="shared" si="64"/>
        <v>4807.452597743415</v>
      </c>
      <c r="AC92" s="6">
        <f t="shared" si="65"/>
        <v>3609.7330885541369</v>
      </c>
      <c r="AD92" s="6">
        <f t="shared" si="66"/>
        <v>2719.8906636160341</v>
      </c>
      <c r="AE92" s="6">
        <f t="shared" si="67"/>
        <v>2964.7162933619593</v>
      </c>
      <c r="AI92" s="64">
        <f t="shared" si="77"/>
        <v>7623.0848505390832</v>
      </c>
      <c r="AJ92" s="22">
        <f t="shared" si="78"/>
        <v>585227.73180856172</v>
      </c>
      <c r="AK92" s="22">
        <f t="shared" si="79"/>
        <v>99162.29872833415</v>
      </c>
      <c r="AL92" s="20">
        <f t="shared" si="80"/>
        <v>212439.61740561394</v>
      </c>
      <c r="AM92" s="20">
        <f t="shared" si="81"/>
        <v>43619.329829920141</v>
      </c>
      <c r="AN92" s="20">
        <f t="shared" si="82"/>
        <v>18937.499999999982</v>
      </c>
      <c r="AO92" s="20">
        <f t="shared" si="83"/>
        <v>81640.185438917542</v>
      </c>
      <c r="AP92" s="20">
        <f t="shared" si="84"/>
        <v>83788.611371520645</v>
      </c>
      <c r="AQ92" s="20">
        <f t="shared" si="85"/>
        <v>193376.64742529707</v>
      </c>
      <c r="AR92" s="24">
        <f t="shared" si="86"/>
        <v>-58211.22391616564</v>
      </c>
      <c r="AS92" s="24">
        <f t="shared" si="87"/>
        <v>-465689791.32932514</v>
      </c>
      <c r="BB92" s="10">
        <f t="shared" si="88"/>
        <v>4560.5525000750476</v>
      </c>
      <c r="BC92" s="10">
        <f t="shared" si="89"/>
        <v>5965.5335439917781</v>
      </c>
      <c r="BD92" s="9">
        <f t="shared" si="90"/>
        <v>5339.6253048717517</v>
      </c>
      <c r="BE92" s="10">
        <f t="shared" si="91"/>
        <v>2026.816917550088</v>
      </c>
    </row>
    <row r="93" spans="1:57">
      <c r="A93">
        <v>87</v>
      </c>
      <c r="B93" t="s">
        <v>25</v>
      </c>
      <c r="C93">
        <v>260.60700000000003</v>
      </c>
      <c r="D93">
        <v>63.505200000000002</v>
      </c>
      <c r="E93">
        <v>377.505</v>
      </c>
      <c r="F93">
        <v>377.505</v>
      </c>
      <c r="G93">
        <v>1113.8399999999999</v>
      </c>
      <c r="H93">
        <v>1067.6400000000001</v>
      </c>
      <c r="I93">
        <v>1306.26</v>
      </c>
      <c r="J93">
        <v>1754.96</v>
      </c>
      <c r="K93">
        <v>994.53300000000002</v>
      </c>
      <c r="M93" s="4">
        <f t="shared" si="68"/>
        <v>0.64411999999999991</v>
      </c>
      <c r="N93" s="2">
        <f t="shared" si="69"/>
        <v>3.2864062597031611E-2</v>
      </c>
      <c r="O93" s="2">
        <f t="shared" si="70"/>
        <v>0.87651136962056775</v>
      </c>
      <c r="P93" s="3">
        <f t="shared" si="71"/>
        <v>0.51467273178910766</v>
      </c>
      <c r="Q93" s="2">
        <f t="shared" si="59"/>
        <v>0.57641433273303111</v>
      </c>
      <c r="R93" s="3">
        <f t="shared" si="72"/>
        <v>0.19535956033037322</v>
      </c>
      <c r="T93" s="6">
        <f t="shared" si="60"/>
        <v>5382.3775417469842</v>
      </c>
      <c r="U93" s="6">
        <f t="shared" si="61"/>
        <v>8356.1720513987839</v>
      </c>
      <c r="V93" s="6">
        <f t="shared" si="73"/>
        <v>8356.1720513987839</v>
      </c>
      <c r="W93" s="6">
        <f t="shared" si="74"/>
        <v>170.53412349793436</v>
      </c>
      <c r="X93" s="6">
        <f t="shared" si="75"/>
        <v>176.88679245283001</v>
      </c>
      <c r="Y93" s="6">
        <f t="shared" si="62"/>
        <v>1051.4989100877658</v>
      </c>
      <c r="Z93" s="6">
        <f t="shared" si="76"/>
        <v>1051.4989100877658</v>
      </c>
      <c r="AA93" s="6">
        <f t="shared" si="63"/>
        <v>3102.4795592433402</v>
      </c>
      <c r="AB93" s="6">
        <f t="shared" si="64"/>
        <v>4888.2492344295679</v>
      </c>
      <c r="AC93" s="6">
        <f t="shared" si="65"/>
        <v>3638.4569404671502</v>
      </c>
      <c r="AD93" s="6">
        <f t="shared" si="66"/>
        <v>2770.1629529312622</v>
      </c>
      <c r="AE93" s="6">
        <f t="shared" si="67"/>
        <v>2973.7945096517997</v>
      </c>
      <c r="AI93" s="64">
        <f t="shared" si="77"/>
        <v>7855.6595486455308</v>
      </c>
      <c r="AJ93" s="22">
        <f t="shared" si="78"/>
        <v>592902.01446252898</v>
      </c>
      <c r="AK93" s="22">
        <f t="shared" si="79"/>
        <v>100462.64638394953</v>
      </c>
      <c r="AL93" s="20">
        <f t="shared" si="80"/>
        <v>213094.91301797752</v>
      </c>
      <c r="AM93" s="20">
        <f t="shared" si="81"/>
        <v>43962.939285500834</v>
      </c>
      <c r="AN93" s="20">
        <f t="shared" si="82"/>
        <v>18937.499999999982</v>
      </c>
      <c r="AO93" s="20">
        <f t="shared" si="83"/>
        <v>83171.498410576358</v>
      </c>
      <c r="AP93" s="20">
        <f t="shared" si="84"/>
        <v>85360.222052959958</v>
      </c>
      <c r="AQ93" s="20">
        <f t="shared" si="85"/>
        <v>197242.28607893144</v>
      </c>
      <c r="AR93" s="24">
        <f t="shared" si="86"/>
        <v>-59450.961549177897</v>
      </c>
      <c r="AS93" s="24">
        <f t="shared" si="87"/>
        <v>-475607692.3934232</v>
      </c>
      <c r="BB93" s="10">
        <f t="shared" si="88"/>
        <v>4639.1088840174643</v>
      </c>
      <c r="BC93" s="10">
        <f t="shared" si="89"/>
        <v>6084.7857772073503</v>
      </c>
      <c r="BD93" s="9">
        <f t="shared" si="90"/>
        <v>5439.7813272320682</v>
      </c>
      <c r="BE93" s="10">
        <f t="shared" si="91"/>
        <v>2064.8336248901778</v>
      </c>
    </row>
    <row r="94" spans="1:57">
      <c r="A94">
        <v>88</v>
      </c>
      <c r="B94" t="s">
        <v>25</v>
      </c>
      <c r="C94">
        <v>263.63799999999998</v>
      </c>
      <c r="D94">
        <v>62.690199999999997</v>
      </c>
      <c r="E94">
        <v>379.53</v>
      </c>
      <c r="F94">
        <v>379.53</v>
      </c>
      <c r="G94">
        <v>1121.1500000000001</v>
      </c>
      <c r="H94">
        <v>1057.0999999999999</v>
      </c>
      <c r="I94">
        <v>1299.6600000000001</v>
      </c>
      <c r="J94">
        <v>1761.57</v>
      </c>
      <c r="K94">
        <v>999.86900000000003</v>
      </c>
      <c r="M94" s="4">
        <f t="shared" si="68"/>
        <v>0.64763333333333339</v>
      </c>
      <c r="N94" s="2">
        <f t="shared" si="69"/>
        <v>3.2266302949199646E-2</v>
      </c>
      <c r="O94" s="2">
        <f t="shared" si="70"/>
        <v>0.87515853116475373</v>
      </c>
      <c r="P94" s="3">
        <f t="shared" si="71"/>
        <v>0.51462710381388643</v>
      </c>
      <c r="Q94" s="2">
        <f t="shared" si="59"/>
        <v>0.57704977096093468</v>
      </c>
      <c r="R94" s="3">
        <f t="shared" si="72"/>
        <v>0.19534201451438568</v>
      </c>
      <c r="T94" s="6">
        <f t="shared" si="60"/>
        <v>5482.0904871352059</v>
      </c>
      <c r="U94" s="6">
        <f t="shared" si="61"/>
        <v>8464.8059402983254</v>
      </c>
      <c r="V94" s="6">
        <f t="shared" si="73"/>
        <v>8464.8059402983254</v>
      </c>
      <c r="W94" s="6">
        <f t="shared" si="74"/>
        <v>172.75114163874133</v>
      </c>
      <c r="X94" s="6">
        <f t="shared" si="75"/>
        <v>176.88679245283001</v>
      </c>
      <c r="Y94" s="6">
        <f t="shared" si="62"/>
        <v>1070.8825995071411</v>
      </c>
      <c r="Z94" s="6">
        <f t="shared" si="76"/>
        <v>1070.8825995071411</v>
      </c>
      <c r="AA94" s="6">
        <f t="shared" si="63"/>
        <v>3163.4390599884896</v>
      </c>
      <c r="AB94" s="6">
        <f t="shared" si="64"/>
        <v>4970.449400072258</v>
      </c>
      <c r="AC94" s="6">
        <f t="shared" si="65"/>
        <v>3667.1076818648089</v>
      </c>
      <c r="AD94" s="6">
        <f t="shared" si="66"/>
        <v>2821.2323502400486</v>
      </c>
      <c r="AE94" s="6">
        <f t="shared" si="67"/>
        <v>2982.7154531631195</v>
      </c>
      <c r="AI94" s="64">
        <f t="shared" si="77"/>
        <v>8094.9237449001539</v>
      </c>
      <c r="AJ94" s="22">
        <f t="shared" si="78"/>
        <v>600616.57853839034</v>
      </c>
      <c r="AK94" s="22">
        <f t="shared" si="79"/>
        <v>101769.8194139858</v>
      </c>
      <c r="AL94" s="20">
        <f t="shared" si="80"/>
        <v>213747.4279702424</v>
      </c>
      <c r="AM94" s="20">
        <f t="shared" si="81"/>
        <v>44312.767077949422</v>
      </c>
      <c r="AN94" s="20">
        <f t="shared" si="82"/>
        <v>18937.499999999982</v>
      </c>
      <c r="AO94" s="20">
        <f t="shared" si="83"/>
        <v>84708.752196670423</v>
      </c>
      <c r="AP94" s="20">
        <f t="shared" si="84"/>
        <v>86937.929886056489</v>
      </c>
      <c r="AQ94" s="20">
        <f t="shared" si="85"/>
        <v>201137.78304917275</v>
      </c>
      <c r="AR94" s="24">
        <f t="shared" si="86"/>
        <v>-60699.161517184897</v>
      </c>
      <c r="AS94" s="24">
        <f t="shared" si="87"/>
        <v>-485593292.13747919</v>
      </c>
      <c r="BB94" s="10">
        <f t="shared" si="88"/>
        <v>4717.7151109316337</v>
      </c>
      <c r="BC94" s="10">
        <f t="shared" si="89"/>
        <v>6204.9591184866804</v>
      </c>
      <c r="BD94" s="9">
        <f t="shared" si="90"/>
        <v>5540.3259058625245</v>
      </c>
      <c r="BE94" s="10">
        <f t="shared" si="91"/>
        <v>2102.9978201755316</v>
      </c>
    </row>
    <row r="95" spans="1:57">
      <c r="A95">
        <v>89</v>
      </c>
      <c r="B95" t="s">
        <v>25</v>
      </c>
      <c r="C95">
        <v>266.66800000000001</v>
      </c>
      <c r="D95">
        <v>61.889000000000003</v>
      </c>
      <c r="E95">
        <v>381.52800000000002</v>
      </c>
      <c r="F95">
        <v>381.52800000000002</v>
      </c>
      <c r="G95">
        <v>1128.3800000000001</v>
      </c>
      <c r="H95">
        <v>1046.68</v>
      </c>
      <c r="I95">
        <v>1293.17</v>
      </c>
      <c r="J95">
        <v>1768.06</v>
      </c>
      <c r="K95">
        <v>1005.13</v>
      </c>
      <c r="M95" s="4">
        <f t="shared" si="68"/>
        <v>0.65110666666666661</v>
      </c>
      <c r="N95" s="2">
        <f t="shared" si="69"/>
        <v>3.168400466897385E-2</v>
      </c>
      <c r="O95" s="2">
        <f t="shared" si="70"/>
        <v>0.87381253977842854</v>
      </c>
      <c r="P95" s="3">
        <f t="shared" si="71"/>
        <v>0.51457518481354825</v>
      </c>
      <c r="Q95" s="2">
        <f t="shared" si="59"/>
        <v>0.57767288513914783</v>
      </c>
      <c r="R95" s="3">
        <f t="shared" si="72"/>
        <v>0.19532283496815681</v>
      </c>
      <c r="T95" s="6">
        <f t="shared" si="60"/>
        <v>5582.842014476917</v>
      </c>
      <c r="U95" s="6">
        <f t="shared" si="61"/>
        <v>8574.3892672121074</v>
      </c>
      <c r="V95" s="6">
        <f t="shared" si="73"/>
        <v>8574.3892672121074</v>
      </c>
      <c r="W95" s="6">
        <f t="shared" si="74"/>
        <v>174.9875360655532</v>
      </c>
      <c r="X95" s="6">
        <f t="shared" si="75"/>
        <v>176.88679245283001</v>
      </c>
      <c r="Y95" s="6">
        <f t="shared" si="62"/>
        <v>1090.4565294469669</v>
      </c>
      <c r="Z95" s="6">
        <f t="shared" si="76"/>
        <v>1090.4565294469669</v>
      </c>
      <c r="AA95" s="6">
        <f t="shared" si="63"/>
        <v>3225.0564537789328</v>
      </c>
      <c r="AB95" s="6">
        <f t="shared" si="64"/>
        <v>5053.3448959173465</v>
      </c>
      <c r="AC95" s="6">
        <f t="shared" si="65"/>
        <v>3696.0319073603141</v>
      </c>
      <c r="AD95" s="6">
        <f t="shared" si="66"/>
        <v>2872.7919613843014</v>
      </c>
      <c r="AE95" s="6">
        <f t="shared" si="67"/>
        <v>2991.5472527351903</v>
      </c>
      <c r="AI95" s="64">
        <f t="shared" si="77"/>
        <v>8335.2129533578754</v>
      </c>
      <c r="AJ95" s="22">
        <f t="shared" si="78"/>
        <v>608424.85657082265</v>
      </c>
      <c r="AK95" s="22">
        <f t="shared" si="79"/>
        <v>103092.87154689331</v>
      </c>
      <c r="AL95" s="20">
        <f t="shared" si="80"/>
        <v>214388.63862700554</v>
      </c>
      <c r="AM95" s="20">
        <f t="shared" si="81"/>
        <v>44661.704457431508</v>
      </c>
      <c r="AN95" s="20">
        <f t="shared" si="82"/>
        <v>18937.499999999982</v>
      </c>
      <c r="AO95" s="20">
        <f t="shared" si="83"/>
        <v>86270.302216295284</v>
      </c>
      <c r="AP95" s="20">
        <f t="shared" si="84"/>
        <v>88540.573327250429</v>
      </c>
      <c r="AQ95" s="20">
        <f t="shared" si="85"/>
        <v>205089.86672983176</v>
      </c>
      <c r="AR95" s="24">
        <f t="shared" si="86"/>
        <v>-61964.355713259392</v>
      </c>
      <c r="AS95" s="24">
        <f t="shared" si="87"/>
        <v>-495714845.70607513</v>
      </c>
      <c r="BB95" s="10">
        <f t="shared" si="88"/>
        <v>4797.6982584335165</v>
      </c>
      <c r="BC95" s="10">
        <f t="shared" si="89"/>
        <v>6326.8781199769792</v>
      </c>
      <c r="BD95" s="9">
        <f t="shared" si="90"/>
        <v>5642.4647004800972</v>
      </c>
      <c r="BE95" s="10">
        <f t="shared" si="91"/>
        <v>2141.7651990142822</v>
      </c>
    </row>
    <row r="96" spans="1:57">
      <c r="A96">
        <v>90</v>
      </c>
      <c r="B96" t="s">
        <v>25</v>
      </c>
      <c r="C96">
        <v>269.69799999999998</v>
      </c>
      <c r="D96">
        <v>61.101500000000001</v>
      </c>
      <c r="E96">
        <v>383.49900000000002</v>
      </c>
      <c r="F96">
        <v>383.49900000000002</v>
      </c>
      <c r="G96">
        <v>1135.53</v>
      </c>
      <c r="H96">
        <v>1036.3699999999999</v>
      </c>
      <c r="I96">
        <v>1286.78</v>
      </c>
      <c r="J96">
        <v>1774.45</v>
      </c>
      <c r="K96">
        <v>1010.32</v>
      </c>
      <c r="M96" s="4">
        <f t="shared" si="68"/>
        <v>0.65454333333333337</v>
      </c>
      <c r="N96" s="2">
        <f t="shared" si="69"/>
        <v>3.1116605470480691E-2</v>
      </c>
      <c r="O96" s="2">
        <f t="shared" si="70"/>
        <v>0.87247878174605198</v>
      </c>
      <c r="P96" s="3">
        <f t="shared" si="71"/>
        <v>0.51451648222934054</v>
      </c>
      <c r="Q96" s="2">
        <f t="shared" si="59"/>
        <v>0.57828104072559494</v>
      </c>
      <c r="R96" s="3">
        <f t="shared" si="72"/>
        <v>0.19530104958673478</v>
      </c>
      <c r="T96" s="6">
        <f t="shared" si="60"/>
        <v>5684.6429672618606</v>
      </c>
      <c r="U96" s="6">
        <f t="shared" si="61"/>
        <v>8684.8993454905358</v>
      </c>
      <c r="V96" s="6">
        <f t="shared" si="73"/>
        <v>8684.8993454905358</v>
      </c>
      <c r="W96" s="6">
        <f t="shared" si="74"/>
        <v>177.24284378552113</v>
      </c>
      <c r="X96" s="6">
        <f t="shared" si="75"/>
        <v>176.88679245283001</v>
      </c>
      <c r="Y96" s="6">
        <f t="shared" si="62"/>
        <v>1110.2167380320918</v>
      </c>
      <c r="Z96" s="6">
        <f t="shared" si="76"/>
        <v>1110.2167380320918</v>
      </c>
      <c r="AA96" s="6">
        <f t="shared" si="63"/>
        <v>3287.3212512616228</v>
      </c>
      <c r="AB96" s="6">
        <f t="shared" si="64"/>
        <v>5136.973214523412</v>
      </c>
      <c r="AC96" s="6">
        <f t="shared" si="65"/>
        <v>3725.1689747526452</v>
      </c>
      <c r="AD96" s="6">
        <f t="shared" si="66"/>
        <v>2924.842502245333</v>
      </c>
      <c r="AE96" s="6">
        <f t="shared" si="67"/>
        <v>3000.2563782286752</v>
      </c>
      <c r="AI96" s="64">
        <f t="shared" si="77"/>
        <v>8579.9186086793834</v>
      </c>
      <c r="AJ96" s="22">
        <f t="shared" si="78"/>
        <v>616301.37735940458</v>
      </c>
      <c r="AK96" s="22">
        <f t="shared" si="79"/>
        <v>104427.48688537626</v>
      </c>
      <c r="AL96" s="20">
        <f t="shared" si="80"/>
        <v>215023.44188484727</v>
      </c>
      <c r="AM96" s="20">
        <f t="shared" si="81"/>
        <v>45013.972599741268</v>
      </c>
      <c r="AN96" s="20">
        <f t="shared" si="82"/>
        <v>18937.499999999982</v>
      </c>
      <c r="AO96" s="20">
        <f t="shared" si="83"/>
        <v>87847.178012247648</v>
      </c>
      <c r="AP96" s="20">
        <f t="shared" si="84"/>
        <v>90158.945854675228</v>
      </c>
      <c r="AQ96" s="20">
        <f t="shared" si="85"/>
        <v>209084.60247187811</v>
      </c>
      <c r="AR96" s="24">
        <f t="shared" si="86"/>
        <v>-63243.142030070587</v>
      </c>
      <c r="AS96" s="24">
        <f t="shared" si="87"/>
        <v>-505945136.2405647</v>
      </c>
      <c r="BB96" s="10">
        <f t="shared" si="88"/>
        <v>4878.3573598517933</v>
      </c>
      <c r="BC96" s="10">
        <f t="shared" si="89"/>
        <v>6450.1129075578656</v>
      </c>
      <c r="BD96" s="9">
        <f t="shared" si="90"/>
        <v>5745.5839227686029</v>
      </c>
      <c r="BE96" s="10">
        <f t="shared" si="91"/>
        <v>2180.9130588939338</v>
      </c>
    </row>
    <row r="97" spans="1:57">
      <c r="A97">
        <v>91</v>
      </c>
      <c r="B97" t="s">
        <v>25</v>
      </c>
      <c r="C97">
        <v>272.72800000000001</v>
      </c>
      <c r="D97">
        <v>60.327300000000001</v>
      </c>
      <c r="E97">
        <v>385.44400000000002</v>
      </c>
      <c r="F97">
        <v>385.44400000000002</v>
      </c>
      <c r="G97">
        <v>1142.5999999999999</v>
      </c>
      <c r="H97">
        <v>1026.18</v>
      </c>
      <c r="I97">
        <v>1280.49</v>
      </c>
      <c r="J97">
        <v>1780.73</v>
      </c>
      <c r="K97">
        <v>1015.45</v>
      </c>
      <c r="M97" s="4">
        <f t="shared" si="68"/>
        <v>0.65793999999999997</v>
      </c>
      <c r="N97" s="2">
        <f t="shared" si="69"/>
        <v>3.0563729215429981E-2</v>
      </c>
      <c r="O97" s="2">
        <f t="shared" si="70"/>
        <v>0.87115618962215413</v>
      </c>
      <c r="P97" s="3">
        <f t="shared" si="71"/>
        <v>0.51445927186876217</v>
      </c>
      <c r="Q97" s="2">
        <f t="shared" si="59"/>
        <v>0.57887750656088188</v>
      </c>
      <c r="R97" s="3">
        <f t="shared" si="72"/>
        <v>0.19527819152708961</v>
      </c>
      <c r="T97" s="6">
        <f t="shared" si="60"/>
        <v>5787.4741398876613</v>
      </c>
      <c r="U97" s="6">
        <f t="shared" si="61"/>
        <v>8796.3555033706143</v>
      </c>
      <c r="V97" s="6">
        <f t="shared" si="73"/>
        <v>8796.3555033706143</v>
      </c>
      <c r="W97" s="6">
        <f t="shared" si="74"/>
        <v>179.51745925246152</v>
      </c>
      <c r="X97" s="6">
        <f t="shared" si="75"/>
        <v>176.88679245283001</v>
      </c>
      <c r="Y97" s="6">
        <f t="shared" si="62"/>
        <v>1130.167483547061</v>
      </c>
      <c r="Z97" s="6">
        <f t="shared" si="76"/>
        <v>1130.167483547061</v>
      </c>
      <c r="AA97" s="6">
        <f t="shared" si="63"/>
        <v>3350.2385993837538</v>
      </c>
      <c r="AB97" s="6">
        <f t="shared" si="64"/>
        <v>5221.3113784937505</v>
      </c>
      <c r="AC97" s="6">
        <f t="shared" si="65"/>
        <v>3754.5615841293256</v>
      </c>
      <c r="AD97" s="6">
        <f t="shared" si="66"/>
        <v>2977.419731965897</v>
      </c>
      <c r="AE97" s="6">
        <f t="shared" si="67"/>
        <v>3008.881363482953</v>
      </c>
      <c r="AI97" s="64">
        <f t="shared" si="77"/>
        <v>8828.7105130654309</v>
      </c>
      <c r="AJ97" s="22">
        <f t="shared" si="78"/>
        <v>624244.51025582314</v>
      </c>
      <c r="AK97" s="22">
        <f t="shared" si="79"/>
        <v>105773.38912872924</v>
      </c>
      <c r="AL97" s="20">
        <f t="shared" si="80"/>
        <v>215649.42769794248</v>
      </c>
      <c r="AM97" s="20">
        <f t="shared" si="81"/>
        <v>45368.832943512469</v>
      </c>
      <c r="AN97" s="20">
        <f t="shared" si="82"/>
        <v>18937.499999999982</v>
      </c>
      <c r="AO97" s="20">
        <f t="shared" si="83"/>
        <v>89439.060415865315</v>
      </c>
      <c r="AP97" s="20">
        <f t="shared" si="84"/>
        <v>91792.719900493365</v>
      </c>
      <c r="AQ97" s="20">
        <f t="shared" si="85"/>
        <v>213121.31023691763</v>
      </c>
      <c r="AR97" s="24">
        <f t="shared" si="86"/>
        <v>-64537.758702886618</v>
      </c>
      <c r="AS97" s="24">
        <f t="shared" si="87"/>
        <v>-516302069.62309295</v>
      </c>
      <c r="BB97" s="10">
        <f t="shared" si="88"/>
        <v>4959.7303707378906</v>
      </c>
      <c r="BC97" s="10">
        <f t="shared" si="89"/>
        <v>6574.6425025232456</v>
      </c>
      <c r="BD97" s="9">
        <f t="shared" si="90"/>
        <v>5849.685004490666</v>
      </c>
      <c r="BE97" s="10">
        <f t="shared" si="91"/>
        <v>2220.4334760641837</v>
      </c>
    </row>
    <row r="98" spans="1:57">
      <c r="A98">
        <v>92</v>
      </c>
      <c r="B98" t="s">
        <v>25</v>
      </c>
      <c r="C98">
        <v>275.75799999999998</v>
      </c>
      <c r="D98">
        <v>59.566099999999999</v>
      </c>
      <c r="E98">
        <v>387.363</v>
      </c>
      <c r="F98">
        <v>387.363</v>
      </c>
      <c r="G98">
        <v>1149.5999999999999</v>
      </c>
      <c r="H98">
        <v>1016.1</v>
      </c>
      <c r="I98">
        <v>1274.3</v>
      </c>
      <c r="J98">
        <v>1786.92</v>
      </c>
      <c r="K98">
        <v>1020.5</v>
      </c>
      <c r="M98" s="4">
        <f t="shared" si="68"/>
        <v>0.6613</v>
      </c>
      <c r="N98" s="2">
        <f t="shared" si="69"/>
        <v>3.002474923131206E-2</v>
      </c>
      <c r="O98" s="2">
        <f t="shared" si="70"/>
        <v>0.86985004798628973</v>
      </c>
      <c r="P98" s="3">
        <f t="shared" si="71"/>
        <v>0.51439084631281817</v>
      </c>
      <c r="Q98" s="2">
        <f t="shared" si="59"/>
        <v>0.5794646907606229</v>
      </c>
      <c r="R98" s="3">
        <f t="shared" si="72"/>
        <v>0.19525328897625888</v>
      </c>
      <c r="T98" s="6">
        <f t="shared" si="60"/>
        <v>5891.3661889425275</v>
      </c>
      <c r="U98" s="6">
        <f t="shared" si="61"/>
        <v>8908.7648403788407</v>
      </c>
      <c r="V98" s="6">
        <f t="shared" si="73"/>
        <v>8908.7648403788407</v>
      </c>
      <c r="W98" s="6">
        <f t="shared" si="74"/>
        <v>181.81152735467023</v>
      </c>
      <c r="X98" s="6">
        <f t="shared" si="75"/>
        <v>176.88679245283001</v>
      </c>
      <c r="Y98" s="6">
        <f t="shared" si="62"/>
        <v>1150.3086249545563</v>
      </c>
      <c r="Z98" s="6">
        <f t="shared" si="76"/>
        <v>1150.3086249545563</v>
      </c>
      <c r="AA98" s="6">
        <f t="shared" si="63"/>
        <v>3413.8386868331713</v>
      </c>
      <c r="AB98" s="6">
        <f t="shared" si="64"/>
        <v>5306.4166895111321</v>
      </c>
      <c r="AC98" s="6">
        <f t="shared" si="65"/>
        <v>3784.1596782223787</v>
      </c>
      <c r="AD98" s="6">
        <f t="shared" si="66"/>
        <v>3030.4648398688691</v>
      </c>
      <c r="AE98" s="6">
        <f t="shared" si="67"/>
        <v>3017.3986514363132</v>
      </c>
      <c r="AI98" s="64">
        <f t="shared" si="77"/>
        <v>9081.6394072521725</v>
      </c>
      <c r="AJ98" s="22">
        <f t="shared" si="78"/>
        <v>632255.64451576956</v>
      </c>
      <c r="AK98" s="22">
        <f t="shared" si="79"/>
        <v>107130.81367555071</v>
      </c>
      <c r="AL98" s="20">
        <f t="shared" si="80"/>
        <v>216269.36576306421</v>
      </c>
      <c r="AM98" s="20">
        <f t="shared" si="81"/>
        <v>45726.805533111059</v>
      </c>
      <c r="AN98" s="20">
        <f t="shared" si="82"/>
        <v>18937.499999999982</v>
      </c>
      <c r="AO98" s="20">
        <f t="shared" si="83"/>
        <v>91046.292474551243</v>
      </c>
      <c r="AP98" s="20">
        <f t="shared" si="84"/>
        <v>93442.247539671007</v>
      </c>
      <c r="AQ98" s="20">
        <f t="shared" si="85"/>
        <v>217200.32370822795</v>
      </c>
      <c r="AR98" s="24">
        <f t="shared" si="86"/>
        <v>-65845.562579947</v>
      </c>
      <c r="AS98" s="24">
        <f t="shared" si="87"/>
        <v>-526764500.63957602</v>
      </c>
      <c r="BB98" s="10">
        <f t="shared" si="88"/>
        <v>5041.7939192412887</v>
      </c>
      <c r="BC98" s="10">
        <f t="shared" si="89"/>
        <v>6700.4771987675076</v>
      </c>
      <c r="BD98" s="9">
        <f t="shared" si="90"/>
        <v>5954.8394639317939</v>
      </c>
      <c r="BE98" s="10">
        <f t="shared" si="91"/>
        <v>2260.334967094122</v>
      </c>
    </row>
    <row r="99" spans="1:57">
      <c r="A99">
        <v>93</v>
      </c>
      <c r="B99" t="s">
        <v>25</v>
      </c>
      <c r="C99">
        <v>278.78899999999999</v>
      </c>
      <c r="D99">
        <v>58.817700000000002</v>
      </c>
      <c r="E99">
        <v>389.25700000000001</v>
      </c>
      <c r="F99">
        <v>389.25700000000001</v>
      </c>
      <c r="G99">
        <v>1156.53</v>
      </c>
      <c r="H99">
        <v>1006.14</v>
      </c>
      <c r="I99">
        <v>1268.22</v>
      </c>
      <c r="J99">
        <v>1793.01</v>
      </c>
      <c r="K99">
        <v>1025.49</v>
      </c>
      <c r="M99" s="4">
        <f t="shared" si="68"/>
        <v>0.66461999999999999</v>
      </c>
      <c r="N99" s="2">
        <f t="shared" si="69"/>
        <v>2.9499413198519453E-2</v>
      </c>
      <c r="O99" s="2">
        <f t="shared" si="70"/>
        <v>0.86855923194206208</v>
      </c>
      <c r="P99" s="3">
        <f t="shared" si="71"/>
        <v>0.51432397460202817</v>
      </c>
      <c r="Q99" s="2">
        <f t="shared" si="59"/>
        <v>0.58004574042309887</v>
      </c>
      <c r="R99" s="3">
        <f t="shared" si="72"/>
        <v>0.19522784949795871</v>
      </c>
      <c r="T99" s="6">
        <f t="shared" si="60"/>
        <v>5996.281731519588</v>
      </c>
      <c r="U99" s="6">
        <f t="shared" si="61"/>
        <v>9022.1205072365992</v>
      </c>
      <c r="V99" s="6">
        <f t="shared" si="73"/>
        <v>9022.1205072365992</v>
      </c>
      <c r="W99" s="6">
        <f t="shared" si="74"/>
        <v>184.12490831095101</v>
      </c>
      <c r="X99" s="6">
        <f t="shared" si="75"/>
        <v>176.88679245283001</v>
      </c>
      <c r="Y99" s="6">
        <f t="shared" si="62"/>
        <v>1170.6411874284654</v>
      </c>
      <c r="Z99" s="6">
        <f t="shared" si="76"/>
        <v>1170.6411874284654</v>
      </c>
      <c r="AA99" s="6">
        <f t="shared" si="63"/>
        <v>3478.117676744781</v>
      </c>
      <c r="AB99" s="6">
        <f t="shared" si="64"/>
        <v>5392.2507635478232</v>
      </c>
      <c r="AC99" s="6">
        <f t="shared" si="65"/>
        <v>3813.9946519997275</v>
      </c>
      <c r="AD99" s="6">
        <f t="shared" si="66"/>
        <v>3084.0314529886859</v>
      </c>
      <c r="AE99" s="6">
        <f t="shared" si="67"/>
        <v>3025.8387757170112</v>
      </c>
      <c r="AI99" s="64">
        <f t="shared" si="77"/>
        <v>9338.3825452274923</v>
      </c>
      <c r="AJ99" s="22">
        <f t="shared" si="78"/>
        <v>640335.29043190985</v>
      </c>
      <c r="AK99" s="22">
        <f t="shared" si="79"/>
        <v>108499.84699097391</v>
      </c>
      <c r="AL99" s="20">
        <f t="shared" si="80"/>
        <v>216881.56286928788</v>
      </c>
      <c r="AM99" s="20">
        <f t="shared" si="81"/>
        <v>46087.280721070354</v>
      </c>
      <c r="AN99" s="20">
        <f t="shared" si="82"/>
        <v>18937.499999999982</v>
      </c>
      <c r="AO99" s="20">
        <f t="shared" si="83"/>
        <v>92668.862826339056</v>
      </c>
      <c r="AP99" s="20">
        <f t="shared" si="84"/>
        <v>95107.51711124272</v>
      </c>
      <c r="AQ99" s="20">
        <f t="shared" si="85"/>
        <v>221323.60005768738</v>
      </c>
      <c r="AR99" s="24">
        <f t="shared" si="86"/>
        <v>-67167.196382483875</v>
      </c>
      <c r="AS99" s="24">
        <f t="shared" si="87"/>
        <v>-537337571.05987096</v>
      </c>
      <c r="BB99" s="10">
        <f t="shared" si="88"/>
        <v>5124.605162156462</v>
      </c>
      <c r="BC99" s="10">
        <f t="shared" si="89"/>
        <v>6827.6773736663426</v>
      </c>
      <c r="BD99" s="9">
        <f t="shared" si="90"/>
        <v>6060.9296797377383</v>
      </c>
      <c r="BE99" s="10">
        <f t="shared" si="91"/>
        <v>2300.6172499091126</v>
      </c>
    </row>
    <row r="100" spans="1:57">
      <c r="A100">
        <v>94</v>
      </c>
      <c r="B100" t="s">
        <v>25</v>
      </c>
      <c r="C100">
        <v>281.81900000000002</v>
      </c>
      <c r="D100">
        <v>58.081699999999998</v>
      </c>
      <c r="E100">
        <v>391.125</v>
      </c>
      <c r="F100">
        <v>391.125</v>
      </c>
      <c r="G100">
        <v>1163.3900000000001</v>
      </c>
      <c r="H100">
        <v>996.28</v>
      </c>
      <c r="I100">
        <v>1262.22</v>
      </c>
      <c r="J100">
        <v>1799</v>
      </c>
      <c r="K100">
        <v>1030.42</v>
      </c>
      <c r="M100" s="4">
        <f t="shared" si="68"/>
        <v>0.66790666666666665</v>
      </c>
      <c r="N100" s="2">
        <f t="shared" si="69"/>
        <v>2.8986934302197911E-2</v>
      </c>
      <c r="O100" s="2">
        <f t="shared" si="70"/>
        <v>0.86727462429880431</v>
      </c>
      <c r="P100" s="3">
        <f t="shared" si="71"/>
        <v>0.51425348851136887</v>
      </c>
      <c r="Q100" s="2">
        <f t="shared" si="59"/>
        <v>0.58061505599584773</v>
      </c>
      <c r="R100" s="3">
        <f t="shared" si="72"/>
        <v>0.19519942906194479</v>
      </c>
      <c r="T100" s="6">
        <f t="shared" si="60"/>
        <v>6102.2939027883922</v>
      </c>
      <c r="U100" s="6">
        <f t="shared" si="61"/>
        <v>9136.4470626460661</v>
      </c>
      <c r="V100" s="6">
        <f t="shared" si="73"/>
        <v>9136.4470626460661</v>
      </c>
      <c r="W100" s="6">
        <f t="shared" si="74"/>
        <v>186.45810331930747</v>
      </c>
      <c r="X100" s="6">
        <f t="shared" si="75"/>
        <v>176.88679245283001</v>
      </c>
      <c r="Y100" s="6">
        <f t="shared" si="62"/>
        <v>1191.164285792481</v>
      </c>
      <c r="Z100" s="6">
        <f t="shared" si="76"/>
        <v>1191.164285792481</v>
      </c>
      <c r="AA100" s="6">
        <f t="shared" si="63"/>
        <v>3543.0837160706023</v>
      </c>
      <c r="AB100" s="6">
        <f t="shared" si="64"/>
        <v>5478.8227552209946</v>
      </c>
      <c r="AC100" s="6">
        <f t="shared" si="65"/>
        <v>3844.0824107443786</v>
      </c>
      <c r="AD100" s="6">
        <f t="shared" si="66"/>
        <v>3138.1259274305867</v>
      </c>
      <c r="AE100" s="6">
        <f t="shared" si="67"/>
        <v>3034.1531598576739</v>
      </c>
      <c r="AI100" s="64">
        <f t="shared" si="77"/>
        <v>9598.9504172472007</v>
      </c>
      <c r="AJ100" s="22">
        <f t="shared" si="78"/>
        <v>648482.95569864498</v>
      </c>
      <c r="AK100" s="22">
        <f t="shared" si="79"/>
        <v>109880.40565763455</v>
      </c>
      <c r="AL100" s="20">
        <f t="shared" si="80"/>
        <v>217488.21368221162</v>
      </c>
      <c r="AM100" s="20">
        <f t="shared" si="81"/>
        <v>46450.640866704685</v>
      </c>
      <c r="AN100" s="20">
        <f t="shared" si="82"/>
        <v>18937.499999999982</v>
      </c>
      <c r="AO100" s="20">
        <f t="shared" si="83"/>
        <v>94306.854059237172</v>
      </c>
      <c r="AP100" s="20">
        <f t="shared" si="84"/>
        <v>96788.613376585534</v>
      </c>
      <c r="AQ100" s="20">
        <f t="shared" si="85"/>
        <v>225490.89053634391</v>
      </c>
      <c r="AR100" s="24">
        <f t="shared" si="86"/>
        <v>-68499.599252443761</v>
      </c>
      <c r="AS100" s="24">
        <f t="shared" si="87"/>
        <v>-547996794.01955009</v>
      </c>
      <c r="BB100" s="10">
        <f t="shared" si="88"/>
        <v>5208.1258552368718</v>
      </c>
      <c r="BC100" s="10">
        <f t="shared" si="89"/>
        <v>6956.2353534895619</v>
      </c>
      <c r="BD100" s="9">
        <f t="shared" si="90"/>
        <v>6168.0629059773719</v>
      </c>
      <c r="BE100" s="10">
        <f t="shared" si="91"/>
        <v>2341.2823748569308</v>
      </c>
    </row>
    <row r="101" spans="1:57">
      <c r="A101">
        <v>95</v>
      </c>
      <c r="B101" t="s">
        <v>25</v>
      </c>
      <c r="C101">
        <v>284.84899999999999</v>
      </c>
      <c r="D101">
        <v>57.357900000000001</v>
      </c>
      <c r="E101">
        <v>392.96899999999999</v>
      </c>
      <c r="F101">
        <v>392.96899999999999</v>
      </c>
      <c r="G101">
        <v>1170.17</v>
      </c>
      <c r="H101">
        <v>986.53200000000004</v>
      </c>
      <c r="I101">
        <v>1256.33</v>
      </c>
      <c r="J101">
        <v>1804.9</v>
      </c>
      <c r="K101">
        <v>1035.27</v>
      </c>
      <c r="M101" s="4">
        <f t="shared" si="68"/>
        <v>0.67115599999999997</v>
      </c>
      <c r="N101" s="2">
        <f t="shared" si="69"/>
        <v>2.8487117749077712E-2</v>
      </c>
      <c r="O101" s="2">
        <f t="shared" si="70"/>
        <v>0.86600607022311771</v>
      </c>
      <c r="P101" s="3">
        <f t="shared" si="71"/>
        <v>0.51417256196770944</v>
      </c>
      <c r="Q101" s="2">
        <f t="shared" si="59"/>
        <v>0.58117139184730038</v>
      </c>
      <c r="R101" s="3">
        <f t="shared" si="72"/>
        <v>0.19517022371351322</v>
      </c>
      <c r="T101" s="6">
        <f t="shared" si="60"/>
        <v>6209.36080690567</v>
      </c>
      <c r="U101" s="6">
        <f t="shared" si="61"/>
        <v>9251.7399932440003</v>
      </c>
      <c r="V101" s="6">
        <f t="shared" si="73"/>
        <v>9251.7399932440003</v>
      </c>
      <c r="W101" s="6">
        <f t="shared" si="74"/>
        <v>188.81102027028572</v>
      </c>
      <c r="X101" s="6">
        <f t="shared" si="75"/>
        <v>176.88679245283001</v>
      </c>
      <c r="Y101" s="6">
        <f t="shared" si="62"/>
        <v>1211.8823378017005</v>
      </c>
      <c r="Z101" s="6">
        <f t="shared" si="76"/>
        <v>1211.8823378017005</v>
      </c>
      <c r="AA101" s="6">
        <f t="shared" si="63"/>
        <v>3608.7028626314445</v>
      </c>
      <c r="AB101" s="6">
        <f t="shared" si="64"/>
        <v>5566.1551712561122</v>
      </c>
      <c r="AC101" s="6">
        <f t="shared" si="65"/>
        <v>3874.3958422581736</v>
      </c>
      <c r="AD101" s="6">
        <f t="shared" si="66"/>
        <v>3192.6829542685718</v>
      </c>
      <c r="AE101" s="6">
        <f t="shared" si="67"/>
        <v>3042.3791863383303</v>
      </c>
      <c r="AI101" s="64">
        <f t="shared" si="77"/>
        <v>9864.1283465491779</v>
      </c>
      <c r="AJ101" s="22">
        <f t="shared" si="78"/>
        <v>656700.40552181122</v>
      </c>
      <c r="AK101" s="22">
        <f t="shared" si="79"/>
        <v>111272.78877596644</v>
      </c>
      <c r="AL101" s="20">
        <f t="shared" si="80"/>
        <v>218085.82667109001</v>
      </c>
      <c r="AM101" s="20">
        <f t="shared" si="81"/>
        <v>46817.07968045579</v>
      </c>
      <c r="AN101" s="20">
        <f t="shared" si="82"/>
        <v>18937.499999999982</v>
      </c>
      <c r="AO101" s="20">
        <f t="shared" si="83"/>
        <v>95960.194863442273</v>
      </c>
      <c r="AP101" s="20">
        <f t="shared" si="84"/>
        <v>98485.463149322342</v>
      </c>
      <c r="AQ101" s="20">
        <f t="shared" si="85"/>
        <v>229702.72332168804</v>
      </c>
      <c r="AR101" s="24">
        <f t="shared" si="86"/>
        <v>-69848.534958328353</v>
      </c>
      <c r="AS101" s="24">
        <f t="shared" si="87"/>
        <v>-558788279.66662681</v>
      </c>
      <c r="BB101" s="10">
        <f t="shared" si="88"/>
        <v>5292.3646519016875</v>
      </c>
      <c r="BC101" s="10">
        <f t="shared" si="89"/>
        <v>7086.1674321412047</v>
      </c>
      <c r="BD101" s="9">
        <f t="shared" si="90"/>
        <v>6276.2518548611733</v>
      </c>
      <c r="BE101" s="10">
        <f t="shared" si="91"/>
        <v>2382.328571584962</v>
      </c>
    </row>
    <row r="102" spans="1:57">
      <c r="A102">
        <v>96</v>
      </c>
      <c r="B102" t="s">
        <v>25</v>
      </c>
      <c r="C102">
        <v>287.87900000000002</v>
      </c>
      <c r="D102">
        <v>56.6462</v>
      </c>
      <c r="E102">
        <v>394.78899999999999</v>
      </c>
      <c r="F102">
        <v>394.78899999999999</v>
      </c>
      <c r="G102">
        <v>1176.8800000000001</v>
      </c>
      <c r="H102">
        <v>976.89200000000005</v>
      </c>
      <c r="I102">
        <v>1250.52</v>
      </c>
      <c r="J102">
        <v>1810.7</v>
      </c>
      <c r="K102">
        <v>1040.07</v>
      </c>
      <c r="M102" s="4">
        <f t="shared" si="68"/>
        <v>0.67436933333333327</v>
      </c>
      <c r="N102" s="2">
        <f t="shared" si="69"/>
        <v>2.7999592705876306E-2</v>
      </c>
      <c r="O102" s="2">
        <f t="shared" si="70"/>
        <v>0.86474647433552743</v>
      </c>
      <c r="P102" s="3">
        <f t="shared" si="71"/>
        <v>0.51409514469815742</v>
      </c>
      <c r="Q102" s="2">
        <f t="shared" si="59"/>
        <v>0.58171882074511105</v>
      </c>
      <c r="R102" s="3">
        <f t="shared" si="72"/>
        <v>0.19513985412543472</v>
      </c>
      <c r="T102" s="6">
        <f t="shared" si="60"/>
        <v>6317.4773401509719</v>
      </c>
      <c r="U102" s="6">
        <f t="shared" si="61"/>
        <v>9367.9783879322895</v>
      </c>
      <c r="V102" s="6">
        <f t="shared" si="73"/>
        <v>9367.9783879322895</v>
      </c>
      <c r="W102" s="6">
        <f t="shared" si="74"/>
        <v>191.18323240678143</v>
      </c>
      <c r="X102" s="6">
        <f t="shared" si="75"/>
        <v>176.88679245283001</v>
      </c>
      <c r="Y102" s="6">
        <f t="shared" si="62"/>
        <v>1232.7916065978</v>
      </c>
      <c r="Z102" s="6">
        <f t="shared" si="76"/>
        <v>1232.7916065978</v>
      </c>
      <c r="AA102" s="6">
        <f t="shared" si="63"/>
        <v>3674.9954683965843</v>
      </c>
      <c r="AB102" s="6">
        <f t="shared" si="64"/>
        <v>5654.1994889969201</v>
      </c>
      <c r="AC102" s="6">
        <f t="shared" si="65"/>
        <v>3904.9621313421512</v>
      </c>
      <c r="AD102" s="6">
        <f t="shared" si="66"/>
        <v>3247.7844273122446</v>
      </c>
      <c r="AE102" s="6">
        <f t="shared" si="67"/>
        <v>3050.5010477813175</v>
      </c>
      <c r="AI102" s="64">
        <f t="shared" si="77"/>
        <v>10133.130852447772</v>
      </c>
      <c r="AJ102" s="22">
        <f t="shared" si="78"/>
        <v>664987.31549439894</v>
      </c>
      <c r="AK102" s="22">
        <f t="shared" si="79"/>
        <v>112676.94137771869</v>
      </c>
      <c r="AL102" s="20">
        <f t="shared" si="80"/>
        <v>218677.08877644016</v>
      </c>
      <c r="AM102" s="20">
        <f t="shared" si="81"/>
        <v>47186.266962862297</v>
      </c>
      <c r="AN102" s="20">
        <f t="shared" si="82"/>
        <v>18937.499999999982</v>
      </c>
      <c r="AO102" s="20">
        <f t="shared" si="83"/>
        <v>97629.241133304997</v>
      </c>
      <c r="AP102" s="20">
        <f t="shared" si="84"/>
        <v>100198.43168944461</v>
      </c>
      <c r="AQ102" s="20">
        <f t="shared" si="85"/>
        <v>233956.89789811795</v>
      </c>
      <c r="AR102" s="24">
        <f t="shared" si="86"/>
        <v>-71211.961264395446</v>
      </c>
      <c r="AS102" s="24">
        <f t="shared" si="87"/>
        <v>-569695690.11516356</v>
      </c>
      <c r="BB102" s="10">
        <f t="shared" si="88"/>
        <v>5377.3441509858267</v>
      </c>
      <c r="BC102" s="10">
        <f t="shared" si="89"/>
        <v>7217.4057252628891</v>
      </c>
      <c r="BD102" s="9">
        <f t="shared" si="90"/>
        <v>6385.3659085371437</v>
      </c>
      <c r="BE102" s="10">
        <f t="shared" si="91"/>
        <v>2423.764675603401</v>
      </c>
    </row>
    <row r="103" spans="1:57">
      <c r="A103">
        <v>97</v>
      </c>
      <c r="B103" t="s">
        <v>25</v>
      </c>
      <c r="C103">
        <v>290.90899999999999</v>
      </c>
      <c r="D103">
        <v>55.946199999999997</v>
      </c>
      <c r="E103">
        <v>396.58499999999998</v>
      </c>
      <c r="F103">
        <v>396.58499999999998</v>
      </c>
      <c r="G103">
        <v>1183.53</v>
      </c>
      <c r="H103">
        <v>967.35699999999997</v>
      </c>
      <c r="I103">
        <v>1244.81</v>
      </c>
      <c r="J103">
        <v>1816.42</v>
      </c>
      <c r="K103">
        <v>1044.8</v>
      </c>
      <c r="M103" s="4">
        <f t="shared" si="68"/>
        <v>0.67754766666666666</v>
      </c>
      <c r="N103" s="2">
        <f t="shared" si="69"/>
        <v>2.7523869169352413E-2</v>
      </c>
      <c r="O103" s="2">
        <f t="shared" si="70"/>
        <v>0.863504073366548</v>
      </c>
      <c r="P103" s="3">
        <f t="shared" si="71"/>
        <v>0.51401057637765213</v>
      </c>
      <c r="Q103" s="2">
        <f t="shared" si="59"/>
        <v>0.58226161701784329</v>
      </c>
      <c r="R103" s="3">
        <f t="shared" si="72"/>
        <v>0.19510804405889276</v>
      </c>
      <c r="T103" s="6">
        <f t="shared" si="60"/>
        <v>6426.6688438481569</v>
      </c>
      <c r="U103" s="6">
        <f t="shared" ref="U103:U107" si="92">T103/M103</f>
        <v>9485.1907253484605</v>
      </c>
      <c r="V103" s="6">
        <f t="shared" si="73"/>
        <v>9485.1907253484605</v>
      </c>
      <c r="W103" s="6">
        <f t="shared" si="74"/>
        <v>193.57532092547879</v>
      </c>
      <c r="X103" s="6">
        <f t="shared" si="75"/>
        <v>176.88679245283001</v>
      </c>
      <c r="Y103" s="6">
        <f t="shared" si="62"/>
        <v>1253.8947879374396</v>
      </c>
      <c r="Z103" s="6">
        <f t="shared" si="76"/>
        <v>1253.8947879374396</v>
      </c>
      <c r="AA103" s="6">
        <f t="shared" si="63"/>
        <v>3742.0025930572215</v>
      </c>
      <c r="AB103" s="6">
        <f t="shared" si="64"/>
        <v>5743.0300457662461</v>
      </c>
      <c r="AC103" s="6">
        <f t="shared" si="65"/>
        <v>3935.7360005076935</v>
      </c>
      <c r="AD103" s="6">
        <f t="shared" si="66"/>
        <v>3303.3757566146905</v>
      </c>
      <c r="AE103" s="6">
        <f t="shared" si="67"/>
        <v>3058.5218815003036</v>
      </c>
      <c r="AI103" s="64">
        <f t="shared" si="77"/>
        <v>10406.481536687394</v>
      </c>
      <c r="AJ103" s="22">
        <f t="shared" si="78"/>
        <v>673342.18258940917</v>
      </c>
      <c r="AK103" s="22">
        <f t="shared" si="79"/>
        <v>114092.60878662736</v>
      </c>
      <c r="AL103" s="20">
        <f t="shared" si="80"/>
        <v>219260.86381137776</v>
      </c>
      <c r="AM103" s="20">
        <f t="shared" si="81"/>
        <v>47558.533797616059</v>
      </c>
      <c r="AN103" s="20">
        <f t="shared" si="82"/>
        <v>18937.499999999982</v>
      </c>
      <c r="AO103" s="20">
        <f t="shared" si="83"/>
        <v>99313.691827518764</v>
      </c>
      <c r="AP103" s="20">
        <f t="shared" si="84"/>
        <v>101927.21003350611</v>
      </c>
      <c r="AQ103" s="20">
        <f t="shared" si="85"/>
        <v>238254.73371025946</v>
      </c>
      <c r="AR103" s="24">
        <f t="shared" si="86"/>
        <v>-72588.739732445785</v>
      </c>
      <c r="AS103" s="24">
        <f t="shared" si="87"/>
        <v>-580709917.85956633</v>
      </c>
      <c r="BB103" s="10">
        <f t="shared" si="88"/>
        <v>5463.0162565901383</v>
      </c>
      <c r="BC103" s="10">
        <f t="shared" si="89"/>
        <v>7349.9909367931687</v>
      </c>
      <c r="BD103" s="9">
        <f t="shared" si="90"/>
        <v>6495.5688546244892</v>
      </c>
      <c r="BE103" s="10">
        <f t="shared" si="91"/>
        <v>2465.5832131955999</v>
      </c>
    </row>
    <row r="104" spans="1:57">
      <c r="A104">
        <v>98</v>
      </c>
      <c r="B104" t="s">
        <v>25</v>
      </c>
      <c r="C104">
        <v>293.94</v>
      </c>
      <c r="D104">
        <v>55.257800000000003</v>
      </c>
      <c r="E104">
        <v>398.358</v>
      </c>
      <c r="F104">
        <v>398.358</v>
      </c>
      <c r="G104">
        <v>1190.0999999999999</v>
      </c>
      <c r="H104">
        <v>957.92700000000002</v>
      </c>
      <c r="I104">
        <v>1239.18</v>
      </c>
      <c r="J104">
        <v>1822.04</v>
      </c>
      <c r="K104">
        <v>1049.47</v>
      </c>
      <c r="M104" s="4">
        <f t="shared" si="68"/>
        <v>0.68069099999999993</v>
      </c>
      <c r="N104" s="2">
        <f t="shared" si="69"/>
        <v>2.7059659473486014E-2</v>
      </c>
      <c r="O104" s="2">
        <f t="shared" si="70"/>
        <v>0.86226864083703192</v>
      </c>
      <c r="P104" s="3">
        <f t="shared" si="71"/>
        <v>0.51392384111635581</v>
      </c>
      <c r="Q104" s="2">
        <f t="shared" si="59"/>
        <v>0.58279013531837498</v>
      </c>
      <c r="R104" s="3">
        <f t="shared" si="72"/>
        <v>0.19507529848345287</v>
      </c>
      <c r="T104" s="6">
        <f t="shared" si="60"/>
        <v>6536.9186417940618</v>
      </c>
      <c r="U104" s="6">
        <f t="shared" si="92"/>
        <v>9603.356944331661</v>
      </c>
      <c r="V104" s="6">
        <f t="shared" si="73"/>
        <v>9603.356944331661</v>
      </c>
      <c r="W104" s="6">
        <f t="shared" si="74"/>
        <v>195.98687641493186</v>
      </c>
      <c r="X104" s="6">
        <f t="shared" si="75"/>
        <v>176.88679245283001</v>
      </c>
      <c r="Y104" s="6">
        <f t="shared" si="62"/>
        <v>1275.1913552100239</v>
      </c>
      <c r="Z104" s="6">
        <f t="shared" si="76"/>
        <v>1275.1913552100239</v>
      </c>
      <c r="AA104" s="6">
        <f t="shared" si="63"/>
        <v>3809.6516998163693</v>
      </c>
      <c r="AB104" s="6">
        <f t="shared" si="64"/>
        <v>5832.5668289369542</v>
      </c>
      <c r="AC104" s="6">
        <f t="shared" si="65"/>
        <v>3966.7769918096383</v>
      </c>
      <c r="AD104" s="6">
        <f t="shared" si="66"/>
        <v>3359.4783374559156</v>
      </c>
      <c r="AE104" s="6">
        <f t="shared" si="67"/>
        <v>3066.4383025375992</v>
      </c>
      <c r="AI104" s="64">
        <f t="shared" si="77"/>
        <v>10683.590755391002</v>
      </c>
      <c r="AJ104" s="22">
        <f t="shared" si="78"/>
        <v>681767.05376587121</v>
      </c>
      <c r="AK104" s="22">
        <f t="shared" si="79"/>
        <v>115520.1378440189</v>
      </c>
      <c r="AL104" s="20">
        <f t="shared" si="80"/>
        <v>219837.37727659731</v>
      </c>
      <c r="AM104" s="20">
        <f t="shared" si="81"/>
        <v>47933.328750183202</v>
      </c>
      <c r="AN104" s="20">
        <f t="shared" si="82"/>
        <v>18937.499999999982</v>
      </c>
      <c r="AO104" s="20">
        <f t="shared" si="83"/>
        <v>101013.76411624013</v>
      </c>
      <c r="AP104" s="20">
        <f t="shared" si="84"/>
        <v>103672.02106666751</v>
      </c>
      <c r="AQ104" s="20">
        <f t="shared" si="85"/>
        <v>242598.89271127063</v>
      </c>
      <c r="AR104" s="24">
        <f t="shared" ref="AR104:AR108" si="93">AL104+AM104+AN104+AO104+AP104+AQ104-AJ104-AK104-AI104</f>
        <v>-73977.898444322273</v>
      </c>
      <c r="AS104" s="24">
        <f t="shared" ref="AS104:AS108" si="94">AR104*8000</f>
        <v>-591823187.55457819</v>
      </c>
      <c r="BB104" s="10">
        <f t="shared" si="88"/>
        <v>5549.4547248407671</v>
      </c>
      <c r="BC104" s="10">
        <f t="shared" si="89"/>
        <v>7484.0051861144429</v>
      </c>
      <c r="BD104" s="9">
        <f t="shared" si="90"/>
        <v>6606.7515132293811</v>
      </c>
      <c r="BE104" s="10">
        <f t="shared" si="91"/>
        <v>2507.7895758748791</v>
      </c>
    </row>
    <row r="105" spans="1:57">
      <c r="A105">
        <v>99</v>
      </c>
      <c r="B105" t="s">
        <v>25</v>
      </c>
      <c r="C105">
        <v>296.97000000000003</v>
      </c>
      <c r="D105">
        <v>54.5807</v>
      </c>
      <c r="E105">
        <v>400.108</v>
      </c>
      <c r="F105">
        <v>400.108</v>
      </c>
      <c r="G105">
        <v>1196.5999999999999</v>
      </c>
      <c r="H105">
        <v>948.59799999999996</v>
      </c>
      <c r="I105">
        <v>1233.6400000000001</v>
      </c>
      <c r="J105">
        <v>1827.58</v>
      </c>
      <c r="K105">
        <v>1054.08</v>
      </c>
      <c r="M105" s="4">
        <f t="shared" si="68"/>
        <v>0.68380066666666672</v>
      </c>
      <c r="N105" s="2">
        <f t="shared" si="69"/>
        <v>2.6606535432840563E-2</v>
      </c>
      <c r="O105" s="2">
        <f t="shared" si="70"/>
        <v>0.86104796144295459</v>
      </c>
      <c r="P105" s="3">
        <f t="shared" si="71"/>
        <v>0.51383395355956551</v>
      </c>
      <c r="Q105" s="2">
        <f t="shared" si="59"/>
        <v>0.58330839104183374</v>
      </c>
      <c r="R105" s="3">
        <f t="shared" si="72"/>
        <v>0.19504124496320077</v>
      </c>
      <c r="T105" s="6">
        <f t="shared" si="60"/>
        <v>6648.2459882581279</v>
      </c>
      <c r="U105" s="6">
        <f t="shared" si="92"/>
        <v>9722.4912351525363</v>
      </c>
      <c r="V105" s="6">
        <f t="shared" si="73"/>
        <v>9722.4912351525363</v>
      </c>
      <c r="W105" s="6">
        <f t="shared" si="74"/>
        <v>198.41818847250073</v>
      </c>
      <c r="X105" s="6">
        <f t="shared" si="75"/>
        <v>176.88679245283001</v>
      </c>
      <c r="Y105" s="6">
        <f t="shared" si="62"/>
        <v>1296.6821743714704</v>
      </c>
      <c r="Z105" s="6">
        <f t="shared" si="76"/>
        <v>1296.6821743714704</v>
      </c>
      <c r="AA105" s="6">
        <f t="shared" si="63"/>
        <v>3877.9776706611747</v>
      </c>
      <c r="AB105" s="6">
        <f t="shared" si="64"/>
        <v>5922.8768438334628</v>
      </c>
      <c r="AC105" s="6">
        <f t="shared" si="65"/>
        <v>3998.0325797915739</v>
      </c>
      <c r="AD105" s="6">
        <f t="shared" si="66"/>
        <v>3416.0945203831948</v>
      </c>
      <c r="AE105" s="6">
        <f t="shared" si="67"/>
        <v>3074.2452468944084</v>
      </c>
      <c r="AI105" s="64">
        <f t="shared" si="77"/>
        <v>10965.224896644164</v>
      </c>
      <c r="AJ105" s="22">
        <f t="shared" si="78"/>
        <v>690260.48708772671</v>
      </c>
      <c r="AK105" s="22">
        <f t="shared" si="79"/>
        <v>116959.2842250153</v>
      </c>
      <c r="AL105" s="20">
        <f t="shared" si="80"/>
        <v>220406.385871495</v>
      </c>
      <c r="AM105" s="20">
        <f t="shared" si="81"/>
        <v>48311.376983249589</v>
      </c>
      <c r="AN105" s="20">
        <f t="shared" si="82"/>
        <v>18937.499999999982</v>
      </c>
      <c r="AO105" s="20">
        <f t="shared" si="83"/>
        <v>102729.41557571953</v>
      </c>
      <c r="AP105" s="20">
        <f t="shared" si="84"/>
        <v>105432.82124876478</v>
      </c>
      <c r="AQ105" s="20">
        <f t="shared" si="85"/>
        <v>246984.67224630498</v>
      </c>
      <c r="AR105" s="24">
        <f t="shared" si="93"/>
        <v>-75382.824283852387</v>
      </c>
      <c r="AS105" s="24">
        <f t="shared" si="94"/>
        <v>-603062594.27081907</v>
      </c>
      <c r="BB105" s="10">
        <f t="shared" si="88"/>
        <v>5636.5799525220227</v>
      </c>
      <c r="BC105" s="10">
        <f t="shared" si="89"/>
        <v>7619.3033996327385</v>
      </c>
      <c r="BD105" s="9">
        <f t="shared" si="90"/>
        <v>6718.9566749118312</v>
      </c>
      <c r="BE105" s="10">
        <f t="shared" si="91"/>
        <v>2550.3827104200477</v>
      </c>
    </row>
    <row r="106" spans="1:57">
      <c r="A106">
        <v>100</v>
      </c>
      <c r="B106" t="s">
        <v>25</v>
      </c>
      <c r="C106">
        <v>300</v>
      </c>
      <c r="D106">
        <v>53.915100000000002</v>
      </c>
      <c r="E106">
        <v>401.83499999999998</v>
      </c>
      <c r="F106">
        <v>401.83499999999998</v>
      </c>
      <c r="G106">
        <v>1203.04</v>
      </c>
      <c r="H106">
        <v>939.37199999999996</v>
      </c>
      <c r="I106">
        <v>1228.19</v>
      </c>
      <c r="J106">
        <v>1833.03</v>
      </c>
      <c r="K106">
        <v>1058.6300000000001</v>
      </c>
      <c r="M106" s="4">
        <f t="shared" si="68"/>
        <v>0.68687600000000004</v>
      </c>
      <c r="N106" s="2">
        <f t="shared" si="69"/>
        <v>2.6164402308422482E-2</v>
      </c>
      <c r="O106" s="2">
        <f t="shared" si="70"/>
        <v>0.85983763697280635</v>
      </c>
      <c r="P106" s="3">
        <f t="shared" si="71"/>
        <v>0.51374144192935356</v>
      </c>
      <c r="Q106" s="2">
        <f t="shared" si="59"/>
        <v>0.58382201930673561</v>
      </c>
      <c r="R106" s="3">
        <f t="shared" si="72"/>
        <v>0.19500608552344234</v>
      </c>
      <c r="T106" s="6">
        <f t="shared" si="60"/>
        <v>6760.5898414078838</v>
      </c>
      <c r="U106" s="6">
        <f t="shared" si="92"/>
        <v>9842.5186517040675</v>
      </c>
      <c r="V106" s="6">
        <f t="shared" si="73"/>
        <v>9842.5186517040675</v>
      </c>
      <c r="W106" s="6">
        <f t="shared" si="74"/>
        <v>200.8677275857973</v>
      </c>
      <c r="X106" s="6">
        <f t="shared" si="75"/>
        <v>176.88679245283001</v>
      </c>
      <c r="Y106" s="6">
        <f t="shared" si="62"/>
        <v>1318.3561608025013</v>
      </c>
      <c r="Z106" s="6">
        <f t="shared" si="76"/>
        <v>1318.3561608025013</v>
      </c>
      <c r="AA106" s="6">
        <f t="shared" si="63"/>
        <v>3946.9812129153543</v>
      </c>
      <c r="AB106" s="6">
        <f t="shared" si="64"/>
        <v>6013.8773213643117</v>
      </c>
      <c r="AC106" s="6">
        <f t="shared" si="65"/>
        <v>4029.509057925553</v>
      </c>
      <c r="AD106" s="6">
        <f t="shared" si="66"/>
        <v>3473.195173417826</v>
      </c>
      <c r="AE106" s="6">
        <f t="shared" si="67"/>
        <v>3081.9288102961837</v>
      </c>
      <c r="AI106" s="64">
        <f t="shared" si="77"/>
        <v>11250.805927354579</v>
      </c>
      <c r="AJ106" s="22">
        <f t="shared" si="78"/>
        <v>698823.5025090588</v>
      </c>
      <c r="AK106" s="22">
        <f t="shared" si="79"/>
        <v>118410.22075292275</v>
      </c>
      <c r="AL106" s="20">
        <f t="shared" si="80"/>
        <v>220967.52561102938</v>
      </c>
      <c r="AM106" s="20">
        <f t="shared" si="81"/>
        <v>48692.038789281578</v>
      </c>
      <c r="AN106" s="20">
        <f t="shared" si="82"/>
        <v>18937.499999999982</v>
      </c>
      <c r="AO106" s="20">
        <f t="shared" si="83"/>
        <v>104460.71596736566</v>
      </c>
      <c r="AP106" s="20">
        <f t="shared" si="84"/>
        <v>107209.68217703319</v>
      </c>
      <c r="AQ106" s="20">
        <f t="shared" si="85"/>
        <v>251414.33375993581</v>
      </c>
      <c r="AR106" s="24">
        <f t="shared" si="93"/>
        <v>-76802.732884690529</v>
      </c>
      <c r="AS106" s="24">
        <f t="shared" si="94"/>
        <v>-614421863.07752419</v>
      </c>
      <c r="BB106" s="10">
        <f t="shared" si="88"/>
        <v>5724.4586553609624</v>
      </c>
      <c r="BC106" s="10">
        <f t="shared" si="89"/>
        <v>7755.9553413223493</v>
      </c>
      <c r="BD106" s="9">
        <f t="shared" si="90"/>
        <v>6832.1890407663896</v>
      </c>
      <c r="BE106" s="10">
        <f t="shared" si="91"/>
        <v>2593.3643487429408</v>
      </c>
    </row>
    <row r="107" spans="1:57">
      <c r="A107">
        <v>101</v>
      </c>
      <c r="B107" t="s">
        <v>25</v>
      </c>
      <c r="C107">
        <v>300</v>
      </c>
      <c r="D107">
        <v>53.915100000000002</v>
      </c>
      <c r="E107">
        <v>401.83499999999998</v>
      </c>
      <c r="F107">
        <v>401.83499999999998</v>
      </c>
      <c r="G107">
        <v>1203.04</v>
      </c>
      <c r="H107">
        <v>939.37199999999996</v>
      </c>
      <c r="I107">
        <v>1228.19</v>
      </c>
      <c r="J107">
        <v>1833.03</v>
      </c>
      <c r="K107">
        <v>1058.6300000000001</v>
      </c>
      <c r="M107" s="4">
        <f t="shared" si="68"/>
        <v>0.68687600000000004</v>
      </c>
      <c r="N107" s="2">
        <f t="shared" si="69"/>
        <v>2.6164402308422482E-2</v>
      </c>
      <c r="O107" s="2">
        <f t="shared" si="70"/>
        <v>0.85983763697280635</v>
      </c>
      <c r="P107" s="3">
        <f t="shared" si="71"/>
        <v>0.51374144192935356</v>
      </c>
      <c r="Q107" s="2">
        <f t="shared" si="59"/>
        <v>0.58382201930673561</v>
      </c>
      <c r="R107" s="3">
        <f t="shared" si="72"/>
        <v>0.19500608552344234</v>
      </c>
      <c r="T107" s="6">
        <f t="shared" si="60"/>
        <v>6760.5898414078838</v>
      </c>
      <c r="U107" s="6">
        <f t="shared" si="92"/>
        <v>9842.5186517040675</v>
      </c>
      <c r="V107" s="6">
        <f t="shared" si="73"/>
        <v>9842.5186517040675</v>
      </c>
      <c r="W107" s="6">
        <f t="shared" si="74"/>
        <v>200.8677275857973</v>
      </c>
      <c r="X107" s="6">
        <f t="shared" si="75"/>
        <v>176.88679245283001</v>
      </c>
      <c r="Y107" s="6">
        <f t="shared" si="62"/>
        <v>1318.3561608025013</v>
      </c>
      <c r="Z107" s="6">
        <f t="shared" si="76"/>
        <v>1318.3561608025013</v>
      </c>
      <c r="AA107" s="6">
        <f t="shared" si="63"/>
        <v>3946.9812129153543</v>
      </c>
      <c r="AB107" s="6">
        <f t="shared" si="64"/>
        <v>6013.8773213643117</v>
      </c>
      <c r="AC107" s="6">
        <f t="shared" si="65"/>
        <v>4029.509057925553</v>
      </c>
      <c r="AD107" s="6">
        <f t="shared" si="66"/>
        <v>3473.195173417826</v>
      </c>
      <c r="AE107" s="6">
        <f t="shared" si="67"/>
        <v>3081.9288102961837</v>
      </c>
      <c r="AI107" s="64">
        <f t="shared" si="77"/>
        <v>11540.579835878088</v>
      </c>
      <c r="AJ107" s="22">
        <f t="shared" si="78"/>
        <v>707450.71312853321</v>
      </c>
      <c r="AK107" s="22">
        <f t="shared" si="79"/>
        <v>119872.03465910384</v>
      </c>
      <c r="AL107" s="20">
        <f t="shared" si="80"/>
        <v>221519.79709765877</v>
      </c>
      <c r="AM107" s="20">
        <f t="shared" si="81"/>
        <v>49075.390816475308</v>
      </c>
      <c r="AN107" s="20">
        <f t="shared" si="82"/>
        <v>18937.499999999982</v>
      </c>
      <c r="AO107" s="20">
        <f t="shared" si="83"/>
        <v>106206.77231424951</v>
      </c>
      <c r="AP107" s="20">
        <f t="shared" si="84"/>
        <v>109001.68737515082</v>
      </c>
      <c r="AQ107" s="20">
        <f t="shared" si="85"/>
        <v>255887.92310887921</v>
      </c>
      <c r="AR107" s="24">
        <f t="shared" si="93"/>
        <v>-78234.256911101504</v>
      </c>
      <c r="AS107" s="24">
        <f t="shared" si="94"/>
        <v>-625874055.28881204</v>
      </c>
      <c r="BB107" s="10">
        <f t="shared" si="88"/>
        <v>5813.0095937785145</v>
      </c>
      <c r="BC107" s="10">
        <f t="shared" si="89"/>
        <v>7893.9624258307085</v>
      </c>
      <c r="BD107" s="9">
        <f t="shared" si="90"/>
        <v>6946.3903468356521</v>
      </c>
      <c r="BE107" s="10">
        <f t="shared" si="91"/>
        <v>2636.7123216050027</v>
      </c>
    </row>
    <row r="108" spans="1:57">
      <c r="AI108" s="64">
        <f t="shared" si="77"/>
        <v>11540.579835878088</v>
      </c>
      <c r="AJ108" s="22">
        <f t="shared" si="78"/>
        <v>707450.71312853321</v>
      </c>
      <c r="AK108" s="22">
        <f t="shared" si="79"/>
        <v>119872.03465910384</v>
      </c>
      <c r="AL108" s="20">
        <f t="shared" si="80"/>
        <v>221519.79709765877</v>
      </c>
      <c r="AM108" s="20">
        <f t="shared" si="81"/>
        <v>49075.390816475308</v>
      </c>
      <c r="AN108" s="20">
        <f t="shared" si="82"/>
        <v>18937.499999999982</v>
      </c>
      <c r="AO108" s="20">
        <f t="shared" si="83"/>
        <v>106206.77231424951</v>
      </c>
      <c r="AP108" s="20">
        <f t="shared" si="84"/>
        <v>109001.68737515082</v>
      </c>
      <c r="AQ108" s="20">
        <f t="shared" si="85"/>
        <v>255887.92310887921</v>
      </c>
      <c r="AR108" s="24">
        <f t="shared" si="93"/>
        <v>-78234.256911101504</v>
      </c>
      <c r="AS108" s="24">
        <f t="shared" si="94"/>
        <v>-625874055.28881204</v>
      </c>
      <c r="BB108" s="10">
        <f t="shared" si="88"/>
        <v>5813.0095937785145</v>
      </c>
      <c r="BC108" s="10">
        <f t="shared" si="89"/>
        <v>7893.9624258307085</v>
      </c>
      <c r="BD108" s="9">
        <f t="shared" si="90"/>
        <v>6946.3903468356521</v>
      </c>
      <c r="BE108" s="10">
        <f t="shared" si="91"/>
        <v>2636.7123216050027</v>
      </c>
    </row>
    <row r="109" spans="1:57">
      <c r="AJ109" s="17"/>
      <c r="AK109" s="17"/>
      <c r="AL109" s="17"/>
      <c r="AM109" s="17"/>
      <c r="AN109" s="17"/>
      <c r="AO109" s="17"/>
      <c r="AP109" s="18"/>
      <c r="AQ109" s="17"/>
      <c r="AR109" s="17"/>
      <c r="AS109" s="17"/>
    </row>
    <row r="110" spans="1:57"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</row>
    <row r="111" spans="1:57"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</row>
    <row r="112" spans="1:57"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</row>
    <row r="113" spans="36:45"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</row>
    <row r="114" spans="36:45"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</row>
    <row r="115" spans="36:45"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</row>
    <row r="116" spans="36:45"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</row>
    <row r="117" spans="36:45"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</row>
    <row r="118" spans="36:45"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</row>
  </sheetData>
  <mergeCells count="7">
    <mergeCell ref="AR6:AS6"/>
    <mergeCell ref="N5:R5"/>
    <mergeCell ref="T4:AE4"/>
    <mergeCell ref="X5:AE5"/>
    <mergeCell ref="U5:W5"/>
    <mergeCell ref="AG5:AH5"/>
    <mergeCell ref="AL6:AQ6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F1E83-6F5C-4481-9692-C69D2AF6296F}">
  <dimension ref="C3:J105"/>
  <sheetViews>
    <sheetView tabSelected="1" topLeftCell="A8" workbookViewId="0">
      <selection activeCell="X20" sqref="X20"/>
    </sheetView>
  </sheetViews>
  <sheetFormatPr defaultRowHeight="14.4"/>
  <cols>
    <col min="3" max="3" width="10.21875" bestFit="1" customWidth="1"/>
    <col min="4" max="4" width="12.44140625" bestFit="1" customWidth="1"/>
    <col min="6" max="6" width="11.77734375" bestFit="1" customWidth="1"/>
    <col min="7" max="8" width="12.44140625" bestFit="1" customWidth="1"/>
    <col min="9" max="9" width="11.77734375" bestFit="1" customWidth="1"/>
  </cols>
  <sheetData>
    <row r="3" spans="3:10">
      <c r="C3" s="89" t="s">
        <v>116</v>
      </c>
      <c r="D3" s="90"/>
      <c r="F3" s="82" t="s">
        <v>119</v>
      </c>
      <c r="G3" s="84"/>
      <c r="I3" s="91" t="s">
        <v>120</v>
      </c>
      <c r="J3" s="91"/>
    </row>
    <row r="4" spans="3:10">
      <c r="C4" s="9" t="s">
        <v>117</v>
      </c>
      <c r="D4" s="9" t="s">
        <v>118</v>
      </c>
      <c r="F4" s="71" t="s">
        <v>117</v>
      </c>
      <c r="G4" s="71" t="s">
        <v>68</v>
      </c>
      <c r="I4" s="72" t="s">
        <v>117</v>
      </c>
      <c r="J4" s="72" t="s">
        <v>68</v>
      </c>
    </row>
    <row r="5" spans="3:10">
      <c r="C5" s="9">
        <v>2.5000000000000001E-2</v>
      </c>
      <c r="D5" s="9">
        <v>32634968.364760902</v>
      </c>
      <c r="F5" s="71">
        <v>1.1666666666663635E-4</v>
      </c>
      <c r="G5" s="71">
        <v>24814318.901500616</v>
      </c>
      <c r="I5" s="72"/>
      <c r="J5" s="72"/>
    </row>
    <row r="6" spans="3:10">
      <c r="C6" s="9">
        <v>0.05</v>
      </c>
      <c r="D6" s="9">
        <v>32123787.097545456</v>
      </c>
      <c r="F6" s="71">
        <v>3.2313333333333354E-2</v>
      </c>
      <c r="G6" s="71">
        <v>23271835.662323836</v>
      </c>
      <c r="I6" s="72">
        <v>3.2313333333333354E-2</v>
      </c>
      <c r="J6" s="72">
        <v>-4876316980.5194702</v>
      </c>
    </row>
    <row r="7" spans="3:10">
      <c r="C7" s="9">
        <v>7.0000000000000007E-2</v>
      </c>
      <c r="D7" s="9">
        <v>31367345.697099984</v>
      </c>
      <c r="F7" s="71">
        <v>5.9160000000000004E-2</v>
      </c>
      <c r="G7" s="71">
        <v>21781209.892609082</v>
      </c>
      <c r="I7" s="72">
        <v>5.9160000000000004E-2</v>
      </c>
      <c r="J7" s="72">
        <v>-2755308991.656271</v>
      </c>
    </row>
    <row r="8" spans="3:10">
      <c r="C8" s="9">
        <v>0.1</v>
      </c>
      <c r="D8" s="9">
        <v>28007566.352413677</v>
      </c>
      <c r="F8" s="71">
        <v>8.1926666666666731E-2</v>
      </c>
      <c r="G8" s="71">
        <v>20140641.973408129</v>
      </c>
      <c r="I8" s="72">
        <v>8.1926666666666731E-2</v>
      </c>
      <c r="J8" s="72">
        <v>-2072885137.2266808</v>
      </c>
    </row>
    <row r="9" spans="3:10">
      <c r="C9" s="9">
        <v>0.15</v>
      </c>
      <c r="D9" s="9">
        <v>18667314.922648191</v>
      </c>
      <c r="F9" s="71">
        <v>0.10164666666666669</v>
      </c>
      <c r="G9" s="71">
        <v>18352547.126904882</v>
      </c>
      <c r="I9" s="72">
        <v>0.10164666666666669</v>
      </c>
      <c r="J9" s="72">
        <v>-1748894397.2304239</v>
      </c>
    </row>
    <row r="10" spans="3:10">
      <c r="C10" s="9">
        <v>0.2</v>
      </c>
      <c r="D10" s="9">
        <v>4818359.0615938306</v>
      </c>
      <c r="F10" s="71">
        <v>0.11896666666666669</v>
      </c>
      <c r="G10" s="71">
        <v>16382788.128698567</v>
      </c>
      <c r="I10" s="72">
        <v>0.11896666666666669</v>
      </c>
      <c r="J10" s="72">
        <v>-1571369609.6325223</v>
      </c>
    </row>
    <row r="11" spans="3:10">
      <c r="C11" s="9">
        <v>0.25</v>
      </c>
      <c r="D11" s="9">
        <v>-15691002.36323598</v>
      </c>
      <c r="F11" s="71">
        <v>0.13455333333333327</v>
      </c>
      <c r="G11" s="71">
        <v>14284913.334065886</v>
      </c>
      <c r="I11" s="72">
        <v>0.13455333333333327</v>
      </c>
      <c r="J11" s="72">
        <v>-1463513203.5391183</v>
      </c>
    </row>
    <row r="12" spans="3:10">
      <c r="F12" s="71">
        <v>0.14876333333333333</v>
      </c>
      <c r="G12" s="71">
        <v>12040984.326641174</v>
      </c>
      <c r="I12" s="72">
        <v>0.14876333333333333</v>
      </c>
      <c r="J12" s="72">
        <v>-1396430420.3531737</v>
      </c>
    </row>
    <row r="13" spans="3:10">
      <c r="F13" s="71">
        <v>0.16189999999999993</v>
      </c>
      <c r="G13" s="71">
        <v>9652840.6354752257</v>
      </c>
      <c r="I13" s="72">
        <v>0.16189999999999993</v>
      </c>
      <c r="J13" s="72">
        <v>-1354619079.883666</v>
      </c>
    </row>
    <row r="14" spans="3:10">
      <c r="F14" s="71">
        <v>0.17413333333333336</v>
      </c>
      <c r="G14" s="71">
        <v>7089575.754406062</v>
      </c>
      <c r="I14" s="72">
        <v>0.17413333333333336</v>
      </c>
      <c r="J14" s="72">
        <v>-1330999925.4512134</v>
      </c>
    </row>
    <row r="15" spans="3:10">
      <c r="F15" s="71">
        <v>0.18571333333333329</v>
      </c>
      <c r="G15" s="71">
        <v>4403962.9880074868</v>
      </c>
      <c r="I15" s="72">
        <v>0.18571333333333329</v>
      </c>
      <c r="J15" s="72">
        <v>-1317967453.6970117</v>
      </c>
    </row>
    <row r="16" spans="3:10">
      <c r="F16" s="71">
        <v>0.19675000000000001</v>
      </c>
      <c r="G16" s="71">
        <v>1578818.6060229444</v>
      </c>
      <c r="I16" s="72">
        <v>0.19675000000000001</v>
      </c>
      <c r="J16" s="72">
        <v>-1312907496.6823182</v>
      </c>
    </row>
    <row r="17" spans="6:10">
      <c r="F17" s="71">
        <v>0.20735666666666672</v>
      </c>
      <c r="G17" s="71">
        <v>-1359510.4504626261</v>
      </c>
      <c r="I17" s="72">
        <v>0.20735666666666672</v>
      </c>
      <c r="J17" s="72">
        <v>-1313027306.3576858</v>
      </c>
    </row>
    <row r="18" spans="6:10">
      <c r="F18" s="71">
        <v>0.21755999999999995</v>
      </c>
      <c r="G18" s="71">
        <v>-4443987.3777510067</v>
      </c>
      <c r="I18" s="72">
        <v>0.21755999999999995</v>
      </c>
      <c r="J18" s="72">
        <v>-1318124696.9050317</v>
      </c>
    </row>
    <row r="19" spans="6:10">
      <c r="F19" s="71">
        <v>0.22744000000000006</v>
      </c>
      <c r="G19" s="71">
        <v>-7648968.1220183885</v>
      </c>
      <c r="I19" s="72">
        <v>0.22744000000000006</v>
      </c>
      <c r="J19" s="72">
        <v>-1326396224.8683228</v>
      </c>
    </row>
    <row r="20" spans="6:10">
      <c r="F20" s="71">
        <v>0.23704333333333336</v>
      </c>
      <c r="G20" s="71">
        <v>-10976658.362264402</v>
      </c>
      <c r="I20" s="72">
        <v>0.23704333333333336</v>
      </c>
      <c r="J20" s="72">
        <v>-1337049108.0163834</v>
      </c>
    </row>
    <row r="21" spans="6:10">
      <c r="F21" s="71">
        <v>0.24639999999999995</v>
      </c>
      <c r="G21" s="71">
        <v>-14417157.388339866</v>
      </c>
      <c r="I21" s="72">
        <v>0.24639999999999995</v>
      </c>
      <c r="J21" s="72">
        <v>-1349476988.340817</v>
      </c>
    </row>
    <row r="22" spans="6:10">
      <c r="F22" s="71">
        <v>0.25553666666666669</v>
      </c>
      <c r="G22" s="71">
        <v>-17967834.60539978</v>
      </c>
      <c r="I22" s="72">
        <v>0.25553666666666669</v>
      </c>
      <c r="J22" s="72">
        <v>-1363262915.3007226</v>
      </c>
    </row>
    <row r="23" spans="6:10">
      <c r="F23" s="71">
        <v>0.26447666666666664</v>
      </c>
      <c r="G23" s="71">
        <v>-21630091.683703113</v>
      </c>
      <c r="I23" s="72">
        <v>0.26447666666666664</v>
      </c>
      <c r="J23" s="72">
        <v>-1378053705.8325095</v>
      </c>
    </row>
    <row r="24" spans="6:10">
      <c r="F24" s="71">
        <v>0.27323666666666668</v>
      </c>
      <c r="G24" s="71"/>
      <c r="I24" s="72">
        <v>0.27323666666666668</v>
      </c>
      <c r="J24" s="72">
        <v>-1393543585.8559978</v>
      </c>
    </row>
    <row r="25" spans="6:10">
      <c r="I25" s="72">
        <v>0.28182333333333326</v>
      </c>
      <c r="J25" s="72">
        <v>-1409595709.5181985</v>
      </c>
    </row>
    <row r="26" spans="6:10">
      <c r="I26" s="72">
        <v>0.29025666666666666</v>
      </c>
      <c r="J26" s="72">
        <v>-1426043914.7441382</v>
      </c>
    </row>
    <row r="27" spans="6:10">
      <c r="I27" s="72">
        <v>0.29853666666666673</v>
      </c>
      <c r="J27" s="72">
        <v>-1442795485.3874295</v>
      </c>
    </row>
    <row r="28" spans="6:10">
      <c r="I28" s="72">
        <v>0.30667333333333335</v>
      </c>
      <c r="J28" s="72">
        <v>-1459801231.5132818</v>
      </c>
    </row>
    <row r="29" spans="6:10">
      <c r="I29" s="72">
        <v>0.3146733333333333</v>
      </c>
      <c r="J29" s="72">
        <v>-1476931293.1290064</v>
      </c>
    </row>
    <row r="30" spans="6:10">
      <c r="I30" s="72">
        <v>0.32253999999999994</v>
      </c>
      <c r="J30" s="72">
        <v>-1494203106.1195066</v>
      </c>
    </row>
    <row r="31" spans="6:10">
      <c r="I31" s="72">
        <v>0.33027666666666666</v>
      </c>
      <c r="J31" s="72">
        <v>-1511786244.1668351</v>
      </c>
    </row>
    <row r="32" spans="6:10">
      <c r="I32" s="72">
        <v>0.33789333333333338</v>
      </c>
      <c r="J32" s="72">
        <v>-1529146573.6362548</v>
      </c>
    </row>
    <row r="33" spans="9:10">
      <c r="I33" s="72">
        <v>0.34540333333333334</v>
      </c>
      <c r="J33" s="72">
        <v>-1546194544.3962877</v>
      </c>
    </row>
    <row r="34" spans="9:10">
      <c r="I34" s="72">
        <v>0.35278666666666664</v>
      </c>
      <c r="J34" s="72">
        <v>-1563523340.7696834</v>
      </c>
    </row>
    <row r="35" spans="9:10">
      <c r="I35" s="72">
        <v>0.36006333333333335</v>
      </c>
      <c r="J35" s="72">
        <v>-1580791909.8639815</v>
      </c>
    </row>
    <row r="36" spans="9:10">
      <c r="I36" s="72">
        <v>0.3672266666666667</v>
      </c>
      <c r="J36" s="72">
        <v>-1598013748.23013</v>
      </c>
    </row>
    <row r="37" spans="9:10">
      <c r="I37" s="72">
        <v>0.37427666666666665</v>
      </c>
      <c r="J37" s="72">
        <v>-1615601691.0850835</v>
      </c>
    </row>
    <row r="38" spans="9:10">
      <c r="I38" s="72">
        <v>0.38123000000000001</v>
      </c>
      <c r="J38" s="72">
        <v>-1632700273.9266181</v>
      </c>
    </row>
    <row r="39" spans="9:10">
      <c r="I39" s="72">
        <v>0.38808666666666669</v>
      </c>
      <c r="J39" s="72">
        <v>-1649713225.1506135</v>
      </c>
    </row>
    <row r="40" spans="9:10">
      <c r="I40" s="72">
        <v>0.39483666666666667</v>
      </c>
      <c r="J40" s="72">
        <v>-1666935806.6210384</v>
      </c>
    </row>
    <row r="41" spans="9:10">
      <c r="I41" s="72">
        <v>0.40150999999999998</v>
      </c>
      <c r="J41" s="72">
        <v>-1683158023.9053366</v>
      </c>
    </row>
    <row r="42" spans="9:10">
      <c r="I42" s="72">
        <v>0.40807333333333334</v>
      </c>
      <c r="J42" s="72">
        <v>-1700028308.3801086</v>
      </c>
    </row>
    <row r="43" spans="9:10">
      <c r="I43" s="72">
        <v>0.41454333333333337</v>
      </c>
      <c r="J43" s="72">
        <v>-1716835161.6177344</v>
      </c>
    </row>
    <row r="44" spans="9:10">
      <c r="I44" s="72">
        <v>0.42092333333333332</v>
      </c>
      <c r="J44" s="72">
        <v>-1733582355.6608253</v>
      </c>
    </row>
    <row r="45" spans="9:10">
      <c r="I45" s="72">
        <v>0.42721666666666669</v>
      </c>
      <c r="J45" s="72">
        <v>-1750278293.5455954</v>
      </c>
    </row>
    <row r="46" spans="9:10">
      <c r="I46" s="72">
        <v>0.43341999999999997</v>
      </c>
      <c r="J46" s="72">
        <v>-1766907965.5126193</v>
      </c>
    </row>
    <row r="47" spans="9:10">
      <c r="I47" s="72">
        <v>0.4395433333333334</v>
      </c>
      <c r="J47" s="72">
        <v>-1783319155.9412417</v>
      </c>
    </row>
    <row r="48" spans="9:10">
      <c r="I48" s="72">
        <v>0.44557999999999998</v>
      </c>
      <c r="J48" s="72">
        <v>-1799794991.670943</v>
      </c>
    </row>
    <row r="49" spans="9:10">
      <c r="I49" s="72">
        <v>0.45153666666666664</v>
      </c>
      <c r="J49" s="72">
        <v>-1816229813.5862725</v>
      </c>
    </row>
    <row r="50" spans="9:10">
      <c r="I50" s="72">
        <v>0.45740999999999998</v>
      </c>
      <c r="J50" s="72">
        <v>-1832592039.1975017</v>
      </c>
    </row>
    <row r="51" spans="9:10">
      <c r="I51" s="72">
        <v>0.46320666666666666</v>
      </c>
      <c r="J51" s="72">
        <v>-1848916117.0311654</v>
      </c>
    </row>
    <row r="52" spans="9:10">
      <c r="I52" s="72">
        <v>0.46892666666666666</v>
      </c>
      <c r="J52" s="72">
        <v>-1865215136.2167151</v>
      </c>
    </row>
    <row r="53" spans="9:10">
      <c r="I53" s="72">
        <v>0.47456999999999999</v>
      </c>
      <c r="J53" s="72">
        <v>-1881473216.1708901</v>
      </c>
    </row>
    <row r="54" spans="9:10">
      <c r="I54" s="72">
        <v>0.48014000000000001</v>
      </c>
      <c r="J54" s="72">
        <v>-1897663684.1353772</v>
      </c>
    </row>
    <row r="55" spans="9:10">
      <c r="I55" s="72">
        <v>0.48563333333333336</v>
      </c>
      <c r="J55" s="72">
        <v>-1913814779.008986</v>
      </c>
    </row>
    <row r="56" spans="9:10">
      <c r="I56" s="72">
        <v>0.49106</v>
      </c>
      <c r="J56" s="72">
        <v>-1929922312.4180391</v>
      </c>
    </row>
    <row r="57" spans="9:10">
      <c r="I57" s="72">
        <v>0.49641666666666667</v>
      </c>
      <c r="J57" s="72">
        <v>-1945993515.9394429</v>
      </c>
    </row>
    <row r="58" spans="9:10">
      <c r="I58" s="72">
        <v>0.50170333333333328</v>
      </c>
      <c r="J58" s="72">
        <v>-1962046571.3731902</v>
      </c>
    </row>
    <row r="59" spans="9:10">
      <c r="I59" s="72">
        <v>0.50692000000000004</v>
      </c>
      <c r="J59" s="72">
        <v>-1978066457.9610717</v>
      </c>
    </row>
    <row r="60" spans="9:10">
      <c r="I60" s="72">
        <v>0.51207333333333338</v>
      </c>
      <c r="J60" s="72">
        <v>-1994054903.1579654</v>
      </c>
    </row>
    <row r="61" spans="9:10">
      <c r="I61" s="72">
        <v>0.51715999999999995</v>
      </c>
      <c r="J61" s="72">
        <v>-2010015066.8874991</v>
      </c>
    </row>
    <row r="62" spans="9:10">
      <c r="I62" s="72">
        <v>0.52218333333333333</v>
      </c>
      <c r="J62" s="72">
        <v>-2025952055.6836989</v>
      </c>
    </row>
    <row r="63" spans="9:10">
      <c r="I63" s="72">
        <v>0.52714333333333341</v>
      </c>
      <c r="J63" s="72">
        <v>-2041866637.3818772</v>
      </c>
    </row>
    <row r="64" spans="9:10">
      <c r="I64" s="72">
        <v>0.53204333333333342</v>
      </c>
      <c r="J64" s="72">
        <v>-2057758571.5195057</v>
      </c>
    </row>
    <row r="65" spans="9:10">
      <c r="I65" s="72">
        <v>0.53688000000000002</v>
      </c>
      <c r="J65" s="72">
        <v>-2073629127.2529037</v>
      </c>
    </row>
    <row r="66" spans="9:10">
      <c r="I66" s="72">
        <v>0.54165666666666668</v>
      </c>
      <c r="J66" s="72">
        <v>-2089458260.2241397</v>
      </c>
    </row>
    <row r="67" spans="9:10">
      <c r="I67" s="72">
        <v>0.54635999999999996</v>
      </c>
      <c r="J67" s="72">
        <v>-2104908485.4068923</v>
      </c>
    </row>
    <row r="68" spans="9:10">
      <c r="I68" s="72">
        <v>0.55101999999999995</v>
      </c>
      <c r="J68" s="72">
        <v>-2120707640.7668219</v>
      </c>
    </row>
    <row r="69" spans="9:10">
      <c r="I69" s="72">
        <v>0.55562333333333325</v>
      </c>
      <c r="J69" s="72">
        <v>-2136502748.5639882</v>
      </c>
    </row>
    <row r="70" spans="9:10">
      <c r="I70" s="72">
        <v>0.56018333333333337</v>
      </c>
      <c r="J70" s="72">
        <v>-2152754040.1290693</v>
      </c>
    </row>
    <row r="71" spans="9:10">
      <c r="I71" s="72">
        <v>0.5646766666666666</v>
      </c>
      <c r="J71" s="72">
        <v>-2168577120.1604347</v>
      </c>
    </row>
    <row r="72" spans="9:10">
      <c r="I72" s="72">
        <v>0.5690966666666667</v>
      </c>
      <c r="J72" s="72">
        <v>-2184228676.7777109</v>
      </c>
    </row>
    <row r="73" spans="9:10">
      <c r="I73" s="72">
        <v>0.57347999999999999</v>
      </c>
      <c r="J73" s="72">
        <v>-2199953138.1715393</v>
      </c>
    </row>
    <row r="74" spans="9:10">
      <c r="I74" s="72">
        <v>0.5778133333333334</v>
      </c>
      <c r="J74" s="72">
        <v>-2215664375.3106513</v>
      </c>
    </row>
    <row r="75" spans="9:10">
      <c r="I75" s="72">
        <v>0.58209333333333335</v>
      </c>
      <c r="J75" s="72">
        <v>-2231381576.9010859</v>
      </c>
    </row>
    <row r="76" spans="9:10">
      <c r="I76" s="72">
        <v>0.58633999999999997</v>
      </c>
      <c r="J76" s="72">
        <v>-2247623029.3018894</v>
      </c>
    </row>
    <row r="77" spans="9:10">
      <c r="I77" s="72">
        <v>0.59051999999999993</v>
      </c>
      <c r="J77" s="72">
        <v>-2263429964.0713034</v>
      </c>
    </row>
    <row r="78" spans="9:10">
      <c r="I78" s="72">
        <v>0.59465000000000001</v>
      </c>
      <c r="J78" s="72">
        <v>-2279248901.7842274</v>
      </c>
    </row>
    <row r="79" spans="9:10">
      <c r="I79" s="72">
        <v>0.59873333333333334</v>
      </c>
      <c r="J79" s="72">
        <v>-2295074306.6225629</v>
      </c>
    </row>
    <row r="80" spans="9:10">
      <c r="I80" s="72">
        <v>0.60276666666666667</v>
      </c>
      <c r="J80" s="72">
        <v>-2310907155.0043182</v>
      </c>
    </row>
    <row r="81" spans="9:10">
      <c r="I81" s="72">
        <v>0.60675333333333337</v>
      </c>
      <c r="J81" s="72">
        <v>-2326755365.9131336</v>
      </c>
    </row>
    <row r="82" spans="9:10">
      <c r="I82" s="72">
        <v>0.61069333333333331</v>
      </c>
      <c r="J82" s="72">
        <v>-2342617602.025672</v>
      </c>
    </row>
    <row r="83" spans="9:10">
      <c r="I83" s="72">
        <v>0.61458999999999997</v>
      </c>
      <c r="J83" s="72">
        <v>-2358492788.6200438</v>
      </c>
    </row>
    <row r="84" spans="9:10">
      <c r="I84" s="72">
        <v>0.61843999999999999</v>
      </c>
      <c r="J84" s="72">
        <v>-2374390713.8762474</v>
      </c>
    </row>
    <row r="85" spans="9:10">
      <c r="I85" s="72">
        <v>0.62224333333333337</v>
      </c>
      <c r="J85" s="72">
        <v>-2390311460.4288888</v>
      </c>
    </row>
    <row r="86" spans="9:10">
      <c r="I86" s="72">
        <v>0.62600666666666671</v>
      </c>
      <c r="J86" s="72">
        <v>-2406245326.614502</v>
      </c>
    </row>
    <row r="87" spans="9:10">
      <c r="I87" s="72">
        <v>0.62968666666666662</v>
      </c>
      <c r="J87" s="72">
        <v>-2421121235.1716132</v>
      </c>
    </row>
    <row r="88" spans="9:10">
      <c r="I88" s="72">
        <v>0.63336333333333328</v>
      </c>
      <c r="J88" s="72">
        <v>-2437107462.4408398</v>
      </c>
    </row>
    <row r="89" spans="9:10">
      <c r="I89" s="72">
        <v>0.63699666666666666</v>
      </c>
      <c r="J89" s="72">
        <v>-2453176690.4092851</v>
      </c>
    </row>
    <row r="90" spans="9:10">
      <c r="I90" s="72">
        <v>0.64058999999999999</v>
      </c>
      <c r="J90" s="72">
        <v>-2469225234.4320865</v>
      </c>
    </row>
    <row r="91" spans="9:10">
      <c r="I91" s="72">
        <v>0.64411999999999991</v>
      </c>
      <c r="J91" s="72">
        <v>-2485315462.5638118</v>
      </c>
    </row>
    <row r="92" spans="9:10">
      <c r="I92" s="72">
        <v>0.64763333333333339</v>
      </c>
      <c r="J92" s="72">
        <v>-2501435886.7547078</v>
      </c>
    </row>
    <row r="93" spans="9:10">
      <c r="I93" s="72">
        <v>0.65110666666666661</v>
      </c>
      <c r="J93" s="72">
        <v>-2517605103.247839</v>
      </c>
    </row>
    <row r="94" spans="9:10">
      <c r="I94" s="72">
        <v>0.65454333333333337</v>
      </c>
      <c r="J94" s="72">
        <v>-2533818470.6502085</v>
      </c>
    </row>
    <row r="95" spans="9:10">
      <c r="I95" s="72">
        <v>0.65793999999999997</v>
      </c>
      <c r="J95" s="72">
        <v>-2550080755.7509608</v>
      </c>
    </row>
    <row r="96" spans="9:10">
      <c r="I96" s="72">
        <v>0.6613</v>
      </c>
      <c r="J96" s="72">
        <v>-2566381259.420917</v>
      </c>
    </row>
    <row r="97" spans="9:10">
      <c r="I97" s="72">
        <v>0.66461999999999999</v>
      </c>
      <c r="J97" s="72">
        <v>-2582716027.0729032</v>
      </c>
    </row>
    <row r="98" spans="9:10">
      <c r="I98" s="72">
        <v>0.66790666666666665</v>
      </c>
      <c r="J98" s="72">
        <v>-2599098503.7066002</v>
      </c>
    </row>
    <row r="99" spans="9:10">
      <c r="I99" s="72">
        <v>0.67115599999999997</v>
      </c>
      <c r="J99" s="72">
        <v>-2615537489.2100005</v>
      </c>
    </row>
    <row r="100" spans="9:10">
      <c r="I100" s="72">
        <v>0.67436933333333327</v>
      </c>
      <c r="J100" s="72">
        <v>-2632013246.4380174</v>
      </c>
    </row>
    <row r="101" spans="9:10">
      <c r="I101" s="72">
        <v>0.67754766666666666</v>
      </c>
      <c r="J101" s="72">
        <v>-2648520109.7256951</v>
      </c>
    </row>
    <row r="102" spans="9:10">
      <c r="I102" s="72">
        <v>0.68069099999999993</v>
      </c>
      <c r="J102" s="72">
        <v>-2665082897.9356217</v>
      </c>
    </row>
    <row r="103" spans="9:10">
      <c r="I103" s="72">
        <v>0.68380066666666672</v>
      </c>
      <c r="J103" s="72">
        <v>-2681691930.8611755</v>
      </c>
    </row>
    <row r="104" spans="9:10">
      <c r="I104" s="72">
        <v>0.68687600000000004</v>
      </c>
      <c r="J104" s="72">
        <v>-2698310919.9148602</v>
      </c>
    </row>
    <row r="105" spans="9:10">
      <c r="I105" s="72">
        <v>0.68687600000000004</v>
      </c>
      <c r="J105" s="72">
        <v>-2698310919.9148602</v>
      </c>
    </row>
  </sheetData>
  <sortState xmlns:xlrd2="http://schemas.microsoft.com/office/spreadsheetml/2017/richdata2" ref="C5:D11">
    <sortCondition ref="C5"/>
  </sortState>
  <mergeCells count="3">
    <mergeCell ref="C3:D3"/>
    <mergeCell ref="F3:G3"/>
    <mergeCell ref="I3:J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E837B-36BE-458F-9DC8-E47B95360D03}">
  <dimension ref="A1:AU205"/>
  <sheetViews>
    <sheetView topLeftCell="U175" zoomScale="70" zoomScaleNormal="40" workbookViewId="0">
      <selection activeCell="G115" sqref="G115"/>
    </sheetView>
  </sheetViews>
  <sheetFormatPr defaultRowHeight="14.4"/>
  <cols>
    <col min="1" max="2" width="9" style="30" bestFit="1" customWidth="1"/>
    <col min="3" max="4" width="12" style="30" bestFit="1" customWidth="1"/>
    <col min="5" max="8" width="9" style="30" bestFit="1" customWidth="1"/>
    <col min="9" max="9" width="12" style="30" bestFit="1" customWidth="1"/>
  </cols>
  <sheetData>
    <row r="1" spans="1:35" ht="15" thickBot="1">
      <c r="A1" s="92" t="s">
        <v>84</v>
      </c>
      <c r="B1" s="93"/>
      <c r="C1" s="93"/>
      <c r="D1" s="93"/>
      <c r="E1" s="93"/>
      <c r="F1" s="93"/>
      <c r="G1" s="93"/>
      <c r="H1" s="93"/>
      <c r="I1" s="93"/>
      <c r="J1" s="93"/>
      <c r="K1" s="94"/>
      <c r="M1" s="92" t="s">
        <v>87</v>
      </c>
      <c r="N1" s="93"/>
      <c r="O1" s="93"/>
      <c r="P1" s="93"/>
      <c r="Q1" s="93"/>
      <c r="R1" s="93"/>
      <c r="S1" s="93"/>
      <c r="T1" s="93"/>
      <c r="U1" s="93"/>
      <c r="V1" s="93"/>
      <c r="W1" s="94"/>
      <c r="Y1" s="92" t="s">
        <v>112</v>
      </c>
      <c r="Z1" s="93"/>
      <c r="AA1" s="93"/>
      <c r="AB1" s="93"/>
      <c r="AC1" s="93"/>
      <c r="AD1" s="93"/>
      <c r="AE1" s="93"/>
      <c r="AF1" s="93"/>
      <c r="AG1" s="93"/>
      <c r="AH1" s="93"/>
      <c r="AI1" s="94"/>
    </row>
    <row r="2" spans="1:35" ht="15" thickBot="1">
      <c r="A2" s="42" t="s">
        <v>75</v>
      </c>
      <c r="B2" s="35" t="s">
        <v>76</v>
      </c>
      <c r="C2" s="35" t="s">
        <v>77</v>
      </c>
      <c r="D2" s="35" t="s">
        <v>78</v>
      </c>
      <c r="E2" s="35" t="s">
        <v>79</v>
      </c>
      <c r="F2" s="35" t="s">
        <v>80</v>
      </c>
      <c r="G2" s="35" t="s">
        <v>81</v>
      </c>
      <c r="H2" s="35" t="s">
        <v>82</v>
      </c>
      <c r="I2" s="36" t="s">
        <v>83</v>
      </c>
      <c r="J2" s="43" t="s">
        <v>85</v>
      </c>
      <c r="K2" s="44" t="s">
        <v>86</v>
      </c>
      <c r="M2" s="49" t="s">
        <v>75</v>
      </c>
      <c r="N2" s="50" t="s">
        <v>76</v>
      </c>
      <c r="O2" s="50" t="s">
        <v>77</v>
      </c>
      <c r="P2" s="50" t="s">
        <v>78</v>
      </c>
      <c r="Q2" s="50" t="s">
        <v>79</v>
      </c>
      <c r="R2" s="50" t="s">
        <v>80</v>
      </c>
      <c r="S2" s="50" t="s">
        <v>81</v>
      </c>
      <c r="T2" s="50" t="s">
        <v>82</v>
      </c>
      <c r="U2" s="51" t="s">
        <v>83</v>
      </c>
      <c r="V2" s="46" t="s">
        <v>85</v>
      </c>
      <c r="W2" s="45" t="s">
        <v>86</v>
      </c>
      <c r="Y2" s="49" t="s">
        <v>100</v>
      </c>
      <c r="Z2" s="50" t="s">
        <v>101</v>
      </c>
      <c r="AA2" s="50" t="s">
        <v>102</v>
      </c>
      <c r="AB2" s="50" t="s">
        <v>103</v>
      </c>
      <c r="AC2" s="50" t="s">
        <v>104</v>
      </c>
      <c r="AD2" s="50" t="s">
        <v>105</v>
      </c>
      <c r="AE2" s="50" t="s">
        <v>106</v>
      </c>
      <c r="AF2" s="50" t="s">
        <v>107</v>
      </c>
      <c r="AG2" s="51" t="s">
        <v>108</v>
      </c>
      <c r="AH2" s="47" t="s">
        <v>109</v>
      </c>
      <c r="AI2" s="48" t="s">
        <v>110</v>
      </c>
    </row>
    <row r="3" spans="1:35">
      <c r="A3" s="37">
        <v>0.01</v>
      </c>
      <c r="B3" s="38">
        <v>0.27118199999999998</v>
      </c>
      <c r="C3" s="39">
        <v>1.7680200000000001E-5</v>
      </c>
      <c r="D3" s="39">
        <v>1.7680200000000001E-5</v>
      </c>
      <c r="E3" s="38">
        <v>7.9271400000000006E-2</v>
      </c>
      <c r="F3" s="38">
        <v>2999.65</v>
      </c>
      <c r="G3" s="38">
        <v>2999.81</v>
      </c>
      <c r="H3" s="38">
        <v>61.416499999999999</v>
      </c>
      <c r="I3" s="40">
        <v>4.6578300000000001E-5</v>
      </c>
      <c r="J3" s="33">
        <f t="shared" ref="J3:J34" si="0">(3000-F3)/3000</f>
        <v>1.1666666666663635E-4</v>
      </c>
      <c r="K3" s="34">
        <f t="shared" ref="K3:K34" si="1">B3/(3000-F3)</f>
        <v>0.7748057142859156</v>
      </c>
      <c r="M3" s="52">
        <v>0.01</v>
      </c>
      <c r="N3" s="53">
        <v>0.27626699999999998</v>
      </c>
      <c r="O3" s="54">
        <v>1.8011699999999999E-5</v>
      </c>
      <c r="P3" s="54">
        <v>1.8011699999999999E-5</v>
      </c>
      <c r="Q3" s="53">
        <v>0.105696</v>
      </c>
      <c r="R3" s="53">
        <v>3999.62</v>
      </c>
      <c r="S3" s="53">
        <v>1999.83</v>
      </c>
      <c r="T3" s="53">
        <v>61.395200000000003</v>
      </c>
      <c r="U3" s="55">
        <v>4.7451699999999998E-5</v>
      </c>
      <c r="V3" s="56">
        <f t="shared" ref="V3:V34" si="2">(4000-R3)/4000</f>
        <v>9.5000000000027286E-5</v>
      </c>
      <c r="W3" s="57">
        <f t="shared" ref="W3:W34" si="3">N3/(4000-R3)</f>
        <v>0.72701842105242276</v>
      </c>
      <c r="Y3" s="52">
        <v>0.01</v>
      </c>
      <c r="Z3" s="53">
        <v>0.26281399999999999</v>
      </c>
      <c r="AA3" s="54">
        <v>1.71346E-5</v>
      </c>
      <c r="AB3" s="54">
        <v>1.71346E-5</v>
      </c>
      <c r="AC3" s="53">
        <v>0.118909</v>
      </c>
      <c r="AD3" s="53">
        <v>4499.62</v>
      </c>
      <c r="AE3" s="53">
        <v>1499.86</v>
      </c>
      <c r="AF3" s="53">
        <v>61.368499999999997</v>
      </c>
      <c r="AG3" s="55">
        <v>4.5141E-5</v>
      </c>
      <c r="AH3" s="56">
        <f>(4500-AD3)/4500</f>
        <v>8.4444444444468702E-5</v>
      </c>
      <c r="AI3" s="57">
        <f>Z3/(4500-AD3)</f>
        <v>0.69161578947348556</v>
      </c>
    </row>
    <row r="4" spans="1:35">
      <c r="A4" s="37">
        <v>3.0402</v>
      </c>
      <c r="B4" s="38">
        <v>70.477500000000006</v>
      </c>
      <c r="C4" s="38">
        <v>1.38411</v>
      </c>
      <c r="D4" s="38">
        <v>1.38411</v>
      </c>
      <c r="E4" s="38">
        <v>23.694700000000001</v>
      </c>
      <c r="F4" s="38">
        <v>2903.06</v>
      </c>
      <c r="G4" s="38">
        <v>2943.16</v>
      </c>
      <c r="H4" s="38">
        <v>118.068</v>
      </c>
      <c r="I4" s="41">
        <v>3.6464300000000001</v>
      </c>
      <c r="J4" s="33">
        <f t="shared" si="0"/>
        <v>3.2313333333333354E-2</v>
      </c>
      <c r="K4" s="34">
        <f t="shared" si="1"/>
        <v>0.72702186919744138</v>
      </c>
      <c r="M4" s="52">
        <v>3.0402</v>
      </c>
      <c r="N4" s="53">
        <v>71.937899999999999</v>
      </c>
      <c r="O4" s="53">
        <v>1.41222</v>
      </c>
      <c r="P4" s="53">
        <v>1.41222</v>
      </c>
      <c r="Q4" s="53">
        <v>31.687799999999999</v>
      </c>
      <c r="R4" s="53">
        <v>3893.55</v>
      </c>
      <c r="S4" s="53">
        <v>1949.48</v>
      </c>
      <c r="T4" s="53">
        <v>111.74</v>
      </c>
      <c r="U4" s="58">
        <v>3.7204899999999999</v>
      </c>
      <c r="V4" s="56">
        <f t="shared" si="2"/>
        <v>2.6612499999999956E-2</v>
      </c>
      <c r="W4" s="57">
        <f t="shared" si="3"/>
        <v>0.67579051197745532</v>
      </c>
      <c r="Y4" s="52">
        <v>3.0402</v>
      </c>
      <c r="Z4" s="53">
        <v>68.536600000000007</v>
      </c>
      <c r="AA4" s="53">
        <v>1.3458600000000001</v>
      </c>
      <c r="AB4" s="53">
        <v>1.3458600000000001</v>
      </c>
      <c r="AC4" s="53">
        <v>35.702399999999997</v>
      </c>
      <c r="AD4" s="53">
        <v>4393.07</v>
      </c>
      <c r="AE4" s="53">
        <v>1457.38</v>
      </c>
      <c r="AF4" s="53">
        <v>103.842</v>
      </c>
      <c r="AG4" s="58">
        <v>3.5456400000000001</v>
      </c>
      <c r="AH4" s="56">
        <f t="shared" ref="AH4:AH67" si="4">(4500-AD4)/4500</f>
        <v>2.3762222222222285E-2</v>
      </c>
      <c r="AI4" s="57">
        <f t="shared" ref="AI4:AI67" si="5">Z4/(4500-AD4)</f>
        <v>0.64094828392406078</v>
      </c>
    </row>
    <row r="5" spans="1:35">
      <c r="A5" s="37">
        <v>6.0704000000000002</v>
      </c>
      <c r="B5" s="38">
        <v>120.893</v>
      </c>
      <c r="C5" s="38">
        <v>5.0012499999999998</v>
      </c>
      <c r="D5" s="38">
        <v>5.0012499999999998</v>
      </c>
      <c r="E5" s="38">
        <v>46.58</v>
      </c>
      <c r="F5" s="38">
        <v>2822.52</v>
      </c>
      <c r="G5" s="38">
        <v>2889.33</v>
      </c>
      <c r="H5" s="38">
        <v>171.892</v>
      </c>
      <c r="I5" s="41">
        <v>13.175800000000001</v>
      </c>
      <c r="J5" s="33">
        <f t="shared" si="0"/>
        <v>5.9160000000000004E-2</v>
      </c>
      <c r="K5" s="34">
        <f t="shared" si="1"/>
        <v>0.68116407482533237</v>
      </c>
      <c r="M5" s="52">
        <v>6.0704000000000002</v>
      </c>
      <c r="N5" s="53">
        <v>123.655</v>
      </c>
      <c r="O5" s="53">
        <v>5.1034300000000004</v>
      </c>
      <c r="P5" s="53">
        <v>5.1034300000000004</v>
      </c>
      <c r="Q5" s="53">
        <v>62.456299999999999</v>
      </c>
      <c r="R5" s="53">
        <v>3803.68</v>
      </c>
      <c r="S5" s="53">
        <v>1901.7</v>
      </c>
      <c r="T5" s="53">
        <v>159.52000000000001</v>
      </c>
      <c r="U5" s="58">
        <v>13.444900000000001</v>
      </c>
      <c r="V5" s="56">
        <f t="shared" si="2"/>
        <v>4.908000000000004E-2</v>
      </c>
      <c r="W5" s="57">
        <f t="shared" si="3"/>
        <v>0.62986450692746487</v>
      </c>
      <c r="Y5" s="52">
        <v>6.0704000000000002</v>
      </c>
      <c r="Z5" s="53">
        <v>118.04</v>
      </c>
      <c r="AA5" s="53">
        <v>4.8608000000000002</v>
      </c>
      <c r="AB5" s="53">
        <v>4.8608000000000002</v>
      </c>
      <c r="AC5" s="53">
        <v>70.462999999999994</v>
      </c>
      <c r="AD5" s="53">
        <v>4301.78</v>
      </c>
      <c r="AE5" s="53">
        <v>1417.09</v>
      </c>
      <c r="AF5" s="53">
        <v>144.13399999999999</v>
      </c>
      <c r="AG5" s="58">
        <v>12.8057</v>
      </c>
      <c r="AH5" s="56">
        <f t="shared" si="4"/>
        <v>4.4048888888888943E-2</v>
      </c>
      <c r="AI5" s="57">
        <f t="shared" si="5"/>
        <v>0.59549994955100316</v>
      </c>
    </row>
    <row r="6" spans="1:35">
      <c r="A6" s="37">
        <v>9.1006099999999996</v>
      </c>
      <c r="B6" s="38">
        <v>156.523</v>
      </c>
      <c r="C6" s="38">
        <v>10.215</v>
      </c>
      <c r="D6" s="38">
        <v>10.215</v>
      </c>
      <c r="E6" s="38">
        <v>68.827600000000004</v>
      </c>
      <c r="F6" s="38">
        <v>2754.22</v>
      </c>
      <c r="G6" s="38">
        <v>2838.05</v>
      </c>
      <c r="H6" s="38">
        <v>223.173</v>
      </c>
      <c r="I6" s="41">
        <v>26.911200000000001</v>
      </c>
      <c r="J6" s="33">
        <f t="shared" si="0"/>
        <v>8.1926666666666731E-2</v>
      </c>
      <c r="K6" s="34">
        <f t="shared" si="1"/>
        <v>0.63684189112214118</v>
      </c>
      <c r="M6" s="52">
        <v>9.1006099999999996</v>
      </c>
      <c r="N6" s="53">
        <v>160.35300000000001</v>
      </c>
      <c r="O6" s="53">
        <v>10.4376</v>
      </c>
      <c r="P6" s="53">
        <v>10.4376</v>
      </c>
      <c r="Q6" s="53">
        <v>92.497100000000003</v>
      </c>
      <c r="R6" s="53">
        <v>3726.27</v>
      </c>
      <c r="S6" s="53">
        <v>1856.27</v>
      </c>
      <c r="T6" s="53">
        <v>204.95099999999999</v>
      </c>
      <c r="U6" s="58">
        <v>27.497599999999998</v>
      </c>
      <c r="V6" s="56">
        <f t="shared" si="2"/>
        <v>6.8432500000000007E-2</v>
      </c>
      <c r="W6" s="57">
        <f t="shared" si="3"/>
        <v>0.58580718225989115</v>
      </c>
      <c r="Y6" s="52">
        <v>9.1006099999999996</v>
      </c>
      <c r="Z6" s="53">
        <v>153.238</v>
      </c>
      <c r="AA6" s="53">
        <v>9.9627800000000004</v>
      </c>
      <c r="AB6" s="53">
        <v>9.9627800000000004</v>
      </c>
      <c r="AC6" s="53">
        <v>104.47499999999999</v>
      </c>
      <c r="AD6" s="53">
        <v>4222.3599999999997</v>
      </c>
      <c r="AE6" s="53">
        <v>1378.82</v>
      </c>
      <c r="AF6" s="53">
        <v>182.40600000000001</v>
      </c>
      <c r="AG6" s="58">
        <v>26.2468</v>
      </c>
      <c r="AH6" s="56">
        <f t="shared" si="4"/>
        <v>6.1697777777777851E-2</v>
      </c>
      <c r="AI6" s="57">
        <f t="shared" si="5"/>
        <v>0.55193055755654741</v>
      </c>
    </row>
    <row r="7" spans="1:35">
      <c r="A7" s="37">
        <v>12.130800000000001</v>
      </c>
      <c r="B7" s="38">
        <v>181.39500000000001</v>
      </c>
      <c r="C7" s="38">
        <v>16.5169</v>
      </c>
      <c r="D7" s="38">
        <v>16.5169</v>
      </c>
      <c r="E7" s="38">
        <v>90.515000000000001</v>
      </c>
      <c r="F7" s="38">
        <v>2695.06</v>
      </c>
      <c r="G7" s="38">
        <v>2789.06</v>
      </c>
      <c r="H7" s="38">
        <v>272.166</v>
      </c>
      <c r="I7" s="41">
        <v>43.513599999999997</v>
      </c>
      <c r="J7" s="33">
        <f t="shared" si="0"/>
        <v>0.10164666666666669</v>
      </c>
      <c r="K7" s="34">
        <f t="shared" si="1"/>
        <v>0.59485472551977436</v>
      </c>
      <c r="M7" s="52">
        <v>12.130800000000001</v>
      </c>
      <c r="N7" s="53">
        <v>186.059</v>
      </c>
      <c r="O7" s="53">
        <v>16.898299999999999</v>
      </c>
      <c r="P7" s="53">
        <v>16.898299999999999</v>
      </c>
      <c r="Q7" s="53">
        <v>121.884</v>
      </c>
      <c r="R7" s="53">
        <v>3658.26</v>
      </c>
      <c r="S7" s="53">
        <v>1812.99</v>
      </c>
      <c r="T7" s="53">
        <v>248.233</v>
      </c>
      <c r="U7" s="58">
        <v>44.518500000000003</v>
      </c>
      <c r="V7" s="56">
        <f t="shared" si="2"/>
        <v>8.5434999999999942E-2</v>
      </c>
      <c r="W7" s="57">
        <f t="shared" si="3"/>
        <v>0.54444607011178126</v>
      </c>
      <c r="Y7" s="52">
        <v>12.130800000000001</v>
      </c>
      <c r="Z7" s="53">
        <v>177.95500000000001</v>
      </c>
      <c r="AA7" s="53">
        <v>16.158000000000001</v>
      </c>
      <c r="AB7" s="53">
        <v>16.158000000000001</v>
      </c>
      <c r="AC7" s="53">
        <v>137.809</v>
      </c>
      <c r="AD7" s="53">
        <v>4151.92</v>
      </c>
      <c r="AE7" s="53">
        <v>1342.4</v>
      </c>
      <c r="AF7" s="53">
        <v>218.82300000000001</v>
      </c>
      <c r="AG7" s="58">
        <v>42.568100000000001</v>
      </c>
      <c r="AH7" s="56">
        <f t="shared" si="4"/>
        <v>7.7351111111111093E-2</v>
      </c>
      <c r="AI7" s="57">
        <f t="shared" si="5"/>
        <v>0.51124741438749732</v>
      </c>
    </row>
    <row r="8" spans="1:35">
      <c r="A8" s="37">
        <v>15.161</v>
      </c>
      <c r="B8" s="38">
        <v>198.00899999999999</v>
      </c>
      <c r="C8" s="38">
        <v>23.5959</v>
      </c>
      <c r="D8" s="38">
        <v>23.5959</v>
      </c>
      <c r="E8" s="38">
        <v>111.69499999999999</v>
      </c>
      <c r="F8" s="38">
        <v>2643.1</v>
      </c>
      <c r="G8" s="38">
        <v>2742.17</v>
      </c>
      <c r="H8" s="38">
        <v>319.05599999999998</v>
      </c>
      <c r="I8" s="41">
        <v>62.163200000000003</v>
      </c>
      <c r="J8" s="33">
        <f t="shared" si="0"/>
        <v>0.11896666666666669</v>
      </c>
      <c r="K8" s="34">
        <f t="shared" si="1"/>
        <v>0.55480246567665992</v>
      </c>
      <c r="M8" s="52">
        <v>15.161</v>
      </c>
      <c r="N8" s="53">
        <v>203.41</v>
      </c>
      <c r="O8" s="53">
        <v>24.1526</v>
      </c>
      <c r="P8" s="53">
        <v>24.1526</v>
      </c>
      <c r="Q8" s="53">
        <v>150.67099999999999</v>
      </c>
      <c r="R8" s="53">
        <v>3597.61</v>
      </c>
      <c r="S8" s="53">
        <v>1771.7</v>
      </c>
      <c r="T8" s="53">
        <v>289.52800000000002</v>
      </c>
      <c r="U8" s="58">
        <v>63.6297</v>
      </c>
      <c r="V8" s="56">
        <f t="shared" si="2"/>
        <v>0.10059749999999996</v>
      </c>
      <c r="W8" s="57">
        <f t="shared" si="3"/>
        <v>0.50550460995551594</v>
      </c>
      <c r="Y8" s="52">
        <v>15.161</v>
      </c>
      <c r="Z8" s="53">
        <v>194.97900000000001</v>
      </c>
      <c r="AA8" s="53">
        <v>23.090299999999999</v>
      </c>
      <c r="AB8" s="53">
        <v>23.090299999999999</v>
      </c>
      <c r="AC8" s="53">
        <v>170.518</v>
      </c>
      <c r="AD8" s="53">
        <v>4088.32</v>
      </c>
      <c r="AE8" s="53">
        <v>1307.7</v>
      </c>
      <c r="AF8" s="53">
        <v>253.529</v>
      </c>
      <c r="AG8" s="58">
        <v>60.831299999999999</v>
      </c>
      <c r="AH8" s="56">
        <f t="shared" si="4"/>
        <v>9.148444444444441E-2</v>
      </c>
      <c r="AI8" s="57">
        <f t="shared" si="5"/>
        <v>0.47361785853089799</v>
      </c>
    </row>
    <row r="9" spans="1:35">
      <c r="A9" s="37">
        <v>18.191199999999998</v>
      </c>
      <c r="B9" s="38">
        <v>208.97800000000001</v>
      </c>
      <c r="C9" s="38">
        <v>31.127600000000001</v>
      </c>
      <c r="D9" s="38">
        <v>31.127600000000001</v>
      </c>
      <c r="E9" s="38">
        <v>132.423</v>
      </c>
      <c r="F9" s="38">
        <v>2596.34</v>
      </c>
      <c r="G9" s="38">
        <v>2697.18</v>
      </c>
      <c r="H9" s="38">
        <v>364.04500000000002</v>
      </c>
      <c r="I9" s="41">
        <v>82.005200000000002</v>
      </c>
      <c r="J9" s="33">
        <f t="shared" si="0"/>
        <v>0.13455333333333327</v>
      </c>
      <c r="K9" s="34">
        <f t="shared" si="1"/>
        <v>0.51770797205569064</v>
      </c>
      <c r="M9" s="52">
        <v>18.191199999999998</v>
      </c>
      <c r="N9" s="53">
        <v>214.715</v>
      </c>
      <c r="O9" s="53">
        <v>31.911300000000001</v>
      </c>
      <c r="P9" s="53">
        <v>31.911300000000001</v>
      </c>
      <c r="Q9" s="53">
        <v>178.90799999999999</v>
      </c>
      <c r="R9" s="53">
        <v>3542.55</v>
      </c>
      <c r="S9" s="53">
        <v>1732.23</v>
      </c>
      <c r="T9" s="53">
        <v>328.99299999999999</v>
      </c>
      <c r="U9" s="58">
        <v>84.069900000000004</v>
      </c>
      <c r="V9" s="56">
        <f t="shared" si="2"/>
        <v>0.11436249999999995</v>
      </c>
      <c r="W9" s="57">
        <f t="shared" si="3"/>
        <v>0.46937370204393941</v>
      </c>
      <c r="Y9" s="52">
        <v>18.191199999999998</v>
      </c>
      <c r="Z9" s="53">
        <v>206.06899999999999</v>
      </c>
      <c r="AA9" s="53">
        <v>30.538</v>
      </c>
      <c r="AB9" s="53">
        <v>30.538</v>
      </c>
      <c r="AC9" s="53">
        <v>202.642</v>
      </c>
      <c r="AD9" s="53">
        <v>4030.21</v>
      </c>
      <c r="AE9" s="53">
        <v>1274.5899999999999</v>
      </c>
      <c r="AF9" s="53">
        <v>286.63200000000001</v>
      </c>
      <c r="AG9" s="58">
        <v>80.452100000000002</v>
      </c>
      <c r="AH9" s="56">
        <f t="shared" si="4"/>
        <v>0.10439777777777777</v>
      </c>
      <c r="AI9" s="57">
        <f t="shared" si="5"/>
        <v>0.43864066923519018</v>
      </c>
    </row>
    <row r="10" spans="1:35">
      <c r="A10" s="37">
        <v>21.221399999999999</v>
      </c>
      <c r="B10" s="38">
        <v>215.66399999999999</v>
      </c>
      <c r="C10" s="38">
        <v>38.946899999999999</v>
      </c>
      <c r="D10" s="38">
        <v>38.946899999999999</v>
      </c>
      <c r="E10" s="38">
        <v>152.73099999999999</v>
      </c>
      <c r="F10" s="38">
        <v>2553.71</v>
      </c>
      <c r="G10" s="38">
        <v>2653.96</v>
      </c>
      <c r="H10" s="38">
        <v>407.262</v>
      </c>
      <c r="I10" s="41">
        <v>102.605</v>
      </c>
      <c r="J10" s="33">
        <f t="shared" si="0"/>
        <v>0.14876333333333333</v>
      </c>
      <c r="K10" s="34">
        <f t="shared" si="1"/>
        <v>0.48323735687557418</v>
      </c>
      <c r="M10" s="52">
        <v>21.221399999999999</v>
      </c>
      <c r="N10" s="53">
        <v>221.81800000000001</v>
      </c>
      <c r="O10" s="53">
        <v>39.945700000000002</v>
      </c>
      <c r="P10" s="53">
        <v>39.945700000000002</v>
      </c>
      <c r="Q10" s="53">
        <v>206.637</v>
      </c>
      <c r="R10" s="53">
        <v>3491.65</v>
      </c>
      <c r="S10" s="53">
        <v>1694.45</v>
      </c>
      <c r="T10" s="53">
        <v>366.77</v>
      </c>
      <c r="U10" s="58">
        <v>105.23699999999999</v>
      </c>
      <c r="V10" s="56">
        <f t="shared" si="2"/>
        <v>0.12708749999999996</v>
      </c>
      <c r="W10" s="57">
        <f t="shared" si="3"/>
        <v>0.43634897216484714</v>
      </c>
      <c r="Y10" s="52">
        <v>21.221399999999999</v>
      </c>
      <c r="Z10" s="53">
        <v>213.05</v>
      </c>
      <c r="AA10" s="53">
        <v>38.273000000000003</v>
      </c>
      <c r="AB10" s="53">
        <v>38.273000000000003</v>
      </c>
      <c r="AC10" s="53">
        <v>234.221</v>
      </c>
      <c r="AD10" s="53">
        <v>3976.18</v>
      </c>
      <c r="AE10" s="53">
        <v>1242.97</v>
      </c>
      <c r="AF10" s="53">
        <v>318.25900000000001</v>
      </c>
      <c r="AG10" s="58">
        <v>100.83</v>
      </c>
      <c r="AH10" s="56">
        <f t="shared" si="4"/>
        <v>0.11640444444444448</v>
      </c>
      <c r="AI10" s="57">
        <f t="shared" si="5"/>
        <v>0.40672368370814393</v>
      </c>
    </row>
    <row r="11" spans="1:35">
      <c r="A11" s="37">
        <v>24.2516</v>
      </c>
      <c r="B11" s="38">
        <v>219.215</v>
      </c>
      <c r="C11" s="38">
        <v>46.918999999999997</v>
      </c>
      <c r="D11" s="38">
        <v>46.918999999999997</v>
      </c>
      <c r="E11" s="38">
        <v>172.65</v>
      </c>
      <c r="F11" s="38">
        <v>2514.3000000000002</v>
      </c>
      <c r="G11" s="38">
        <v>2612.38</v>
      </c>
      <c r="H11" s="38">
        <v>448.84300000000002</v>
      </c>
      <c r="I11" s="41">
        <v>123.608</v>
      </c>
      <c r="J11" s="33">
        <f t="shared" si="0"/>
        <v>0.16189999999999993</v>
      </c>
      <c r="K11" s="34">
        <f t="shared" si="1"/>
        <v>0.45133827465513709</v>
      </c>
      <c r="M11" s="52">
        <v>24.2516</v>
      </c>
      <c r="N11" s="53">
        <v>225.69</v>
      </c>
      <c r="O11" s="53">
        <v>48.139699999999998</v>
      </c>
      <c r="P11" s="53">
        <v>48.139699999999998</v>
      </c>
      <c r="Q11" s="53">
        <v>233.88300000000001</v>
      </c>
      <c r="R11" s="53">
        <v>3444.15</v>
      </c>
      <c r="S11" s="53">
        <v>1658.27</v>
      </c>
      <c r="T11" s="53">
        <v>402.95699999999999</v>
      </c>
      <c r="U11" s="58">
        <v>126.824</v>
      </c>
      <c r="V11" s="56">
        <f t="shared" si="2"/>
        <v>0.13896249999999999</v>
      </c>
      <c r="W11" s="57">
        <f t="shared" si="3"/>
        <v>0.40602680579292982</v>
      </c>
      <c r="Y11" s="52">
        <v>24.2516</v>
      </c>
      <c r="Z11" s="53">
        <v>217.071</v>
      </c>
      <c r="AA11" s="53">
        <v>46.153700000000001</v>
      </c>
      <c r="AB11" s="53">
        <v>46.153700000000001</v>
      </c>
      <c r="AC11" s="53">
        <v>265.286</v>
      </c>
      <c r="AD11" s="53">
        <v>3925.34</v>
      </c>
      <c r="AE11" s="53">
        <v>1212.72</v>
      </c>
      <c r="AF11" s="53">
        <v>348.5</v>
      </c>
      <c r="AG11" s="58">
        <v>121.59099999999999</v>
      </c>
      <c r="AH11" s="56">
        <f t="shared" si="4"/>
        <v>0.12770222222222219</v>
      </c>
      <c r="AI11" s="57">
        <f t="shared" si="5"/>
        <v>0.37773814081369861</v>
      </c>
    </row>
    <row r="12" spans="1:35">
      <c r="A12" s="37">
        <v>27.2818</v>
      </c>
      <c r="B12" s="38">
        <v>220.24199999999999</v>
      </c>
      <c r="C12" s="38">
        <v>54.976999999999997</v>
      </c>
      <c r="D12" s="38">
        <v>54.976999999999997</v>
      </c>
      <c r="E12" s="38">
        <v>192.202</v>
      </c>
      <c r="F12" s="38">
        <v>2477.6</v>
      </c>
      <c r="G12" s="38">
        <v>2572.33</v>
      </c>
      <c r="H12" s="38">
        <v>488.892</v>
      </c>
      <c r="I12" s="41">
        <v>144.83600000000001</v>
      </c>
      <c r="J12" s="33">
        <f t="shared" si="0"/>
        <v>0.17413333333333336</v>
      </c>
      <c r="K12" s="34">
        <f t="shared" si="1"/>
        <v>0.42159647779479315</v>
      </c>
      <c r="M12" s="52">
        <v>27.2818</v>
      </c>
      <c r="N12" s="53">
        <v>227.06</v>
      </c>
      <c r="O12" s="53">
        <v>56.415900000000001</v>
      </c>
      <c r="P12" s="53">
        <v>56.415900000000001</v>
      </c>
      <c r="Q12" s="53">
        <v>260.678</v>
      </c>
      <c r="R12" s="53">
        <v>3399.43</v>
      </c>
      <c r="S12" s="53">
        <v>1623.53</v>
      </c>
      <c r="T12" s="53">
        <v>437.69200000000001</v>
      </c>
      <c r="U12" s="58">
        <v>148.62700000000001</v>
      </c>
      <c r="V12" s="56">
        <f t="shared" si="2"/>
        <v>0.15014250000000004</v>
      </c>
      <c r="W12" s="57">
        <f t="shared" si="3"/>
        <v>0.37807416287859857</v>
      </c>
      <c r="Y12" s="52">
        <v>27.2818</v>
      </c>
      <c r="Z12" s="53">
        <v>218.71899999999999</v>
      </c>
      <c r="AA12" s="53">
        <v>54.116199999999999</v>
      </c>
      <c r="AB12" s="53">
        <v>54.116199999999999</v>
      </c>
      <c r="AC12" s="53">
        <v>295.858</v>
      </c>
      <c r="AD12" s="53">
        <v>3877.19</v>
      </c>
      <c r="AE12" s="53">
        <v>1183.77</v>
      </c>
      <c r="AF12" s="53">
        <v>377.45499999999998</v>
      </c>
      <c r="AG12" s="58">
        <v>142.56899999999999</v>
      </c>
      <c r="AH12" s="56">
        <f t="shared" si="4"/>
        <v>0.1384022222222222</v>
      </c>
      <c r="AI12" s="57">
        <f t="shared" si="5"/>
        <v>0.35118093800677574</v>
      </c>
    </row>
    <row r="13" spans="1:35">
      <c r="A13" s="37">
        <v>30.312000000000001</v>
      </c>
      <c r="B13" s="38">
        <v>219.73500000000001</v>
      </c>
      <c r="C13" s="38">
        <v>63</v>
      </c>
      <c r="D13" s="38">
        <v>63</v>
      </c>
      <c r="E13" s="38">
        <v>211.40799999999999</v>
      </c>
      <c r="F13" s="38">
        <v>2442.86</v>
      </c>
      <c r="G13" s="38">
        <v>2533.73</v>
      </c>
      <c r="H13" s="38">
        <v>527.49800000000005</v>
      </c>
      <c r="I13" s="41">
        <v>165.97300000000001</v>
      </c>
      <c r="J13" s="33">
        <f t="shared" si="0"/>
        <v>0.18571333333333329</v>
      </c>
      <c r="K13" s="34">
        <f t="shared" si="1"/>
        <v>0.39439817640090474</v>
      </c>
      <c r="M13" s="52">
        <v>30.312000000000001</v>
      </c>
      <c r="N13" s="53">
        <v>226.52600000000001</v>
      </c>
      <c r="O13" s="53">
        <v>64.696600000000004</v>
      </c>
      <c r="P13" s="53">
        <v>64.696600000000004</v>
      </c>
      <c r="Q13" s="53">
        <v>287.03100000000001</v>
      </c>
      <c r="R13" s="53">
        <v>3357.05</v>
      </c>
      <c r="S13" s="53">
        <v>1590.23</v>
      </c>
      <c r="T13" s="53">
        <v>470.99799999999999</v>
      </c>
      <c r="U13" s="58">
        <v>170.44300000000001</v>
      </c>
      <c r="V13" s="56">
        <f t="shared" si="2"/>
        <v>0.16073749999999995</v>
      </c>
      <c r="W13" s="57">
        <f t="shared" si="3"/>
        <v>0.3523228866941443</v>
      </c>
      <c r="Y13" s="52">
        <v>30.312000000000001</v>
      </c>
      <c r="Z13" s="53">
        <v>218.626</v>
      </c>
      <c r="AA13" s="53">
        <v>62.0901</v>
      </c>
      <c r="AB13" s="53">
        <v>62.0901</v>
      </c>
      <c r="AC13" s="53">
        <v>325.96499999999997</v>
      </c>
      <c r="AD13" s="53">
        <v>3831.23</v>
      </c>
      <c r="AE13" s="53">
        <v>1156.01</v>
      </c>
      <c r="AF13" s="53">
        <v>405.21699999999998</v>
      </c>
      <c r="AG13" s="58">
        <v>163.57599999999999</v>
      </c>
      <c r="AH13" s="56">
        <f t="shared" si="4"/>
        <v>0.14861555555555556</v>
      </c>
      <c r="AI13" s="57">
        <f t="shared" si="5"/>
        <v>0.32690760650148781</v>
      </c>
    </row>
    <row r="14" spans="1:35">
      <c r="A14" s="37">
        <v>33.342199999999998</v>
      </c>
      <c r="B14" s="38">
        <v>218.05699999999999</v>
      </c>
      <c r="C14" s="38">
        <v>70.953299999999999</v>
      </c>
      <c r="D14" s="38">
        <v>70.953299999999999</v>
      </c>
      <c r="E14" s="38">
        <v>230.286</v>
      </c>
      <c r="F14" s="38">
        <v>2409.75</v>
      </c>
      <c r="G14" s="38">
        <v>2496.4699999999998</v>
      </c>
      <c r="H14" s="38">
        <v>564.75400000000002</v>
      </c>
      <c r="I14" s="41">
        <v>186.92599999999999</v>
      </c>
      <c r="J14" s="33">
        <f t="shared" si="0"/>
        <v>0.19675000000000001</v>
      </c>
      <c r="K14" s="34">
        <f t="shared" si="1"/>
        <v>0.369431596781025</v>
      </c>
      <c r="M14" s="52">
        <v>33.342199999999998</v>
      </c>
      <c r="N14" s="53">
        <v>224.91</v>
      </c>
      <c r="O14" s="53">
        <v>72.892499999999998</v>
      </c>
      <c r="P14" s="53">
        <v>72.892499999999998</v>
      </c>
      <c r="Q14" s="53">
        <v>312.97199999999998</v>
      </c>
      <c r="R14" s="53">
        <v>3316.33</v>
      </c>
      <c r="S14" s="53">
        <v>1558.21</v>
      </c>
      <c r="T14" s="53">
        <v>503.017</v>
      </c>
      <c r="U14" s="58">
        <v>192.035</v>
      </c>
      <c r="V14" s="56">
        <f t="shared" si="2"/>
        <v>0.17091750000000003</v>
      </c>
      <c r="W14" s="57">
        <f t="shared" si="3"/>
        <v>0.32897450524375793</v>
      </c>
      <c r="Y14" s="52">
        <v>33.342199999999998</v>
      </c>
      <c r="Z14" s="53">
        <v>217.31899999999999</v>
      </c>
      <c r="AA14" s="53">
        <v>70.007499999999993</v>
      </c>
      <c r="AB14" s="53">
        <v>70.007499999999993</v>
      </c>
      <c r="AC14" s="53">
        <v>355.61500000000001</v>
      </c>
      <c r="AD14" s="53">
        <v>3787.05</v>
      </c>
      <c r="AE14" s="53">
        <v>1129.4100000000001</v>
      </c>
      <c r="AF14" s="53">
        <v>431.81200000000001</v>
      </c>
      <c r="AG14" s="58">
        <v>184.434</v>
      </c>
      <c r="AH14" s="56">
        <f t="shared" si="4"/>
        <v>0.15843333333333329</v>
      </c>
      <c r="AI14" s="57">
        <f t="shared" si="5"/>
        <v>0.30481660705519326</v>
      </c>
    </row>
    <row r="15" spans="1:35">
      <c r="A15" s="37">
        <v>36.372399999999999</v>
      </c>
      <c r="B15" s="38">
        <v>215.64</v>
      </c>
      <c r="C15" s="38">
        <v>78.790700000000001</v>
      </c>
      <c r="D15" s="38">
        <v>78.790700000000001</v>
      </c>
      <c r="E15" s="38">
        <v>248.851</v>
      </c>
      <c r="F15" s="38">
        <v>2377.9299999999998</v>
      </c>
      <c r="G15" s="38">
        <v>2460.48</v>
      </c>
      <c r="H15" s="38">
        <v>600.74199999999996</v>
      </c>
      <c r="I15" s="41">
        <v>207.57300000000001</v>
      </c>
      <c r="J15" s="33">
        <f t="shared" si="0"/>
        <v>0.20735666666666672</v>
      </c>
      <c r="K15" s="34">
        <f t="shared" si="1"/>
        <v>0.34664909093831875</v>
      </c>
      <c r="M15" s="52">
        <v>36.372399999999999</v>
      </c>
      <c r="N15" s="53">
        <v>222.43199999999999</v>
      </c>
      <c r="O15" s="53">
        <v>80.983599999999996</v>
      </c>
      <c r="P15" s="53">
        <v>80.983599999999996</v>
      </c>
      <c r="Q15" s="53">
        <v>338.51499999999999</v>
      </c>
      <c r="R15" s="53">
        <v>3277.09</v>
      </c>
      <c r="S15" s="53">
        <v>1527.42</v>
      </c>
      <c r="T15" s="53">
        <v>533.80899999999997</v>
      </c>
      <c r="U15" s="58">
        <v>213.35</v>
      </c>
      <c r="V15" s="56">
        <f t="shared" si="2"/>
        <v>0.18072749999999996</v>
      </c>
      <c r="W15" s="57">
        <f t="shared" si="3"/>
        <v>0.30768975391127529</v>
      </c>
      <c r="Y15" s="52">
        <v>36.372399999999999</v>
      </c>
      <c r="Z15" s="53">
        <v>214.99799999999999</v>
      </c>
      <c r="AA15" s="53">
        <v>77.854500000000002</v>
      </c>
      <c r="AB15" s="53">
        <v>77.854500000000002</v>
      </c>
      <c r="AC15" s="53">
        <v>384.82600000000002</v>
      </c>
      <c r="AD15" s="53">
        <v>3744.47</v>
      </c>
      <c r="AE15" s="53">
        <v>1103.9100000000001</v>
      </c>
      <c r="AF15" s="53">
        <v>457.31900000000002</v>
      </c>
      <c r="AG15" s="58">
        <v>205.107</v>
      </c>
      <c r="AH15" s="56">
        <f t="shared" si="4"/>
        <v>0.1678955555555556</v>
      </c>
      <c r="AI15" s="57">
        <f t="shared" si="5"/>
        <v>0.28456580149034444</v>
      </c>
    </row>
    <row r="16" spans="1:35">
      <c r="A16" s="37">
        <v>39.4026</v>
      </c>
      <c r="B16" s="38">
        <v>212.53800000000001</v>
      </c>
      <c r="C16" s="38">
        <v>86.514399999999995</v>
      </c>
      <c r="D16" s="38">
        <v>86.514399999999995</v>
      </c>
      <c r="E16" s="38">
        <v>267.113</v>
      </c>
      <c r="F16" s="38">
        <v>2347.3200000000002</v>
      </c>
      <c r="G16" s="38">
        <v>2425.6999999999998</v>
      </c>
      <c r="H16" s="38">
        <v>635.52099999999996</v>
      </c>
      <c r="I16" s="41">
        <v>227.92099999999999</v>
      </c>
      <c r="J16" s="33">
        <f t="shared" si="0"/>
        <v>0.21755999999999995</v>
      </c>
      <c r="K16" s="34">
        <f t="shared" si="1"/>
        <v>0.32563890421033287</v>
      </c>
      <c r="M16" s="52">
        <v>39.4026</v>
      </c>
      <c r="N16" s="53">
        <v>219.43600000000001</v>
      </c>
      <c r="O16" s="53">
        <v>88.934600000000003</v>
      </c>
      <c r="P16" s="53">
        <v>88.934600000000003</v>
      </c>
      <c r="Q16" s="53">
        <v>363.67599999999999</v>
      </c>
      <c r="R16" s="53">
        <v>3239.02</v>
      </c>
      <c r="S16" s="53">
        <v>1497.78</v>
      </c>
      <c r="T16" s="53">
        <v>563.44799999999998</v>
      </c>
      <c r="U16" s="58">
        <v>234.297</v>
      </c>
      <c r="V16" s="56">
        <f t="shared" si="2"/>
        <v>0.190245</v>
      </c>
      <c r="W16" s="57">
        <f t="shared" si="3"/>
        <v>0.28835974664248731</v>
      </c>
      <c r="Y16" s="52">
        <v>39.4026</v>
      </c>
      <c r="Z16" s="53">
        <v>212.25399999999999</v>
      </c>
      <c r="AA16" s="53">
        <v>85.565299999999993</v>
      </c>
      <c r="AB16" s="53">
        <v>85.565299999999993</v>
      </c>
      <c r="AC16" s="53">
        <v>413.62</v>
      </c>
      <c r="AD16" s="53">
        <v>3703</v>
      </c>
      <c r="AE16" s="53">
        <v>1079.3900000000001</v>
      </c>
      <c r="AF16" s="53">
        <v>481.83</v>
      </c>
      <c r="AG16" s="58">
        <v>225.42099999999999</v>
      </c>
      <c r="AH16" s="56">
        <f t="shared" si="4"/>
        <v>0.17711111111111111</v>
      </c>
      <c r="AI16" s="57">
        <f t="shared" si="5"/>
        <v>0.26631618569636134</v>
      </c>
    </row>
    <row r="17" spans="1:35">
      <c r="A17" s="37">
        <v>42.4328</v>
      </c>
      <c r="B17" s="38">
        <v>209.048</v>
      </c>
      <c r="C17" s="38">
        <v>94.094700000000003</v>
      </c>
      <c r="D17" s="38">
        <v>94.094700000000003</v>
      </c>
      <c r="E17" s="38">
        <v>285.08499999999998</v>
      </c>
      <c r="F17" s="38">
        <v>2317.6799999999998</v>
      </c>
      <c r="G17" s="38">
        <v>2392.06</v>
      </c>
      <c r="H17" s="38">
        <v>669.16</v>
      </c>
      <c r="I17" s="41">
        <v>247.892</v>
      </c>
      <c r="J17" s="33">
        <f t="shared" si="0"/>
        <v>0.22744000000000006</v>
      </c>
      <c r="K17" s="34">
        <f t="shared" si="1"/>
        <v>0.30637823894946647</v>
      </c>
      <c r="M17" s="52">
        <v>42.4328</v>
      </c>
      <c r="N17" s="53">
        <v>215.928</v>
      </c>
      <c r="O17" s="53">
        <v>96.753900000000002</v>
      </c>
      <c r="P17" s="53">
        <v>96.753900000000002</v>
      </c>
      <c r="Q17" s="53">
        <v>388.46300000000002</v>
      </c>
      <c r="R17" s="53">
        <v>3202.1</v>
      </c>
      <c r="S17" s="53">
        <v>1469.23</v>
      </c>
      <c r="T17" s="53">
        <v>591.99099999999999</v>
      </c>
      <c r="U17" s="58">
        <v>254.89699999999999</v>
      </c>
      <c r="V17" s="56">
        <f t="shared" si="2"/>
        <v>0.19947500000000001</v>
      </c>
      <c r="W17" s="57">
        <f t="shared" si="3"/>
        <v>0.27062037849354553</v>
      </c>
      <c r="Y17" s="52">
        <v>42.4328</v>
      </c>
      <c r="Z17" s="53">
        <v>209.102</v>
      </c>
      <c r="AA17" s="53">
        <v>93.144800000000004</v>
      </c>
      <c r="AB17" s="53">
        <v>93.144800000000004</v>
      </c>
      <c r="AC17" s="53">
        <v>442.00700000000001</v>
      </c>
      <c r="AD17" s="53">
        <v>3662.6</v>
      </c>
      <c r="AE17" s="53">
        <v>1055.8399999999999</v>
      </c>
      <c r="AF17" s="53">
        <v>505.387</v>
      </c>
      <c r="AG17" s="58">
        <v>245.38900000000001</v>
      </c>
      <c r="AH17" s="56">
        <f t="shared" si="4"/>
        <v>0.18608888888888891</v>
      </c>
      <c r="AI17" s="57">
        <f t="shared" si="5"/>
        <v>0.24970384523525194</v>
      </c>
    </row>
    <row r="18" spans="1:35">
      <c r="A18" s="37">
        <v>45.463000000000001</v>
      </c>
      <c r="B18" s="38">
        <v>205.309</v>
      </c>
      <c r="C18" s="38">
        <v>101.52200000000001</v>
      </c>
      <c r="D18" s="38">
        <v>101.52200000000001</v>
      </c>
      <c r="E18" s="38">
        <v>302.77600000000001</v>
      </c>
      <c r="F18" s="38">
        <v>2288.87</v>
      </c>
      <c r="G18" s="38">
        <v>2359.5100000000002</v>
      </c>
      <c r="H18" s="38">
        <v>701.71600000000001</v>
      </c>
      <c r="I18" s="41">
        <v>267.45800000000003</v>
      </c>
      <c r="J18" s="33">
        <f t="shared" si="0"/>
        <v>0.23704333333333336</v>
      </c>
      <c r="K18" s="34">
        <f t="shared" si="1"/>
        <v>0.28870811244076322</v>
      </c>
      <c r="M18" s="52">
        <v>45.463000000000001</v>
      </c>
      <c r="N18" s="53">
        <v>212.15600000000001</v>
      </c>
      <c r="O18" s="53">
        <v>104.41800000000001</v>
      </c>
      <c r="P18" s="53">
        <v>104.41800000000001</v>
      </c>
      <c r="Q18" s="53">
        <v>412.89100000000002</v>
      </c>
      <c r="R18" s="53">
        <v>3166.12</v>
      </c>
      <c r="S18" s="53">
        <v>1441.73</v>
      </c>
      <c r="T18" s="53">
        <v>619.49900000000002</v>
      </c>
      <c r="U18" s="58">
        <v>275.08699999999999</v>
      </c>
      <c r="V18" s="56">
        <f t="shared" si="2"/>
        <v>0.20847000000000002</v>
      </c>
      <c r="W18" s="57">
        <f t="shared" si="3"/>
        <v>0.25442030028301432</v>
      </c>
      <c r="Y18" s="52">
        <v>45.463000000000001</v>
      </c>
      <c r="Z18" s="53">
        <v>205.744</v>
      </c>
      <c r="AA18" s="53">
        <v>100.575</v>
      </c>
      <c r="AB18" s="53">
        <v>100.575</v>
      </c>
      <c r="AC18" s="53">
        <v>469.99900000000002</v>
      </c>
      <c r="AD18" s="53">
        <v>3623.11</v>
      </c>
      <c r="AE18" s="53">
        <v>1033.18</v>
      </c>
      <c r="AF18" s="53">
        <v>528.04499999999996</v>
      </c>
      <c r="AG18" s="58">
        <v>264.96300000000002</v>
      </c>
      <c r="AH18" s="56">
        <f t="shared" si="4"/>
        <v>0.19486444444444442</v>
      </c>
      <c r="AI18" s="57">
        <f t="shared" si="5"/>
        <v>0.23462920092599987</v>
      </c>
    </row>
    <row r="19" spans="1:35">
      <c r="A19" s="37">
        <v>48.493200000000002</v>
      </c>
      <c r="B19" s="38">
        <v>201.42599999999999</v>
      </c>
      <c r="C19" s="38">
        <v>108.789</v>
      </c>
      <c r="D19" s="38">
        <v>108.789</v>
      </c>
      <c r="E19" s="38">
        <v>320.19499999999999</v>
      </c>
      <c r="F19" s="38">
        <v>2260.8000000000002</v>
      </c>
      <c r="G19" s="38">
        <v>2327.98</v>
      </c>
      <c r="H19" s="38">
        <v>733.24300000000005</v>
      </c>
      <c r="I19" s="41">
        <v>286.60500000000002</v>
      </c>
      <c r="J19" s="33">
        <f t="shared" si="0"/>
        <v>0.24639999999999995</v>
      </c>
      <c r="K19" s="34">
        <f t="shared" si="1"/>
        <v>0.27249188311688316</v>
      </c>
      <c r="M19" s="52">
        <v>48.493200000000002</v>
      </c>
      <c r="N19" s="53">
        <v>208.22900000000001</v>
      </c>
      <c r="O19" s="53">
        <v>111.92</v>
      </c>
      <c r="P19" s="53">
        <v>111.92</v>
      </c>
      <c r="Q19" s="53">
        <v>436.971</v>
      </c>
      <c r="R19" s="53">
        <v>3130.96</v>
      </c>
      <c r="S19" s="53">
        <v>1415.2</v>
      </c>
      <c r="T19" s="53">
        <v>646.02800000000002</v>
      </c>
      <c r="U19" s="58">
        <v>294.85199999999998</v>
      </c>
      <c r="V19" s="56">
        <f t="shared" si="2"/>
        <v>0.21725999999999998</v>
      </c>
      <c r="W19" s="57">
        <f t="shared" si="3"/>
        <v>0.23960807327625888</v>
      </c>
      <c r="Y19" s="52">
        <v>48.493200000000002</v>
      </c>
      <c r="Z19" s="53">
        <v>202.15299999999999</v>
      </c>
      <c r="AA19" s="53">
        <v>107.866</v>
      </c>
      <c r="AB19" s="53">
        <v>107.866</v>
      </c>
      <c r="AC19" s="53">
        <v>497.60500000000002</v>
      </c>
      <c r="AD19" s="53">
        <v>3584.51</v>
      </c>
      <c r="AE19" s="53">
        <v>1011.38</v>
      </c>
      <c r="AF19" s="53">
        <v>549.846</v>
      </c>
      <c r="AG19" s="58">
        <v>284.17099999999999</v>
      </c>
      <c r="AH19" s="56">
        <f t="shared" si="4"/>
        <v>0.20344222222222216</v>
      </c>
      <c r="AI19" s="57">
        <f t="shared" si="5"/>
        <v>0.22081399032212262</v>
      </c>
    </row>
    <row r="20" spans="1:35">
      <c r="A20" s="37">
        <v>51.523400000000002</v>
      </c>
      <c r="B20" s="38">
        <v>197.47</v>
      </c>
      <c r="C20" s="38">
        <v>115.896</v>
      </c>
      <c r="D20" s="38">
        <v>115.896</v>
      </c>
      <c r="E20" s="38">
        <v>337.35</v>
      </c>
      <c r="F20" s="38">
        <v>2233.39</v>
      </c>
      <c r="G20" s="38">
        <v>2297.4299999999998</v>
      </c>
      <c r="H20" s="38">
        <v>763.79100000000005</v>
      </c>
      <c r="I20" s="41">
        <v>305.327</v>
      </c>
      <c r="J20" s="33">
        <f t="shared" si="0"/>
        <v>0.25553666666666669</v>
      </c>
      <c r="K20" s="34">
        <f t="shared" si="1"/>
        <v>0.25758860437510595</v>
      </c>
      <c r="M20" s="52">
        <v>51.523400000000002</v>
      </c>
      <c r="N20" s="53">
        <v>204.227</v>
      </c>
      <c r="O20" s="53">
        <v>119.258</v>
      </c>
      <c r="P20" s="53">
        <v>119.258</v>
      </c>
      <c r="Q20" s="53">
        <v>460.71100000000001</v>
      </c>
      <c r="R20" s="53">
        <v>3096.55</v>
      </c>
      <c r="S20" s="53">
        <v>1389.6</v>
      </c>
      <c r="T20" s="53">
        <v>671.62699999999995</v>
      </c>
      <c r="U20" s="58">
        <v>314.185</v>
      </c>
      <c r="V20" s="56">
        <f t="shared" si="2"/>
        <v>0.22586249999999997</v>
      </c>
      <c r="W20" s="57">
        <f t="shared" si="3"/>
        <v>0.22605235486191824</v>
      </c>
      <c r="Y20" s="52">
        <v>51.523400000000002</v>
      </c>
      <c r="Z20" s="53">
        <v>198.477</v>
      </c>
      <c r="AA20" s="53">
        <v>115.006</v>
      </c>
      <c r="AB20" s="53">
        <v>115.006</v>
      </c>
      <c r="AC20" s="53">
        <v>524.83699999999999</v>
      </c>
      <c r="AD20" s="53">
        <v>3546.67</v>
      </c>
      <c r="AE20" s="53">
        <v>990.38499999999999</v>
      </c>
      <c r="AF20" s="53">
        <v>570.83900000000006</v>
      </c>
      <c r="AG20" s="58">
        <v>302.98200000000003</v>
      </c>
      <c r="AH20" s="56">
        <f t="shared" si="4"/>
        <v>0.2118511111111111</v>
      </c>
      <c r="AI20" s="57">
        <f t="shared" si="5"/>
        <v>0.20819338529155698</v>
      </c>
    </row>
    <row r="21" spans="1:35">
      <c r="A21" s="37">
        <v>54.553600000000003</v>
      </c>
      <c r="B21" s="38">
        <v>193.49799999999999</v>
      </c>
      <c r="C21" s="38">
        <v>122.84099999999999</v>
      </c>
      <c r="D21" s="38">
        <v>122.84099999999999</v>
      </c>
      <c r="E21" s="38">
        <v>354.24900000000002</v>
      </c>
      <c r="F21" s="38">
        <v>2206.5700000000002</v>
      </c>
      <c r="G21" s="38">
        <v>2267.8200000000002</v>
      </c>
      <c r="H21" s="38">
        <v>793.40499999999997</v>
      </c>
      <c r="I21" s="41">
        <v>323.625</v>
      </c>
      <c r="J21" s="33">
        <f t="shared" si="0"/>
        <v>0.26447666666666664</v>
      </c>
      <c r="K21" s="34">
        <f t="shared" si="1"/>
        <v>0.24387532611572543</v>
      </c>
      <c r="M21" s="52">
        <v>54.553600000000003</v>
      </c>
      <c r="N21" s="53">
        <v>200.20599999999999</v>
      </c>
      <c r="O21" s="53">
        <v>126.432</v>
      </c>
      <c r="P21" s="53">
        <v>126.432</v>
      </c>
      <c r="Q21" s="53">
        <v>484.12099999999998</v>
      </c>
      <c r="R21" s="53">
        <v>3062.81</v>
      </c>
      <c r="S21" s="53">
        <v>1364.88</v>
      </c>
      <c r="T21" s="53">
        <v>696.34299999999996</v>
      </c>
      <c r="U21" s="58">
        <v>333.084</v>
      </c>
      <c r="V21" s="56">
        <f t="shared" si="2"/>
        <v>0.23429750000000002</v>
      </c>
      <c r="W21" s="57">
        <f t="shared" si="3"/>
        <v>0.21362370490508859</v>
      </c>
      <c r="Y21" s="52">
        <v>54.553600000000003</v>
      </c>
      <c r="Z21" s="53">
        <v>194.77600000000001</v>
      </c>
      <c r="AA21" s="53">
        <v>121.994</v>
      </c>
      <c r="AB21" s="53">
        <v>121.994</v>
      </c>
      <c r="AC21" s="53">
        <v>551.70399999999995</v>
      </c>
      <c r="AD21" s="53">
        <v>3509.53</v>
      </c>
      <c r="AE21" s="53">
        <v>970.16</v>
      </c>
      <c r="AF21" s="53">
        <v>591.06500000000005</v>
      </c>
      <c r="AG21" s="58">
        <v>321.39100000000002</v>
      </c>
      <c r="AH21" s="56">
        <f t="shared" si="4"/>
        <v>0.22010444444444441</v>
      </c>
      <c r="AI21" s="57">
        <f t="shared" si="5"/>
        <v>0.19665007521681632</v>
      </c>
    </row>
    <row r="22" spans="1:35">
      <c r="A22" s="37">
        <v>57.583799999999997</v>
      </c>
      <c r="B22" s="38">
        <v>189.55500000000001</v>
      </c>
      <c r="C22" s="38">
        <v>129.626</v>
      </c>
      <c r="D22" s="38">
        <v>129.626</v>
      </c>
      <c r="E22" s="38">
        <v>370.899</v>
      </c>
      <c r="F22" s="38">
        <v>2180.29</v>
      </c>
      <c r="G22" s="38">
        <v>2239.1</v>
      </c>
      <c r="H22" s="38">
        <v>822.12800000000004</v>
      </c>
      <c r="I22" s="41">
        <v>341.49799999999999</v>
      </c>
      <c r="J22" s="33">
        <f t="shared" si="0"/>
        <v>0.27323666666666668</v>
      </c>
      <c r="K22" s="34">
        <f t="shared" si="1"/>
        <v>0.2312464164155616</v>
      </c>
      <c r="M22" s="52">
        <v>57.583799999999997</v>
      </c>
      <c r="N22" s="53">
        <v>196.20599999999999</v>
      </c>
      <c r="O22" s="53">
        <v>133.44300000000001</v>
      </c>
      <c r="P22" s="53">
        <v>133.44300000000001</v>
      </c>
      <c r="Q22" s="53">
        <v>507.209</v>
      </c>
      <c r="R22" s="53">
        <v>3029.7</v>
      </c>
      <c r="S22" s="53">
        <v>1341.01</v>
      </c>
      <c r="T22" s="53">
        <v>720.21900000000005</v>
      </c>
      <c r="U22" s="58">
        <v>351.55500000000001</v>
      </c>
      <c r="V22" s="56">
        <f t="shared" si="2"/>
        <v>0.24257500000000004</v>
      </c>
      <c r="W22" s="57">
        <f t="shared" si="3"/>
        <v>0.20221168710708023</v>
      </c>
      <c r="Y22" s="52">
        <v>57.583799999999997</v>
      </c>
      <c r="Z22" s="53">
        <v>191.08699999999999</v>
      </c>
      <c r="AA22" s="53">
        <v>128.83000000000001</v>
      </c>
      <c r="AB22" s="53">
        <v>128.83000000000001</v>
      </c>
      <c r="AC22" s="53">
        <v>578.21500000000003</v>
      </c>
      <c r="AD22" s="53">
        <v>3473.04</v>
      </c>
      <c r="AE22" s="53">
        <v>950.66200000000003</v>
      </c>
      <c r="AF22" s="53">
        <v>610.56299999999999</v>
      </c>
      <c r="AG22" s="58">
        <v>339.40300000000002</v>
      </c>
      <c r="AH22" s="56">
        <f t="shared" si="4"/>
        <v>0.22821333333333335</v>
      </c>
      <c r="AI22" s="57">
        <f t="shared" si="5"/>
        <v>0.18607053828776193</v>
      </c>
    </row>
    <row r="23" spans="1:35">
      <c r="A23" s="37">
        <v>60.613999999999997</v>
      </c>
      <c r="B23" s="38">
        <v>185.661</v>
      </c>
      <c r="C23" s="38">
        <v>136.25299999999999</v>
      </c>
      <c r="D23" s="38">
        <v>136.25299999999999</v>
      </c>
      <c r="E23" s="38">
        <v>387.30700000000002</v>
      </c>
      <c r="F23" s="38">
        <v>2154.5300000000002</v>
      </c>
      <c r="G23" s="38">
        <v>2211.2199999999998</v>
      </c>
      <c r="H23" s="38">
        <v>850</v>
      </c>
      <c r="I23" s="41">
        <v>358.95800000000003</v>
      </c>
      <c r="J23" s="33">
        <f t="shared" si="0"/>
        <v>0.28182333333333326</v>
      </c>
      <c r="K23" s="34">
        <f t="shared" si="1"/>
        <v>0.21959501815558216</v>
      </c>
      <c r="M23" s="52">
        <v>60.613999999999997</v>
      </c>
      <c r="N23" s="53">
        <v>192.262</v>
      </c>
      <c r="O23" s="53">
        <v>140.29400000000001</v>
      </c>
      <c r="P23" s="53">
        <v>140.29400000000001</v>
      </c>
      <c r="Q23" s="53">
        <v>529.98400000000004</v>
      </c>
      <c r="R23" s="53">
        <v>2997.17</v>
      </c>
      <c r="S23" s="53">
        <v>1317.93</v>
      </c>
      <c r="T23" s="53">
        <v>743.29700000000003</v>
      </c>
      <c r="U23" s="58">
        <v>369.60300000000001</v>
      </c>
      <c r="V23" s="56">
        <f t="shared" si="2"/>
        <v>0.25070749999999997</v>
      </c>
      <c r="W23" s="57">
        <f t="shared" si="3"/>
        <v>0.19171943400177499</v>
      </c>
      <c r="Y23" s="52">
        <v>60.613999999999997</v>
      </c>
      <c r="Z23" s="53">
        <v>187.43799999999999</v>
      </c>
      <c r="AA23" s="53">
        <v>135.51900000000001</v>
      </c>
      <c r="AB23" s="53">
        <v>135.51900000000001</v>
      </c>
      <c r="AC23" s="53">
        <v>604.37800000000004</v>
      </c>
      <c r="AD23" s="53">
        <v>3437.15</v>
      </c>
      <c r="AE23" s="53">
        <v>931.85599999999999</v>
      </c>
      <c r="AF23" s="53">
        <v>629.36900000000003</v>
      </c>
      <c r="AG23" s="58">
        <v>357.02300000000002</v>
      </c>
      <c r="AH23" s="56">
        <f t="shared" si="4"/>
        <v>0.23618888888888886</v>
      </c>
      <c r="AI23" s="57">
        <f t="shared" si="5"/>
        <v>0.17635414216493392</v>
      </c>
    </row>
    <row r="24" spans="1:35">
      <c r="A24" s="37">
        <v>63.644199999999998</v>
      </c>
      <c r="B24" s="38">
        <v>181.83699999999999</v>
      </c>
      <c r="C24" s="38">
        <v>142.726</v>
      </c>
      <c r="D24" s="38">
        <v>142.726</v>
      </c>
      <c r="E24" s="38">
        <v>403.47699999999998</v>
      </c>
      <c r="F24" s="38">
        <v>2129.23</v>
      </c>
      <c r="G24" s="38">
        <v>2184.17</v>
      </c>
      <c r="H24" s="38">
        <v>877.05799999999999</v>
      </c>
      <c r="I24" s="41">
        <v>376.01100000000002</v>
      </c>
      <c r="J24" s="33">
        <f t="shared" si="0"/>
        <v>0.29025666666666666</v>
      </c>
      <c r="K24" s="34">
        <f t="shared" si="1"/>
        <v>0.20882322542117895</v>
      </c>
      <c r="M24" s="52">
        <v>63.644199999999998</v>
      </c>
      <c r="N24" s="53">
        <v>188.38800000000001</v>
      </c>
      <c r="O24" s="53">
        <v>146.988</v>
      </c>
      <c r="P24" s="53">
        <v>146.988</v>
      </c>
      <c r="Q24" s="53">
        <v>552.452</v>
      </c>
      <c r="R24" s="53">
        <v>2965.18</v>
      </c>
      <c r="S24" s="53">
        <v>1295.6099999999999</v>
      </c>
      <c r="T24" s="53">
        <v>765.61400000000003</v>
      </c>
      <c r="U24" s="58">
        <v>387.23899999999998</v>
      </c>
      <c r="V24" s="56">
        <f t="shared" si="2"/>
        <v>0.25870500000000002</v>
      </c>
      <c r="W24" s="57">
        <f t="shared" si="3"/>
        <v>0.18204905200904503</v>
      </c>
      <c r="Y24" s="52">
        <v>63.644199999999998</v>
      </c>
      <c r="Z24" s="53">
        <v>183.84800000000001</v>
      </c>
      <c r="AA24" s="53">
        <v>142.06200000000001</v>
      </c>
      <c r="AB24" s="53">
        <v>142.06200000000001</v>
      </c>
      <c r="AC24" s="53">
        <v>630.20100000000002</v>
      </c>
      <c r="AD24" s="53">
        <v>3401.83</v>
      </c>
      <c r="AE24" s="53">
        <v>913.70799999999997</v>
      </c>
      <c r="AF24" s="53">
        <v>647.51599999999996</v>
      </c>
      <c r="AG24" s="58">
        <v>374.26100000000002</v>
      </c>
      <c r="AH24" s="56">
        <f t="shared" si="4"/>
        <v>0.2440377777777778</v>
      </c>
      <c r="AI24" s="57">
        <f t="shared" si="5"/>
        <v>0.16741305990875729</v>
      </c>
    </row>
    <row r="25" spans="1:35">
      <c r="A25" s="37">
        <v>66.674400000000006</v>
      </c>
      <c r="B25" s="38">
        <v>178.09299999999999</v>
      </c>
      <c r="C25" s="38">
        <v>149.04900000000001</v>
      </c>
      <c r="D25" s="38">
        <v>149.04900000000001</v>
      </c>
      <c r="E25" s="38">
        <v>419.41699999999997</v>
      </c>
      <c r="F25" s="38">
        <v>2104.39</v>
      </c>
      <c r="G25" s="38">
        <v>2157.89</v>
      </c>
      <c r="H25" s="38">
        <v>903.33699999999999</v>
      </c>
      <c r="I25" s="41">
        <v>392.66899999999998</v>
      </c>
      <c r="J25" s="33">
        <f t="shared" si="0"/>
        <v>0.29853666666666673</v>
      </c>
      <c r="K25" s="34">
        <f t="shared" si="1"/>
        <v>0.19885106240439474</v>
      </c>
      <c r="M25" s="52">
        <v>66.674400000000006</v>
      </c>
      <c r="N25" s="53">
        <v>184.59899999999999</v>
      </c>
      <c r="O25" s="53">
        <v>153.53</v>
      </c>
      <c r="P25" s="53">
        <v>153.53</v>
      </c>
      <c r="Q25" s="53">
        <v>574.62199999999996</v>
      </c>
      <c r="R25" s="53">
        <v>2933.72</v>
      </c>
      <c r="S25" s="53">
        <v>1274.02</v>
      </c>
      <c r="T25" s="53">
        <v>787.20600000000002</v>
      </c>
      <c r="U25" s="58">
        <v>404.47199999999998</v>
      </c>
      <c r="V25" s="56">
        <f t="shared" si="2"/>
        <v>0.26657000000000003</v>
      </c>
      <c r="W25" s="57">
        <f t="shared" si="3"/>
        <v>0.17312432006602388</v>
      </c>
      <c r="Y25" s="52">
        <v>66.674400000000006</v>
      </c>
      <c r="Z25" s="53">
        <v>180.33799999999999</v>
      </c>
      <c r="AA25" s="53">
        <v>148.46199999999999</v>
      </c>
      <c r="AB25" s="53">
        <v>148.46199999999999</v>
      </c>
      <c r="AC25" s="53">
        <v>655.69200000000001</v>
      </c>
      <c r="AD25" s="53">
        <v>3367.05</v>
      </c>
      <c r="AE25" s="53">
        <v>896.18600000000004</v>
      </c>
      <c r="AF25" s="53">
        <v>665.03800000000001</v>
      </c>
      <c r="AG25" s="58">
        <v>391.12200000000001</v>
      </c>
      <c r="AH25" s="56">
        <f t="shared" si="4"/>
        <v>0.25176666666666664</v>
      </c>
      <c r="AI25" s="57">
        <f t="shared" si="5"/>
        <v>0.15917560351295293</v>
      </c>
    </row>
    <row r="26" spans="1:35">
      <c r="A26" s="37">
        <v>69.704599999999999</v>
      </c>
      <c r="B26" s="38">
        <v>174.43299999999999</v>
      </c>
      <c r="C26" s="38">
        <v>155.227</v>
      </c>
      <c r="D26" s="38">
        <v>155.227</v>
      </c>
      <c r="E26" s="38">
        <v>435.13099999999997</v>
      </c>
      <c r="F26" s="38">
        <v>2079.98</v>
      </c>
      <c r="G26" s="38">
        <v>2132.35</v>
      </c>
      <c r="H26" s="38">
        <v>928.87</v>
      </c>
      <c r="I26" s="41">
        <v>408.94400000000002</v>
      </c>
      <c r="J26" s="33">
        <f t="shared" si="0"/>
        <v>0.30667333333333335</v>
      </c>
      <c r="K26" s="34">
        <f t="shared" si="1"/>
        <v>0.18959696528336339</v>
      </c>
      <c r="M26" s="52">
        <v>69.704599999999999</v>
      </c>
      <c r="N26" s="53">
        <v>180.90600000000001</v>
      </c>
      <c r="O26" s="53">
        <v>159.923</v>
      </c>
      <c r="P26" s="53">
        <v>159.923</v>
      </c>
      <c r="Q26" s="53">
        <v>596.49900000000002</v>
      </c>
      <c r="R26" s="53">
        <v>2902.75</v>
      </c>
      <c r="S26" s="53">
        <v>1253.1199999999999</v>
      </c>
      <c r="T26" s="53">
        <v>808.10599999999999</v>
      </c>
      <c r="U26" s="58">
        <v>421.315</v>
      </c>
      <c r="V26" s="56">
        <f t="shared" si="2"/>
        <v>0.27431250000000001</v>
      </c>
      <c r="W26" s="57">
        <f t="shared" si="3"/>
        <v>0.16487218045112784</v>
      </c>
      <c r="Y26" s="52">
        <v>69.704599999999999</v>
      </c>
      <c r="Z26" s="53">
        <v>176.90899999999999</v>
      </c>
      <c r="AA26" s="53">
        <v>154.72399999999999</v>
      </c>
      <c r="AB26" s="53">
        <v>154.72399999999999</v>
      </c>
      <c r="AC26" s="53">
        <v>680.85799999999995</v>
      </c>
      <c r="AD26" s="53">
        <v>3332.78</v>
      </c>
      <c r="AE26" s="53">
        <v>879.26099999999997</v>
      </c>
      <c r="AF26" s="53">
        <v>681.96400000000006</v>
      </c>
      <c r="AG26" s="58">
        <v>407.62</v>
      </c>
      <c r="AH26" s="56">
        <f t="shared" si="4"/>
        <v>0.25938222222222218</v>
      </c>
      <c r="AI26" s="57">
        <f t="shared" si="5"/>
        <v>0.1515644008841521</v>
      </c>
    </row>
    <row r="27" spans="1:35">
      <c r="A27" s="37">
        <v>72.734800000000007</v>
      </c>
      <c r="B27" s="38">
        <v>170.869</v>
      </c>
      <c r="C27" s="38">
        <v>161.26300000000001</v>
      </c>
      <c r="D27" s="38">
        <v>161.26300000000001</v>
      </c>
      <c r="E27" s="38">
        <v>450.62400000000002</v>
      </c>
      <c r="F27" s="38">
        <v>2055.98</v>
      </c>
      <c r="G27" s="38">
        <v>2107.54</v>
      </c>
      <c r="H27" s="38">
        <v>953.68700000000001</v>
      </c>
      <c r="I27" s="41">
        <v>424.846</v>
      </c>
      <c r="J27" s="33">
        <f t="shared" si="0"/>
        <v>0.3146733333333333</v>
      </c>
      <c r="K27" s="34">
        <f t="shared" si="1"/>
        <v>0.18100146183343574</v>
      </c>
      <c r="M27" s="52">
        <v>72.734800000000007</v>
      </c>
      <c r="N27" s="53">
        <v>177.316</v>
      </c>
      <c r="O27" s="53">
        <v>166.17099999999999</v>
      </c>
      <c r="P27" s="53">
        <v>166.17099999999999</v>
      </c>
      <c r="Q27" s="53">
        <v>618.09100000000001</v>
      </c>
      <c r="R27" s="53">
        <v>2872.25</v>
      </c>
      <c r="S27" s="53">
        <v>1232.8800000000001</v>
      </c>
      <c r="T27" s="53">
        <v>828.34400000000005</v>
      </c>
      <c r="U27" s="58">
        <v>437.77600000000001</v>
      </c>
      <c r="V27" s="56">
        <f t="shared" si="2"/>
        <v>0.28193750000000001</v>
      </c>
      <c r="W27" s="57">
        <f t="shared" si="3"/>
        <v>0.15722988250942141</v>
      </c>
      <c r="Y27" s="52">
        <v>72.734800000000007</v>
      </c>
      <c r="Z27" s="53">
        <v>173.57300000000001</v>
      </c>
      <c r="AA27" s="53">
        <v>160.852</v>
      </c>
      <c r="AB27" s="53">
        <v>160.852</v>
      </c>
      <c r="AC27" s="53">
        <v>705.70600000000002</v>
      </c>
      <c r="AD27" s="53">
        <v>3299.02</v>
      </c>
      <c r="AE27" s="53">
        <v>862.90300000000002</v>
      </c>
      <c r="AF27" s="53">
        <v>698.32100000000003</v>
      </c>
      <c r="AG27" s="58">
        <v>423.76299999999998</v>
      </c>
      <c r="AH27" s="56">
        <f t="shared" si="4"/>
        <v>0.26688444444444442</v>
      </c>
      <c r="AI27" s="57">
        <f t="shared" si="5"/>
        <v>0.14452613698812636</v>
      </c>
    </row>
    <row r="28" spans="1:35">
      <c r="A28" s="37">
        <v>75.765100000000004</v>
      </c>
      <c r="B28" s="38">
        <v>167.39599999999999</v>
      </c>
      <c r="C28" s="38">
        <v>167.16200000000001</v>
      </c>
      <c r="D28" s="38">
        <v>167.16200000000001</v>
      </c>
      <c r="E28" s="38">
        <v>465.90199999999999</v>
      </c>
      <c r="F28" s="38">
        <v>2032.38</v>
      </c>
      <c r="G28" s="38">
        <v>2083.41</v>
      </c>
      <c r="H28" s="38">
        <v>977.81899999999996</v>
      </c>
      <c r="I28" s="41">
        <v>440.38799999999998</v>
      </c>
      <c r="J28" s="33">
        <f t="shared" si="0"/>
        <v>0.32253999999999994</v>
      </c>
      <c r="K28" s="34">
        <f t="shared" si="1"/>
        <v>0.1729976643723776</v>
      </c>
      <c r="M28" s="52">
        <v>75.765100000000004</v>
      </c>
      <c r="N28" s="53">
        <v>173.81800000000001</v>
      </c>
      <c r="O28" s="53">
        <v>172.28200000000001</v>
      </c>
      <c r="P28" s="53">
        <v>172.28200000000001</v>
      </c>
      <c r="Q28" s="53">
        <v>639.40200000000004</v>
      </c>
      <c r="R28" s="53">
        <v>2842.22</v>
      </c>
      <c r="S28" s="53">
        <v>1213.27</v>
      </c>
      <c r="T28" s="53">
        <v>847.952</v>
      </c>
      <c r="U28" s="58">
        <v>453.87400000000002</v>
      </c>
      <c r="V28" s="56">
        <f t="shared" si="2"/>
        <v>0.28944500000000006</v>
      </c>
      <c r="W28" s="57">
        <f t="shared" si="3"/>
        <v>0.15013042201454507</v>
      </c>
      <c r="Y28" s="52">
        <v>75.765100000000004</v>
      </c>
      <c r="Z28" s="53">
        <v>170.32400000000001</v>
      </c>
      <c r="AA28" s="53">
        <v>166.85</v>
      </c>
      <c r="AB28" s="53">
        <v>166.85</v>
      </c>
      <c r="AC28" s="53">
        <v>730.24199999999996</v>
      </c>
      <c r="AD28" s="53">
        <v>3265.73</v>
      </c>
      <c r="AE28" s="53">
        <v>847.08799999999997</v>
      </c>
      <c r="AF28" s="53">
        <v>714.13599999999997</v>
      </c>
      <c r="AG28" s="58">
        <v>439.565</v>
      </c>
      <c r="AH28" s="56">
        <f t="shared" si="4"/>
        <v>0.27428222222222221</v>
      </c>
      <c r="AI28" s="57">
        <f t="shared" si="5"/>
        <v>0.13799573837166909</v>
      </c>
    </row>
    <row r="29" spans="1:35">
      <c r="A29" s="37">
        <v>78.795299999999997</v>
      </c>
      <c r="B29" s="38">
        <v>163.994</v>
      </c>
      <c r="C29" s="38">
        <v>172.93199999999999</v>
      </c>
      <c r="D29" s="38">
        <v>172.93199999999999</v>
      </c>
      <c r="E29" s="38">
        <v>480.96899999999999</v>
      </c>
      <c r="F29" s="38">
        <v>2009.17</v>
      </c>
      <c r="G29" s="38">
        <v>2059.94</v>
      </c>
      <c r="H29" s="38">
        <v>1001.29</v>
      </c>
      <c r="I29" s="41">
        <v>455.58699999999999</v>
      </c>
      <c r="J29" s="33">
        <f t="shared" si="0"/>
        <v>0.33027666666666666</v>
      </c>
      <c r="K29" s="34">
        <f t="shared" si="1"/>
        <v>0.16551174268037908</v>
      </c>
      <c r="M29" s="52">
        <v>78.795299999999997</v>
      </c>
      <c r="N29" s="53">
        <v>170.41900000000001</v>
      </c>
      <c r="O29" s="53">
        <v>178.25800000000001</v>
      </c>
      <c r="P29" s="53">
        <v>178.25800000000001</v>
      </c>
      <c r="Q29" s="53">
        <v>660.44</v>
      </c>
      <c r="R29" s="53">
        <v>2812.63</v>
      </c>
      <c r="S29" s="53">
        <v>1194.27</v>
      </c>
      <c r="T29" s="53">
        <v>866.95500000000004</v>
      </c>
      <c r="U29" s="58">
        <v>469.61799999999999</v>
      </c>
      <c r="V29" s="56">
        <f t="shared" si="2"/>
        <v>0.29684249999999995</v>
      </c>
      <c r="W29" s="57">
        <f t="shared" si="3"/>
        <v>0.1435264492112821</v>
      </c>
      <c r="Y29" s="52">
        <v>78.795299999999997</v>
      </c>
      <c r="Z29" s="53">
        <v>167.16300000000001</v>
      </c>
      <c r="AA29" s="53">
        <v>172.72300000000001</v>
      </c>
      <c r="AB29" s="53">
        <v>172.72300000000001</v>
      </c>
      <c r="AC29" s="53">
        <v>754.47199999999998</v>
      </c>
      <c r="AD29" s="53">
        <v>3232.92</v>
      </c>
      <c r="AE29" s="53">
        <v>831.79200000000003</v>
      </c>
      <c r="AF29" s="53">
        <v>729.43299999999999</v>
      </c>
      <c r="AG29" s="58">
        <v>455.036</v>
      </c>
      <c r="AH29" s="56">
        <f t="shared" si="4"/>
        <v>0.28157333333333334</v>
      </c>
      <c r="AI29" s="57">
        <f t="shared" si="5"/>
        <v>0.13192773936925847</v>
      </c>
    </row>
    <row r="30" spans="1:35">
      <c r="A30" s="37">
        <v>81.825500000000005</v>
      </c>
      <c r="B30" s="38">
        <v>160.714</v>
      </c>
      <c r="C30" s="38">
        <v>178.56899999999999</v>
      </c>
      <c r="D30" s="38">
        <v>178.56899999999999</v>
      </c>
      <c r="E30" s="38">
        <v>495.83</v>
      </c>
      <c r="F30" s="38">
        <v>1986.32</v>
      </c>
      <c r="G30" s="38">
        <v>2037.1</v>
      </c>
      <c r="H30" s="38">
        <v>1024.1300000000001</v>
      </c>
      <c r="I30" s="41">
        <v>470.44</v>
      </c>
      <c r="J30" s="33">
        <f t="shared" si="0"/>
        <v>0.33789333333333338</v>
      </c>
      <c r="K30" s="34">
        <f t="shared" si="1"/>
        <v>0.15854510299108199</v>
      </c>
      <c r="M30" s="52">
        <v>81.825500000000005</v>
      </c>
      <c r="N30" s="53">
        <v>167.11699999999999</v>
      </c>
      <c r="O30" s="53">
        <v>184.10400000000001</v>
      </c>
      <c r="P30" s="53">
        <v>184.10400000000001</v>
      </c>
      <c r="Q30" s="53">
        <v>681.20899999999995</v>
      </c>
      <c r="R30" s="53">
        <v>2783.47</v>
      </c>
      <c r="S30" s="53">
        <v>1175.8399999999999</v>
      </c>
      <c r="T30" s="53">
        <v>885.38099999999997</v>
      </c>
      <c r="U30" s="58">
        <v>485.02</v>
      </c>
      <c r="V30" s="56">
        <f t="shared" si="2"/>
        <v>0.30413250000000003</v>
      </c>
      <c r="W30" s="57">
        <f t="shared" si="3"/>
        <v>0.13737186916886551</v>
      </c>
      <c r="Y30" s="52">
        <v>81.825500000000005</v>
      </c>
      <c r="Z30" s="53">
        <v>164.09299999999999</v>
      </c>
      <c r="AA30" s="53">
        <v>178.47399999999999</v>
      </c>
      <c r="AB30" s="53">
        <v>178.47399999999999</v>
      </c>
      <c r="AC30" s="53">
        <v>778.40300000000002</v>
      </c>
      <c r="AD30" s="53">
        <v>3200.56</v>
      </c>
      <c r="AE30" s="53">
        <v>816.98900000000003</v>
      </c>
      <c r="AF30" s="53">
        <v>744.23500000000001</v>
      </c>
      <c r="AG30" s="58">
        <v>470.18700000000001</v>
      </c>
      <c r="AH30" s="56">
        <f t="shared" si="4"/>
        <v>0.28876444444444443</v>
      </c>
      <c r="AI30" s="57">
        <f t="shared" si="5"/>
        <v>0.12627978205996429</v>
      </c>
    </row>
    <row r="31" spans="1:35">
      <c r="A31" s="37">
        <v>84.855699999999999</v>
      </c>
      <c r="B31" s="38">
        <v>157.55799999999999</v>
      </c>
      <c r="C31" s="38">
        <v>184.08</v>
      </c>
      <c r="D31" s="38">
        <v>184.08</v>
      </c>
      <c r="E31" s="38">
        <v>510.49099999999999</v>
      </c>
      <c r="F31" s="38">
        <v>1963.79</v>
      </c>
      <c r="G31" s="38">
        <v>2014.86</v>
      </c>
      <c r="H31" s="38">
        <v>1046.3599999999999</v>
      </c>
      <c r="I31" s="41">
        <v>484.95699999999999</v>
      </c>
      <c r="J31" s="33">
        <f t="shared" si="0"/>
        <v>0.34540333333333334</v>
      </c>
      <c r="K31" s="34">
        <f t="shared" si="1"/>
        <v>0.15205219019310756</v>
      </c>
      <c r="M31" s="52">
        <v>84.855699999999999</v>
      </c>
      <c r="N31" s="53">
        <v>163.91399999999999</v>
      </c>
      <c r="O31" s="53">
        <v>189.82400000000001</v>
      </c>
      <c r="P31" s="53">
        <v>189.82400000000001</v>
      </c>
      <c r="Q31" s="53">
        <v>701.71600000000001</v>
      </c>
      <c r="R31" s="53">
        <v>2754.72</v>
      </c>
      <c r="S31" s="53">
        <v>1157.97</v>
      </c>
      <c r="T31" s="53">
        <v>903.25300000000004</v>
      </c>
      <c r="U31" s="58">
        <v>500.09100000000001</v>
      </c>
      <c r="V31" s="56">
        <f t="shared" si="2"/>
        <v>0.31132000000000004</v>
      </c>
      <c r="W31" s="57">
        <f t="shared" si="3"/>
        <v>0.13162822818964406</v>
      </c>
      <c r="Y31" s="52">
        <v>84.855699999999999</v>
      </c>
      <c r="Z31" s="53">
        <v>161.11099999999999</v>
      </c>
      <c r="AA31" s="53">
        <v>184.107</v>
      </c>
      <c r="AB31" s="53">
        <v>184.107</v>
      </c>
      <c r="AC31" s="53">
        <v>802.04100000000005</v>
      </c>
      <c r="AD31" s="53">
        <v>3168.63</v>
      </c>
      <c r="AE31" s="53">
        <v>802.66</v>
      </c>
      <c r="AF31" s="53">
        <v>758.56399999999996</v>
      </c>
      <c r="AG31" s="58">
        <v>485.02800000000002</v>
      </c>
      <c r="AH31" s="56">
        <f t="shared" si="4"/>
        <v>0.29585999999999996</v>
      </c>
      <c r="AI31" s="57">
        <f t="shared" si="5"/>
        <v>0.12101143934443469</v>
      </c>
    </row>
    <row r="32" spans="1:35">
      <c r="A32" s="37">
        <v>87.885900000000007</v>
      </c>
      <c r="B32" s="38">
        <v>154.46600000000001</v>
      </c>
      <c r="C32" s="38">
        <v>189.47300000000001</v>
      </c>
      <c r="D32" s="38">
        <v>189.47300000000001</v>
      </c>
      <c r="E32" s="38">
        <v>524.95299999999997</v>
      </c>
      <c r="F32" s="38">
        <v>1941.64</v>
      </c>
      <c r="G32" s="38">
        <v>1993.21</v>
      </c>
      <c r="H32" s="38">
        <v>1068.01</v>
      </c>
      <c r="I32" s="41">
        <v>499.16399999999999</v>
      </c>
      <c r="J32" s="33">
        <f t="shared" si="0"/>
        <v>0.35278666666666664</v>
      </c>
      <c r="K32" s="34">
        <f t="shared" si="1"/>
        <v>0.14594844854302885</v>
      </c>
      <c r="M32" s="52">
        <v>87.885900000000007</v>
      </c>
      <c r="N32" s="53">
        <v>160.80699999999999</v>
      </c>
      <c r="O32" s="53">
        <v>195.423</v>
      </c>
      <c r="P32" s="53">
        <v>195.423</v>
      </c>
      <c r="Q32" s="53">
        <v>721.96500000000003</v>
      </c>
      <c r="R32" s="53">
        <v>2726.38</v>
      </c>
      <c r="S32" s="53">
        <v>1140.6300000000001</v>
      </c>
      <c r="T32" s="53">
        <v>920.59500000000003</v>
      </c>
      <c r="U32" s="58">
        <v>514.84100000000001</v>
      </c>
      <c r="V32" s="56">
        <f t="shared" si="2"/>
        <v>0.31840499999999999</v>
      </c>
      <c r="W32" s="57">
        <f t="shared" si="3"/>
        <v>0.12625979491528086</v>
      </c>
      <c r="Y32" s="52">
        <v>87.885900000000007</v>
      </c>
      <c r="Z32" s="53">
        <v>158.21700000000001</v>
      </c>
      <c r="AA32" s="53">
        <v>189.626</v>
      </c>
      <c r="AB32" s="53">
        <v>189.626</v>
      </c>
      <c r="AC32" s="53">
        <v>825.39099999999996</v>
      </c>
      <c r="AD32" s="53">
        <v>3137.14</v>
      </c>
      <c r="AE32" s="53">
        <v>788.78399999999999</v>
      </c>
      <c r="AF32" s="53">
        <v>772.44100000000003</v>
      </c>
      <c r="AG32" s="58">
        <v>499.56900000000002</v>
      </c>
      <c r="AH32" s="56">
        <f t="shared" si="4"/>
        <v>0.30285777777777778</v>
      </c>
      <c r="AI32" s="57">
        <f t="shared" si="5"/>
        <v>0.1160918949855451</v>
      </c>
    </row>
    <row r="33" spans="1:35">
      <c r="A33" s="37">
        <v>90.9161</v>
      </c>
      <c r="B33" s="38">
        <v>151.46700000000001</v>
      </c>
      <c r="C33" s="38">
        <v>194.749</v>
      </c>
      <c r="D33" s="38">
        <v>194.749</v>
      </c>
      <c r="E33" s="38">
        <v>539.221</v>
      </c>
      <c r="F33" s="38">
        <v>1919.81</v>
      </c>
      <c r="G33" s="38">
        <v>1972.13</v>
      </c>
      <c r="H33" s="38">
        <v>1089.0999999999999</v>
      </c>
      <c r="I33" s="41">
        <v>513.06399999999996</v>
      </c>
      <c r="J33" s="33">
        <f t="shared" si="0"/>
        <v>0.36006333333333335</v>
      </c>
      <c r="K33" s="34">
        <f t="shared" si="1"/>
        <v>0.14022255343967266</v>
      </c>
      <c r="M33" s="52">
        <v>90.9161</v>
      </c>
      <c r="N33" s="53">
        <v>157.79400000000001</v>
      </c>
      <c r="O33" s="53">
        <v>200.905</v>
      </c>
      <c r="P33" s="53">
        <v>200.905</v>
      </c>
      <c r="Q33" s="53">
        <v>741.96199999999999</v>
      </c>
      <c r="R33" s="53">
        <v>2698.43</v>
      </c>
      <c r="S33" s="53">
        <v>1123.8</v>
      </c>
      <c r="T33" s="53">
        <v>937.42899999999997</v>
      </c>
      <c r="U33" s="58">
        <v>529.28200000000004</v>
      </c>
      <c r="V33" s="56">
        <f t="shared" si="2"/>
        <v>0.32539250000000003</v>
      </c>
      <c r="W33" s="57">
        <f t="shared" si="3"/>
        <v>0.12123358712938988</v>
      </c>
      <c r="Y33" s="52">
        <v>90.9161</v>
      </c>
      <c r="Z33" s="53">
        <v>155.40600000000001</v>
      </c>
      <c r="AA33" s="53">
        <v>195.036</v>
      </c>
      <c r="AB33" s="53">
        <v>195.036</v>
      </c>
      <c r="AC33" s="53">
        <v>848.45799999999997</v>
      </c>
      <c r="AD33" s="53">
        <v>3106.06</v>
      </c>
      <c r="AE33" s="53">
        <v>775.33900000000006</v>
      </c>
      <c r="AF33" s="53">
        <v>785.88499999999999</v>
      </c>
      <c r="AG33" s="58">
        <v>513.82000000000005</v>
      </c>
      <c r="AH33" s="56">
        <f t="shared" si="4"/>
        <v>0.30976444444444445</v>
      </c>
      <c r="AI33" s="57">
        <f t="shared" si="5"/>
        <v>0.11148686457092845</v>
      </c>
    </row>
    <row r="34" spans="1:35">
      <c r="A34" s="37">
        <v>93.946299999999994</v>
      </c>
      <c r="B34" s="38">
        <v>148.55600000000001</v>
      </c>
      <c r="C34" s="38">
        <v>199.91200000000001</v>
      </c>
      <c r="D34" s="38">
        <v>199.91200000000001</v>
      </c>
      <c r="E34" s="38">
        <v>553.29999999999995</v>
      </c>
      <c r="F34" s="38">
        <v>1898.32</v>
      </c>
      <c r="G34" s="38">
        <v>1951.58</v>
      </c>
      <c r="H34" s="38">
        <v>1109.6400000000001</v>
      </c>
      <c r="I34" s="41">
        <v>526.66700000000003</v>
      </c>
      <c r="J34" s="33">
        <f t="shared" si="0"/>
        <v>0.3672266666666667</v>
      </c>
      <c r="K34" s="34">
        <f t="shared" si="1"/>
        <v>0.13484496405489799</v>
      </c>
      <c r="M34" s="52">
        <v>93.946299999999994</v>
      </c>
      <c r="N34" s="53">
        <v>154.81800000000001</v>
      </c>
      <c r="O34" s="53">
        <v>206.279</v>
      </c>
      <c r="P34" s="53">
        <v>206.279</v>
      </c>
      <c r="Q34" s="53">
        <v>761.71</v>
      </c>
      <c r="R34" s="53">
        <v>2670.91</v>
      </c>
      <c r="S34" s="53">
        <v>1107.46</v>
      </c>
      <c r="T34" s="53">
        <v>953.76800000000003</v>
      </c>
      <c r="U34" s="58">
        <v>543.44000000000005</v>
      </c>
      <c r="V34" s="56">
        <f t="shared" si="2"/>
        <v>0.33227250000000003</v>
      </c>
      <c r="W34" s="57">
        <f t="shared" si="3"/>
        <v>0.11648421100151231</v>
      </c>
      <c r="Y34" s="52">
        <v>93.946299999999994</v>
      </c>
      <c r="Z34" s="53">
        <v>152.67400000000001</v>
      </c>
      <c r="AA34" s="53">
        <v>200.339</v>
      </c>
      <c r="AB34" s="53">
        <v>200.339</v>
      </c>
      <c r="AC34" s="53">
        <v>871.24800000000005</v>
      </c>
      <c r="AD34" s="53">
        <v>3075.4</v>
      </c>
      <c r="AE34" s="53">
        <v>762.31100000000004</v>
      </c>
      <c r="AF34" s="53">
        <v>798.91399999999999</v>
      </c>
      <c r="AG34" s="58">
        <v>527.79200000000003</v>
      </c>
      <c r="AH34" s="56">
        <f t="shared" si="4"/>
        <v>0.31657777777777774</v>
      </c>
      <c r="AI34" s="57">
        <f t="shared" si="5"/>
        <v>0.10716973185455568</v>
      </c>
    </row>
    <row r="35" spans="1:35">
      <c r="A35" s="37">
        <v>96.976500000000001</v>
      </c>
      <c r="B35" s="38">
        <v>145.69499999999999</v>
      </c>
      <c r="C35" s="38">
        <v>204.97</v>
      </c>
      <c r="D35" s="38">
        <v>204.97</v>
      </c>
      <c r="E35" s="38">
        <v>567.19200000000001</v>
      </c>
      <c r="F35" s="38">
        <v>1877.17</v>
      </c>
      <c r="G35" s="38">
        <v>1931.57</v>
      </c>
      <c r="H35" s="38">
        <v>1129.6500000000001</v>
      </c>
      <c r="I35" s="41">
        <v>539.99199999999996</v>
      </c>
      <c r="J35" s="33">
        <f t="shared" ref="J35:J66" si="6">(3000-F35)/3000</f>
        <v>0.37427666666666665</v>
      </c>
      <c r="K35" s="34">
        <f t="shared" ref="K35:K66" si="7">B35/(3000-F35)</f>
        <v>0.12975695341235985</v>
      </c>
      <c r="M35" s="52">
        <v>96.976500000000001</v>
      </c>
      <c r="N35" s="53">
        <v>152.03800000000001</v>
      </c>
      <c r="O35" s="53">
        <v>211.53</v>
      </c>
      <c r="P35" s="53">
        <v>211.53</v>
      </c>
      <c r="Q35" s="53">
        <v>781.21900000000005</v>
      </c>
      <c r="R35" s="53">
        <v>2643.68</v>
      </c>
      <c r="S35" s="53">
        <v>1091.57</v>
      </c>
      <c r="T35" s="53">
        <v>969.65499999999997</v>
      </c>
      <c r="U35" s="58">
        <v>557.27499999999998</v>
      </c>
      <c r="V35" s="56">
        <f t="shared" ref="V35:V66" si="8">(4000-R35)/4000</f>
        <v>0.33908000000000005</v>
      </c>
      <c r="W35" s="57">
        <f t="shared" ref="W35:W66" si="9">N35/(4000-R35)</f>
        <v>0.1120959655538516</v>
      </c>
      <c r="Y35" s="52">
        <v>96.976500000000001</v>
      </c>
      <c r="Z35" s="53">
        <v>150.024</v>
      </c>
      <c r="AA35" s="53">
        <v>205.54</v>
      </c>
      <c r="AB35" s="53">
        <v>205.54</v>
      </c>
      <c r="AC35" s="53">
        <v>893.76599999999996</v>
      </c>
      <c r="AD35" s="53">
        <v>3045.13</v>
      </c>
      <c r="AE35" s="53">
        <v>749.67899999999997</v>
      </c>
      <c r="AF35" s="53">
        <v>811.54600000000005</v>
      </c>
      <c r="AG35" s="58">
        <v>541.49199999999996</v>
      </c>
      <c r="AH35" s="56">
        <f t="shared" si="4"/>
        <v>0.32330444444444439</v>
      </c>
      <c r="AI35" s="57">
        <f t="shared" si="5"/>
        <v>0.10311849168654245</v>
      </c>
    </row>
    <row r="36" spans="1:35">
      <c r="A36" s="37">
        <v>100.00700000000001</v>
      </c>
      <c r="B36" s="38">
        <v>142.953</v>
      </c>
      <c r="C36" s="38">
        <v>209.91900000000001</v>
      </c>
      <c r="D36" s="38">
        <v>209.91900000000001</v>
      </c>
      <c r="E36" s="38">
        <v>580.90300000000002</v>
      </c>
      <c r="F36" s="38">
        <v>1856.31</v>
      </c>
      <c r="G36" s="38">
        <v>1912.05</v>
      </c>
      <c r="H36" s="38">
        <v>1149.17</v>
      </c>
      <c r="I36" s="41">
        <v>553.029</v>
      </c>
      <c r="J36" s="33">
        <f t="shared" si="6"/>
        <v>0.38123000000000001</v>
      </c>
      <c r="K36" s="34">
        <f t="shared" si="7"/>
        <v>0.12499278650683314</v>
      </c>
      <c r="M36" s="52">
        <v>100.00700000000001</v>
      </c>
      <c r="N36" s="53">
        <v>149.29</v>
      </c>
      <c r="O36" s="53">
        <v>216.68199999999999</v>
      </c>
      <c r="P36" s="53">
        <v>216.68199999999999</v>
      </c>
      <c r="Q36" s="53">
        <v>800.48699999999997</v>
      </c>
      <c r="R36" s="53">
        <v>2616.86</v>
      </c>
      <c r="S36" s="53">
        <v>1076.1400000000001</v>
      </c>
      <c r="T36" s="53">
        <v>985.08500000000004</v>
      </c>
      <c r="U36" s="58">
        <v>570.84699999999998</v>
      </c>
      <c r="V36" s="56">
        <f t="shared" si="8"/>
        <v>0.34578499999999995</v>
      </c>
      <c r="W36" s="57">
        <f t="shared" si="9"/>
        <v>0.10793556689850631</v>
      </c>
      <c r="Y36" s="52">
        <v>100.00700000000001</v>
      </c>
      <c r="Z36" s="53">
        <v>147.44900000000001</v>
      </c>
      <c r="AA36" s="53">
        <v>210.64</v>
      </c>
      <c r="AB36" s="53">
        <v>210.64</v>
      </c>
      <c r="AC36" s="53">
        <v>916.01700000000005</v>
      </c>
      <c r="AD36" s="53">
        <v>3015.25</v>
      </c>
      <c r="AE36" s="53">
        <v>737.428</v>
      </c>
      <c r="AF36" s="53">
        <v>823.79700000000003</v>
      </c>
      <c r="AG36" s="58">
        <v>554.92999999999995</v>
      </c>
      <c r="AH36" s="56">
        <f t="shared" si="4"/>
        <v>0.32994444444444443</v>
      </c>
      <c r="AI36" s="57">
        <f t="shared" si="5"/>
        <v>9.9308974574844264E-2</v>
      </c>
    </row>
    <row r="37" spans="1:35">
      <c r="A37" s="37">
        <v>103.03700000000001</v>
      </c>
      <c r="B37" s="38">
        <v>140.292</v>
      </c>
      <c r="C37" s="38">
        <v>214.76499999999999</v>
      </c>
      <c r="D37" s="38">
        <v>214.76499999999999</v>
      </c>
      <c r="E37" s="38">
        <v>594.43600000000004</v>
      </c>
      <c r="F37" s="38">
        <v>1835.74</v>
      </c>
      <c r="G37" s="38">
        <v>1893.02</v>
      </c>
      <c r="H37" s="38">
        <v>1168.2</v>
      </c>
      <c r="I37" s="41">
        <v>565.79700000000003</v>
      </c>
      <c r="J37" s="33">
        <f t="shared" si="6"/>
        <v>0.38808666666666669</v>
      </c>
      <c r="K37" s="34">
        <f t="shared" si="7"/>
        <v>0.1204988576434817</v>
      </c>
      <c r="M37" s="52">
        <v>103.03700000000001</v>
      </c>
      <c r="N37" s="53">
        <v>146.624</v>
      </c>
      <c r="O37" s="53">
        <v>221.73099999999999</v>
      </c>
      <c r="P37" s="53">
        <v>221.73099999999999</v>
      </c>
      <c r="Q37" s="53">
        <v>819.52200000000005</v>
      </c>
      <c r="R37" s="53">
        <v>2590.39</v>
      </c>
      <c r="S37" s="53">
        <v>1061.1400000000001</v>
      </c>
      <c r="T37" s="53">
        <v>1000.08</v>
      </c>
      <c r="U37" s="58">
        <v>584.14700000000005</v>
      </c>
      <c r="V37" s="56">
        <f t="shared" si="8"/>
        <v>0.35240250000000001</v>
      </c>
      <c r="W37" s="57">
        <f t="shared" si="9"/>
        <v>0.10401742325891557</v>
      </c>
      <c r="Y37" s="52">
        <v>103.03700000000001</v>
      </c>
      <c r="Z37" s="53">
        <v>144.95599999999999</v>
      </c>
      <c r="AA37" s="53">
        <v>215.643</v>
      </c>
      <c r="AB37" s="53">
        <v>215.643</v>
      </c>
      <c r="AC37" s="53">
        <v>938.005</v>
      </c>
      <c r="AD37" s="53">
        <v>2985.75</v>
      </c>
      <c r="AE37" s="53">
        <v>725.54200000000003</v>
      </c>
      <c r="AF37" s="53">
        <v>835.68299999999999</v>
      </c>
      <c r="AG37" s="58">
        <v>568.11</v>
      </c>
      <c r="AH37" s="56">
        <f t="shared" si="4"/>
        <v>0.33650000000000002</v>
      </c>
      <c r="AI37" s="57">
        <f t="shared" si="5"/>
        <v>9.5727918111276206E-2</v>
      </c>
    </row>
    <row r="38" spans="1:35">
      <c r="A38" s="37">
        <v>106.06699999999999</v>
      </c>
      <c r="B38" s="38">
        <v>137.68600000000001</v>
      </c>
      <c r="C38" s="38">
        <v>219.51499999999999</v>
      </c>
      <c r="D38" s="38">
        <v>219.51499999999999</v>
      </c>
      <c r="E38" s="38">
        <v>607.79300000000001</v>
      </c>
      <c r="F38" s="38">
        <v>1815.49</v>
      </c>
      <c r="G38" s="38">
        <v>1874.46</v>
      </c>
      <c r="H38" s="38">
        <v>1186.76</v>
      </c>
      <c r="I38" s="41">
        <v>578.30899999999997</v>
      </c>
      <c r="J38" s="33">
        <f t="shared" si="6"/>
        <v>0.39483666666666667</v>
      </c>
      <c r="K38" s="34">
        <f t="shared" si="7"/>
        <v>0.11623878228128087</v>
      </c>
      <c r="M38" s="52">
        <v>106.06699999999999</v>
      </c>
      <c r="N38" s="53">
        <v>144.036</v>
      </c>
      <c r="O38" s="53">
        <v>226.68</v>
      </c>
      <c r="P38" s="53">
        <v>226.68</v>
      </c>
      <c r="Q38" s="53">
        <v>838.327</v>
      </c>
      <c r="R38" s="53">
        <v>2564.2800000000002</v>
      </c>
      <c r="S38" s="53">
        <v>1046.56</v>
      </c>
      <c r="T38" s="53">
        <v>1014.67</v>
      </c>
      <c r="U38" s="58">
        <v>597.18600000000004</v>
      </c>
      <c r="V38" s="56">
        <f t="shared" si="8"/>
        <v>0.35892999999999997</v>
      </c>
      <c r="W38" s="57">
        <f t="shared" si="9"/>
        <v>0.10032318279330232</v>
      </c>
      <c r="Y38" s="52">
        <v>106.06699999999999</v>
      </c>
      <c r="Z38" s="53">
        <v>142.53800000000001</v>
      </c>
      <c r="AA38" s="53">
        <v>220.553</v>
      </c>
      <c r="AB38" s="53">
        <v>220.553</v>
      </c>
      <c r="AC38" s="53">
        <v>959.73599999999999</v>
      </c>
      <c r="AD38" s="53">
        <v>2956.62</v>
      </c>
      <c r="AE38" s="53">
        <v>714.00599999999997</v>
      </c>
      <c r="AF38" s="53">
        <v>847.21799999999996</v>
      </c>
      <c r="AG38" s="58">
        <v>581.04399999999998</v>
      </c>
      <c r="AH38" s="56">
        <f t="shared" si="4"/>
        <v>0.34297333333333335</v>
      </c>
      <c r="AI38" s="57">
        <f t="shared" si="5"/>
        <v>9.235444284622063E-2</v>
      </c>
    </row>
    <row r="39" spans="1:35">
      <c r="A39" s="37">
        <v>109.09699999999999</v>
      </c>
      <c r="B39" s="38">
        <v>135.22399999999999</v>
      </c>
      <c r="C39" s="38">
        <v>224.16200000000001</v>
      </c>
      <c r="D39" s="38">
        <v>224.16200000000001</v>
      </c>
      <c r="E39" s="38">
        <v>620.98099999999999</v>
      </c>
      <c r="F39" s="38">
        <v>1795.47</v>
      </c>
      <c r="G39" s="38">
        <v>1856.33</v>
      </c>
      <c r="H39" s="38">
        <v>1204.9000000000001</v>
      </c>
      <c r="I39" s="41">
        <v>590.553</v>
      </c>
      <c r="J39" s="33">
        <f t="shared" si="6"/>
        <v>0.40150999999999998</v>
      </c>
      <c r="K39" s="34">
        <f t="shared" si="7"/>
        <v>0.11226287431612329</v>
      </c>
      <c r="M39" s="52">
        <v>109.09699999999999</v>
      </c>
      <c r="N39" s="53">
        <v>141.52500000000001</v>
      </c>
      <c r="O39" s="53">
        <v>231.53299999999999</v>
      </c>
      <c r="P39" s="53">
        <v>231.53299999999999</v>
      </c>
      <c r="Q39" s="53">
        <v>856.90599999999995</v>
      </c>
      <c r="R39" s="53">
        <v>2538.5</v>
      </c>
      <c r="S39" s="53">
        <v>1032.3699999999999</v>
      </c>
      <c r="T39" s="53">
        <v>1028.8499999999999</v>
      </c>
      <c r="U39" s="58">
        <v>609.971</v>
      </c>
      <c r="V39" s="56">
        <f t="shared" si="8"/>
        <v>0.36537500000000001</v>
      </c>
      <c r="W39" s="57">
        <f t="shared" si="9"/>
        <v>9.6835443037974686E-2</v>
      </c>
      <c r="Y39" s="52">
        <v>109.09699999999999</v>
      </c>
      <c r="Z39" s="53">
        <v>140.196</v>
      </c>
      <c r="AA39" s="53">
        <v>225.37</v>
      </c>
      <c r="AB39" s="53">
        <v>225.37</v>
      </c>
      <c r="AC39" s="53">
        <v>981.21400000000006</v>
      </c>
      <c r="AD39" s="53">
        <v>2927.85</v>
      </c>
      <c r="AE39" s="53">
        <v>702.80499999999995</v>
      </c>
      <c r="AF39" s="53">
        <v>858.41899999999998</v>
      </c>
      <c r="AG39" s="58">
        <v>593.73599999999999</v>
      </c>
      <c r="AH39" s="56">
        <f t="shared" si="4"/>
        <v>0.34936666666666671</v>
      </c>
      <c r="AI39" s="57">
        <f t="shared" si="5"/>
        <v>8.917469707089018E-2</v>
      </c>
    </row>
    <row r="40" spans="1:35">
      <c r="A40" s="37">
        <v>112.127</v>
      </c>
      <c r="B40" s="38">
        <v>132.77799999999999</v>
      </c>
      <c r="C40" s="38">
        <v>228.72200000000001</v>
      </c>
      <c r="D40" s="38">
        <v>228.72200000000001</v>
      </c>
      <c r="E40" s="38">
        <v>633.99800000000005</v>
      </c>
      <c r="F40" s="38">
        <v>1775.78</v>
      </c>
      <c r="G40" s="38">
        <v>1838.65</v>
      </c>
      <c r="H40" s="38">
        <v>1222.58</v>
      </c>
      <c r="I40" s="41">
        <v>602.56500000000005</v>
      </c>
      <c r="J40" s="33">
        <f t="shared" si="6"/>
        <v>0.40807333333333334</v>
      </c>
      <c r="K40" s="34">
        <f t="shared" si="7"/>
        <v>0.10845926385780333</v>
      </c>
      <c r="M40" s="52">
        <v>112.127</v>
      </c>
      <c r="N40" s="53">
        <v>139.08600000000001</v>
      </c>
      <c r="O40" s="53">
        <v>236.29300000000001</v>
      </c>
      <c r="P40" s="53">
        <v>236.29300000000001</v>
      </c>
      <c r="Q40" s="53">
        <v>875.26499999999999</v>
      </c>
      <c r="R40" s="53">
        <v>2513.06</v>
      </c>
      <c r="S40" s="53">
        <v>1018.57</v>
      </c>
      <c r="T40" s="53">
        <v>1042.6500000000001</v>
      </c>
      <c r="U40" s="58">
        <v>622.51099999999997</v>
      </c>
      <c r="V40" s="56">
        <f t="shared" si="8"/>
        <v>0.37173500000000004</v>
      </c>
      <c r="W40" s="57">
        <f t="shared" si="9"/>
        <v>9.3538407736694154E-2</v>
      </c>
      <c r="Y40" s="52">
        <v>112.127</v>
      </c>
      <c r="Z40" s="53">
        <v>137.92400000000001</v>
      </c>
      <c r="AA40" s="53">
        <v>230.1</v>
      </c>
      <c r="AB40" s="53">
        <v>230.1</v>
      </c>
      <c r="AC40" s="53">
        <v>1002.44</v>
      </c>
      <c r="AD40" s="53">
        <v>2899.43</v>
      </c>
      <c r="AE40" s="53">
        <v>691.928</v>
      </c>
      <c r="AF40" s="53">
        <v>869.29700000000003</v>
      </c>
      <c r="AG40" s="58">
        <v>606.19600000000003</v>
      </c>
      <c r="AH40" s="56">
        <f t="shared" si="4"/>
        <v>0.35568222222222223</v>
      </c>
      <c r="AI40" s="57">
        <f t="shared" si="5"/>
        <v>8.6171801295788372E-2</v>
      </c>
    </row>
    <row r="41" spans="1:35">
      <c r="A41" s="37">
        <v>115.158</v>
      </c>
      <c r="B41" s="38">
        <v>130.4</v>
      </c>
      <c r="C41" s="38">
        <v>233.191</v>
      </c>
      <c r="D41" s="38">
        <v>233.191</v>
      </c>
      <c r="E41" s="38">
        <v>646.84900000000005</v>
      </c>
      <c r="F41" s="38">
        <v>1756.37</v>
      </c>
      <c r="G41" s="38">
        <v>1821.39</v>
      </c>
      <c r="H41" s="38">
        <v>1239.8399999999999</v>
      </c>
      <c r="I41" s="41">
        <v>614.34</v>
      </c>
      <c r="J41" s="33">
        <f t="shared" si="6"/>
        <v>0.41454333333333337</v>
      </c>
      <c r="K41" s="34">
        <f t="shared" si="7"/>
        <v>0.10485433770494439</v>
      </c>
      <c r="M41" s="52">
        <v>115.158</v>
      </c>
      <c r="N41" s="53">
        <v>136.71600000000001</v>
      </c>
      <c r="O41" s="53">
        <v>240.96199999999999</v>
      </c>
      <c r="P41" s="53">
        <v>240.96199999999999</v>
      </c>
      <c r="Q41" s="53">
        <v>893.40599999999995</v>
      </c>
      <c r="R41" s="53">
        <v>2487.9499999999998</v>
      </c>
      <c r="S41" s="53">
        <v>1005.14</v>
      </c>
      <c r="T41" s="53">
        <v>1056.08</v>
      </c>
      <c r="U41" s="58">
        <v>634.81299999999999</v>
      </c>
      <c r="V41" s="56">
        <f t="shared" si="8"/>
        <v>0.37801250000000003</v>
      </c>
      <c r="W41" s="57">
        <f t="shared" si="9"/>
        <v>9.0417644919149498E-2</v>
      </c>
      <c r="Y41" s="52">
        <v>115.158</v>
      </c>
      <c r="Z41" s="53">
        <v>135.72300000000001</v>
      </c>
      <c r="AA41" s="53">
        <v>234.74299999999999</v>
      </c>
      <c r="AB41" s="53">
        <v>234.74299999999999</v>
      </c>
      <c r="AC41" s="53">
        <v>1023.43</v>
      </c>
      <c r="AD41" s="53">
        <v>2871.36</v>
      </c>
      <c r="AE41" s="53">
        <v>681.36</v>
      </c>
      <c r="AF41" s="53">
        <v>879.86400000000003</v>
      </c>
      <c r="AG41" s="58">
        <v>618.42899999999997</v>
      </c>
      <c r="AH41" s="56">
        <f t="shared" si="4"/>
        <v>0.36191999999999996</v>
      </c>
      <c r="AI41" s="57">
        <f t="shared" si="5"/>
        <v>8.3335175361037447E-2</v>
      </c>
    </row>
    <row r="42" spans="1:35">
      <c r="A42" s="37">
        <v>118.188</v>
      </c>
      <c r="B42" s="38">
        <v>128.08699999999999</v>
      </c>
      <c r="C42" s="38">
        <v>237.57300000000001</v>
      </c>
      <c r="D42" s="38">
        <v>237.57300000000001</v>
      </c>
      <c r="E42" s="38">
        <v>659.53800000000001</v>
      </c>
      <c r="F42" s="38">
        <v>1737.23</v>
      </c>
      <c r="G42" s="38">
        <v>1804.53</v>
      </c>
      <c r="H42" s="38">
        <v>1256.69</v>
      </c>
      <c r="I42" s="41">
        <v>625.88499999999999</v>
      </c>
      <c r="J42" s="33">
        <f t="shared" si="6"/>
        <v>0.42092333333333332</v>
      </c>
      <c r="K42" s="34">
        <f t="shared" si="7"/>
        <v>0.10143335682665884</v>
      </c>
      <c r="M42" s="52">
        <v>118.188</v>
      </c>
      <c r="N42" s="53">
        <v>134.41300000000001</v>
      </c>
      <c r="O42" s="53">
        <v>245.54400000000001</v>
      </c>
      <c r="P42" s="53">
        <v>245.54400000000001</v>
      </c>
      <c r="Q42" s="53">
        <v>911.33399999999995</v>
      </c>
      <c r="R42" s="53">
        <v>2463.16</v>
      </c>
      <c r="S42" s="53">
        <v>992.06399999999996</v>
      </c>
      <c r="T42" s="53">
        <v>1069.1600000000001</v>
      </c>
      <c r="U42" s="58">
        <v>646.88400000000001</v>
      </c>
      <c r="V42" s="56">
        <f t="shared" si="8"/>
        <v>0.38421000000000005</v>
      </c>
      <c r="W42" s="57">
        <f t="shared" si="9"/>
        <v>8.7460633507717128E-2</v>
      </c>
      <c r="Y42" s="52">
        <v>118.188</v>
      </c>
      <c r="Z42" s="53">
        <v>133.59800000000001</v>
      </c>
      <c r="AA42" s="53">
        <v>239.30500000000001</v>
      </c>
      <c r="AB42" s="53">
        <v>239.30500000000001</v>
      </c>
      <c r="AC42" s="53">
        <v>1044.17</v>
      </c>
      <c r="AD42" s="53">
        <v>2843.62</v>
      </c>
      <c r="AE42" s="53">
        <v>671.072</v>
      </c>
      <c r="AF42" s="53">
        <v>890.15200000000004</v>
      </c>
      <c r="AG42" s="58">
        <v>630.447</v>
      </c>
      <c r="AH42" s="56">
        <f t="shared" si="4"/>
        <v>0.36808444444444449</v>
      </c>
      <c r="AI42" s="57">
        <f t="shared" si="5"/>
        <v>8.065661261304774E-2</v>
      </c>
    </row>
    <row r="43" spans="1:35">
      <c r="A43" s="37">
        <v>121.218</v>
      </c>
      <c r="B43" s="38">
        <v>125.836</v>
      </c>
      <c r="C43" s="38">
        <v>241.87100000000001</v>
      </c>
      <c r="D43" s="38">
        <v>241.87100000000001</v>
      </c>
      <c r="E43" s="38">
        <v>672.06799999999998</v>
      </c>
      <c r="F43" s="38">
        <v>1718.35</v>
      </c>
      <c r="G43" s="38">
        <v>1788.08</v>
      </c>
      <c r="H43" s="38">
        <v>1273.1500000000001</v>
      </c>
      <c r="I43" s="41">
        <v>637.20699999999999</v>
      </c>
      <c r="J43" s="33">
        <f t="shared" si="6"/>
        <v>0.42721666666666669</v>
      </c>
      <c r="K43" s="34">
        <f t="shared" si="7"/>
        <v>9.818281121991182E-2</v>
      </c>
      <c r="M43" s="52">
        <v>121.218</v>
      </c>
      <c r="N43" s="53">
        <v>132.166</v>
      </c>
      <c r="O43" s="53">
        <v>250.04300000000001</v>
      </c>
      <c r="P43" s="53">
        <v>250.04300000000001</v>
      </c>
      <c r="Q43" s="53">
        <v>929.05200000000002</v>
      </c>
      <c r="R43" s="53">
        <v>2438.6999999999998</v>
      </c>
      <c r="S43" s="53">
        <v>979.33100000000002</v>
      </c>
      <c r="T43" s="53">
        <v>1081.8900000000001</v>
      </c>
      <c r="U43" s="58">
        <v>658.73500000000001</v>
      </c>
      <c r="V43" s="56">
        <f t="shared" si="8"/>
        <v>0.39032500000000003</v>
      </c>
      <c r="W43" s="57">
        <f t="shared" si="9"/>
        <v>8.465125216166014E-2</v>
      </c>
      <c r="Y43" s="52">
        <v>121.218</v>
      </c>
      <c r="Z43" s="53">
        <v>131.49600000000001</v>
      </c>
      <c r="AA43" s="53">
        <v>243.77600000000001</v>
      </c>
      <c r="AB43" s="53">
        <v>243.77600000000001</v>
      </c>
      <c r="AC43" s="53">
        <v>1064.67</v>
      </c>
      <c r="AD43" s="53">
        <v>2816.28</v>
      </c>
      <c r="AE43" s="53">
        <v>661.16800000000001</v>
      </c>
      <c r="AF43" s="53">
        <v>900.05700000000002</v>
      </c>
      <c r="AG43" s="58">
        <v>642.226</v>
      </c>
      <c r="AH43" s="56">
        <f t="shared" si="4"/>
        <v>0.37415999999999994</v>
      </c>
      <c r="AI43" s="57">
        <f t="shared" si="5"/>
        <v>7.8098496187014477E-2</v>
      </c>
    </row>
    <row r="44" spans="1:35">
      <c r="A44" s="37">
        <v>124.248</v>
      </c>
      <c r="B44" s="38">
        <v>123.646</v>
      </c>
      <c r="C44" s="38">
        <v>246.08600000000001</v>
      </c>
      <c r="D44" s="38">
        <v>246.08600000000001</v>
      </c>
      <c r="E44" s="38">
        <v>684.44</v>
      </c>
      <c r="F44" s="38">
        <v>1699.74</v>
      </c>
      <c r="G44" s="38">
        <v>1772</v>
      </c>
      <c r="H44" s="38">
        <v>1289.23</v>
      </c>
      <c r="I44" s="41">
        <v>648.31200000000001</v>
      </c>
      <c r="J44" s="33">
        <f t="shared" si="6"/>
        <v>0.43341999999999997</v>
      </c>
      <c r="K44" s="34">
        <f t="shared" si="7"/>
        <v>9.5093289034500789E-2</v>
      </c>
      <c r="M44" s="52">
        <v>124.248</v>
      </c>
      <c r="N44" s="53">
        <v>129.982</v>
      </c>
      <c r="O44" s="53">
        <v>254.458</v>
      </c>
      <c r="P44" s="53">
        <v>254.458</v>
      </c>
      <c r="Q44" s="53">
        <v>946.56299999999999</v>
      </c>
      <c r="R44" s="53">
        <v>2414.54</v>
      </c>
      <c r="S44" s="53">
        <v>966.92899999999997</v>
      </c>
      <c r="T44" s="53">
        <v>1094.3</v>
      </c>
      <c r="U44" s="58">
        <v>670.36800000000005</v>
      </c>
      <c r="V44" s="56">
        <f t="shared" si="8"/>
        <v>0.39636500000000002</v>
      </c>
      <c r="W44" s="57">
        <f t="shared" si="9"/>
        <v>8.1983777578746864E-2</v>
      </c>
      <c r="Y44" s="52">
        <v>124.248</v>
      </c>
      <c r="Z44" s="53">
        <v>129.45699999999999</v>
      </c>
      <c r="AA44" s="53">
        <v>248.178</v>
      </c>
      <c r="AB44" s="53">
        <v>248.178</v>
      </c>
      <c r="AC44" s="53">
        <v>1084.94</v>
      </c>
      <c r="AD44" s="53">
        <v>2789.25</v>
      </c>
      <c r="AE44" s="53">
        <v>651.47900000000004</v>
      </c>
      <c r="AF44" s="53">
        <v>909.74599999999998</v>
      </c>
      <c r="AG44" s="58">
        <v>653.82299999999998</v>
      </c>
      <c r="AH44" s="56">
        <f t="shared" si="4"/>
        <v>0.38016666666666665</v>
      </c>
      <c r="AI44" s="57">
        <f t="shared" si="5"/>
        <v>7.5672658190851963E-2</v>
      </c>
    </row>
    <row r="45" spans="1:35">
      <c r="A45" s="37">
        <v>127.27800000000001</v>
      </c>
      <c r="B45" s="38">
        <v>121.524</v>
      </c>
      <c r="C45" s="38">
        <v>250.22200000000001</v>
      </c>
      <c r="D45" s="38">
        <v>250.22200000000001</v>
      </c>
      <c r="E45" s="38">
        <v>696.66</v>
      </c>
      <c r="F45" s="38">
        <v>1681.37</v>
      </c>
      <c r="G45" s="38">
        <v>1756.27</v>
      </c>
      <c r="H45" s="38">
        <v>1304.95</v>
      </c>
      <c r="I45" s="41">
        <v>659.20899999999995</v>
      </c>
      <c r="J45" s="33">
        <f t="shared" si="6"/>
        <v>0.4395433333333334</v>
      </c>
      <c r="K45" s="34">
        <f t="shared" si="7"/>
        <v>9.2159286532234208E-2</v>
      </c>
      <c r="M45" s="52">
        <v>127.27800000000001</v>
      </c>
      <c r="N45" s="53">
        <v>127.858</v>
      </c>
      <c r="O45" s="53">
        <v>258.79399999999998</v>
      </c>
      <c r="P45" s="53">
        <v>258.79399999999998</v>
      </c>
      <c r="Q45" s="53">
        <v>963.87099999999998</v>
      </c>
      <c r="R45" s="53">
        <v>2390.6799999999998</v>
      </c>
      <c r="S45" s="53">
        <v>954.846</v>
      </c>
      <c r="T45" s="53">
        <v>1106.3800000000001</v>
      </c>
      <c r="U45" s="58">
        <v>681.79</v>
      </c>
      <c r="V45" s="56">
        <f t="shared" si="8"/>
        <v>0.40233000000000002</v>
      </c>
      <c r="W45" s="57">
        <f t="shared" si="9"/>
        <v>7.9448462704744857E-2</v>
      </c>
      <c r="Y45" s="52">
        <v>127.27800000000001</v>
      </c>
      <c r="Z45" s="53">
        <v>127.47199999999999</v>
      </c>
      <c r="AA45" s="53">
        <v>252.505</v>
      </c>
      <c r="AB45" s="53">
        <v>252.505</v>
      </c>
      <c r="AC45" s="53">
        <v>1104.98</v>
      </c>
      <c r="AD45" s="53">
        <v>2762.54</v>
      </c>
      <c r="AE45" s="53">
        <v>642.05499999999995</v>
      </c>
      <c r="AF45" s="53">
        <v>919.16899999999998</v>
      </c>
      <c r="AG45" s="58">
        <v>665.22199999999998</v>
      </c>
      <c r="AH45" s="56">
        <f t="shared" si="4"/>
        <v>0.38610222222222224</v>
      </c>
      <c r="AI45" s="57">
        <f t="shared" si="5"/>
        <v>7.336686887755689E-2</v>
      </c>
    </row>
    <row r="46" spans="1:35">
      <c r="A46" s="37">
        <v>130.309</v>
      </c>
      <c r="B46" s="38">
        <v>119.45</v>
      </c>
      <c r="C46" s="38">
        <v>254.28100000000001</v>
      </c>
      <c r="D46" s="38">
        <v>254.28100000000001</v>
      </c>
      <c r="E46" s="38">
        <v>708.72799999999995</v>
      </c>
      <c r="F46" s="38">
        <v>1663.26</v>
      </c>
      <c r="G46" s="38">
        <v>1740.92</v>
      </c>
      <c r="H46" s="38">
        <v>1320.31</v>
      </c>
      <c r="I46" s="41">
        <v>669.90099999999995</v>
      </c>
      <c r="J46" s="33">
        <f t="shared" si="6"/>
        <v>0.44557999999999998</v>
      </c>
      <c r="K46" s="34">
        <f t="shared" si="7"/>
        <v>8.9359187276508517E-2</v>
      </c>
      <c r="M46" s="52">
        <v>130.309</v>
      </c>
      <c r="N46" s="53">
        <v>125.79300000000001</v>
      </c>
      <c r="O46" s="53">
        <v>263.05099999999999</v>
      </c>
      <c r="P46" s="53">
        <v>263.05099999999999</v>
      </c>
      <c r="Q46" s="53">
        <v>980.97900000000004</v>
      </c>
      <c r="R46" s="53">
        <v>2367.13</v>
      </c>
      <c r="S46" s="53">
        <v>943.07</v>
      </c>
      <c r="T46" s="53">
        <v>1118.1500000000001</v>
      </c>
      <c r="U46" s="58">
        <v>693.00699999999995</v>
      </c>
      <c r="V46" s="56">
        <f t="shared" si="8"/>
        <v>0.40821749999999996</v>
      </c>
      <c r="W46" s="57">
        <f t="shared" si="9"/>
        <v>7.7037976078928525E-2</v>
      </c>
      <c r="Y46" s="52">
        <v>130.309</v>
      </c>
      <c r="Z46" s="53">
        <v>125.517</v>
      </c>
      <c r="AA46" s="53">
        <v>256.78100000000001</v>
      </c>
      <c r="AB46" s="53">
        <v>256.78100000000001</v>
      </c>
      <c r="AC46" s="53">
        <v>1124.82</v>
      </c>
      <c r="AD46" s="53">
        <v>2736.1</v>
      </c>
      <c r="AE46" s="53">
        <v>632.77</v>
      </c>
      <c r="AF46" s="53">
        <v>928.45500000000004</v>
      </c>
      <c r="AG46" s="58">
        <v>676.48699999999997</v>
      </c>
      <c r="AH46" s="56">
        <f t="shared" si="4"/>
        <v>0.39197777777777781</v>
      </c>
      <c r="AI46" s="57">
        <f t="shared" si="5"/>
        <v>7.1158795850104872E-2</v>
      </c>
    </row>
    <row r="47" spans="1:35">
      <c r="A47" s="37">
        <v>133.339</v>
      </c>
      <c r="B47" s="38">
        <v>117.429</v>
      </c>
      <c r="C47" s="38">
        <v>258.26400000000001</v>
      </c>
      <c r="D47" s="38">
        <v>258.26400000000001</v>
      </c>
      <c r="E47" s="38">
        <v>720.64800000000002</v>
      </c>
      <c r="F47" s="38">
        <v>1645.39</v>
      </c>
      <c r="G47" s="38">
        <v>1725.9</v>
      </c>
      <c r="H47" s="38">
        <v>1335.32</v>
      </c>
      <c r="I47" s="41">
        <v>680.39499999999998</v>
      </c>
      <c r="J47" s="33">
        <f t="shared" si="6"/>
        <v>0.45153666666666664</v>
      </c>
      <c r="K47" s="34">
        <f t="shared" si="7"/>
        <v>8.6688419545108933E-2</v>
      </c>
      <c r="M47" s="52">
        <v>133.339</v>
      </c>
      <c r="N47" s="53">
        <v>123.78100000000001</v>
      </c>
      <c r="O47" s="53">
        <v>267.23399999999998</v>
      </c>
      <c r="P47" s="53">
        <v>267.23399999999998</v>
      </c>
      <c r="Q47" s="53">
        <v>997.89099999999996</v>
      </c>
      <c r="R47" s="53">
        <v>2343.86</v>
      </c>
      <c r="S47" s="53">
        <v>931.59199999999998</v>
      </c>
      <c r="T47" s="53">
        <v>1129.6300000000001</v>
      </c>
      <c r="U47" s="58">
        <v>704.02499999999998</v>
      </c>
      <c r="V47" s="56">
        <f t="shared" si="8"/>
        <v>0.41403499999999999</v>
      </c>
      <c r="W47" s="57">
        <f t="shared" si="9"/>
        <v>7.4740662021326704E-2</v>
      </c>
      <c r="Y47" s="52">
        <v>133.339</v>
      </c>
      <c r="Z47" s="53">
        <v>123.658</v>
      </c>
      <c r="AA47" s="53">
        <v>260.96699999999998</v>
      </c>
      <c r="AB47" s="53">
        <v>260.96699999999998</v>
      </c>
      <c r="AC47" s="53">
        <v>1144.42</v>
      </c>
      <c r="AD47" s="53">
        <v>2709.98</v>
      </c>
      <c r="AE47" s="53">
        <v>623.79899999999998</v>
      </c>
      <c r="AF47" s="53">
        <v>937.42499999999995</v>
      </c>
      <c r="AG47" s="58">
        <v>687.51599999999996</v>
      </c>
      <c r="AH47" s="56">
        <f t="shared" si="4"/>
        <v>0.3977822222222222</v>
      </c>
      <c r="AI47" s="57">
        <f t="shared" si="5"/>
        <v>6.9081909699332963E-2</v>
      </c>
    </row>
    <row r="48" spans="1:35">
      <c r="A48" s="37">
        <v>136.369</v>
      </c>
      <c r="B48" s="38">
        <v>115.461</v>
      </c>
      <c r="C48" s="38">
        <v>262.17399999999998</v>
      </c>
      <c r="D48" s="38">
        <v>262.17399999999998</v>
      </c>
      <c r="E48" s="38">
        <v>732.42100000000005</v>
      </c>
      <c r="F48" s="38">
        <v>1627.77</v>
      </c>
      <c r="G48" s="38">
        <v>1711.22</v>
      </c>
      <c r="H48" s="38">
        <v>1350.01</v>
      </c>
      <c r="I48" s="41">
        <v>690.69600000000003</v>
      </c>
      <c r="J48" s="33">
        <f t="shared" si="6"/>
        <v>0.45740999999999998</v>
      </c>
      <c r="K48" s="34">
        <f t="shared" si="7"/>
        <v>8.4141142519839965E-2</v>
      </c>
      <c r="M48" s="52">
        <v>136.369</v>
      </c>
      <c r="N48" s="53">
        <v>121.819</v>
      </c>
      <c r="O48" s="53">
        <v>271.34300000000002</v>
      </c>
      <c r="P48" s="53">
        <v>271.34300000000002</v>
      </c>
      <c r="Q48" s="53">
        <v>1014.61</v>
      </c>
      <c r="R48" s="53">
        <v>2320.88</v>
      </c>
      <c r="S48" s="53">
        <v>920.40099999999995</v>
      </c>
      <c r="T48" s="53">
        <v>1140.82</v>
      </c>
      <c r="U48" s="58">
        <v>714.85199999999998</v>
      </c>
      <c r="V48" s="56">
        <f t="shared" si="8"/>
        <v>0.41977999999999999</v>
      </c>
      <c r="W48" s="57">
        <f t="shared" si="9"/>
        <v>7.2549311544142181E-2</v>
      </c>
      <c r="Y48" s="52">
        <v>136.369</v>
      </c>
      <c r="Z48" s="53">
        <v>121.819</v>
      </c>
      <c r="AA48" s="53">
        <v>265.084</v>
      </c>
      <c r="AB48" s="53">
        <v>265.084</v>
      </c>
      <c r="AC48" s="53">
        <v>1163.81</v>
      </c>
      <c r="AD48" s="53">
        <v>2684.21</v>
      </c>
      <c r="AE48" s="53">
        <v>615.09500000000003</v>
      </c>
      <c r="AF48" s="53">
        <v>946.13</v>
      </c>
      <c r="AG48" s="58">
        <v>698.36199999999997</v>
      </c>
      <c r="AH48" s="56">
        <f t="shared" si="4"/>
        <v>0.40350888888888886</v>
      </c>
      <c r="AI48" s="57">
        <f t="shared" si="5"/>
        <v>6.7088705191679657E-2</v>
      </c>
    </row>
    <row r="49" spans="1:35">
      <c r="A49" s="37">
        <v>139.399</v>
      </c>
      <c r="B49" s="38">
        <v>113.542</v>
      </c>
      <c r="C49" s="38">
        <v>266.01400000000001</v>
      </c>
      <c r="D49" s="38">
        <v>266.01400000000001</v>
      </c>
      <c r="E49" s="38">
        <v>744.05100000000004</v>
      </c>
      <c r="F49" s="38">
        <v>1610.38</v>
      </c>
      <c r="G49" s="38">
        <v>1696.86</v>
      </c>
      <c r="H49" s="38">
        <v>1364.36</v>
      </c>
      <c r="I49" s="41">
        <v>700.81</v>
      </c>
      <c r="J49" s="33">
        <f t="shared" si="6"/>
        <v>0.46320666666666666</v>
      </c>
      <c r="K49" s="34">
        <f t="shared" si="7"/>
        <v>8.1707229314488858E-2</v>
      </c>
      <c r="M49" s="52">
        <v>139.399</v>
      </c>
      <c r="N49" s="53">
        <v>119.907</v>
      </c>
      <c r="O49" s="53">
        <v>275.38200000000001</v>
      </c>
      <c r="P49" s="53">
        <v>275.38200000000001</v>
      </c>
      <c r="Q49" s="53">
        <v>1031.1400000000001</v>
      </c>
      <c r="R49" s="53">
        <v>2298.19</v>
      </c>
      <c r="S49" s="53">
        <v>909.48800000000006</v>
      </c>
      <c r="T49" s="53">
        <v>1151.74</v>
      </c>
      <c r="U49" s="58">
        <v>725.49099999999999</v>
      </c>
      <c r="V49" s="56">
        <f t="shared" si="8"/>
        <v>0.42545250000000001</v>
      </c>
      <c r="W49" s="57">
        <f t="shared" si="9"/>
        <v>7.0458511819768366E-2</v>
      </c>
      <c r="Y49" s="52">
        <v>139.399</v>
      </c>
      <c r="Z49" s="53">
        <v>120.015</v>
      </c>
      <c r="AA49" s="53">
        <v>269.13299999999998</v>
      </c>
      <c r="AB49" s="53">
        <v>269.13299999999998</v>
      </c>
      <c r="AC49" s="53">
        <v>1182.97</v>
      </c>
      <c r="AD49" s="53">
        <v>2658.75</v>
      </c>
      <c r="AE49" s="53">
        <v>606.63599999999997</v>
      </c>
      <c r="AF49" s="53">
        <v>954.58799999999997</v>
      </c>
      <c r="AG49" s="58">
        <v>709.02700000000004</v>
      </c>
      <c r="AH49" s="56">
        <f t="shared" si="4"/>
        <v>0.40916666666666668</v>
      </c>
      <c r="AI49" s="57">
        <f t="shared" si="5"/>
        <v>6.5181262729124237E-2</v>
      </c>
    </row>
    <row r="50" spans="1:35">
      <c r="A50" s="37">
        <v>142.429</v>
      </c>
      <c r="B50" s="38">
        <v>111.67</v>
      </c>
      <c r="C50" s="38">
        <v>269.78300000000002</v>
      </c>
      <c r="D50" s="38">
        <v>269.78300000000002</v>
      </c>
      <c r="E50" s="38">
        <v>755.54</v>
      </c>
      <c r="F50" s="38">
        <v>1593.22</v>
      </c>
      <c r="G50" s="38">
        <v>1682.82</v>
      </c>
      <c r="H50" s="38">
        <v>1378.4</v>
      </c>
      <c r="I50" s="41">
        <v>710.74199999999996</v>
      </c>
      <c r="J50" s="33">
        <f t="shared" si="6"/>
        <v>0.46892666666666666</v>
      </c>
      <c r="K50" s="34">
        <f t="shared" si="7"/>
        <v>7.9379860390395088E-2</v>
      </c>
      <c r="M50" s="52">
        <v>142.429</v>
      </c>
      <c r="N50" s="53">
        <v>118.045</v>
      </c>
      <c r="O50" s="53">
        <v>279.351</v>
      </c>
      <c r="P50" s="53">
        <v>279.351</v>
      </c>
      <c r="Q50" s="53">
        <v>1047.48</v>
      </c>
      <c r="R50" s="53">
        <v>2275.77</v>
      </c>
      <c r="S50" s="53">
        <v>898.84100000000001</v>
      </c>
      <c r="T50" s="53">
        <v>1162.3800000000001</v>
      </c>
      <c r="U50" s="58">
        <v>735.947</v>
      </c>
      <c r="V50" s="56">
        <f t="shared" si="8"/>
        <v>0.43105749999999998</v>
      </c>
      <c r="W50" s="57">
        <f t="shared" si="9"/>
        <v>6.8462444105484771E-2</v>
      </c>
      <c r="Y50" s="52">
        <v>142.429</v>
      </c>
      <c r="Z50" s="53">
        <v>118.265</v>
      </c>
      <c r="AA50" s="53">
        <v>273.11599999999999</v>
      </c>
      <c r="AB50" s="53">
        <v>273.11599999999999</v>
      </c>
      <c r="AC50" s="53">
        <v>1201.93</v>
      </c>
      <c r="AD50" s="53">
        <v>2633.58</v>
      </c>
      <c r="AE50" s="53">
        <v>598.38400000000001</v>
      </c>
      <c r="AF50" s="53">
        <v>962.84</v>
      </c>
      <c r="AG50" s="58">
        <v>719.52200000000005</v>
      </c>
      <c r="AH50" s="56">
        <f t="shared" si="4"/>
        <v>0.41476000000000002</v>
      </c>
      <c r="AI50" s="57">
        <f t="shared" si="5"/>
        <v>6.3364623182349089E-2</v>
      </c>
    </row>
    <row r="51" spans="1:35">
      <c r="A51" s="37">
        <v>145.46</v>
      </c>
      <c r="B51" s="38">
        <v>109.84399999999999</v>
      </c>
      <c r="C51" s="38">
        <v>273.48599999999999</v>
      </c>
      <c r="D51" s="38">
        <v>273.48599999999999</v>
      </c>
      <c r="E51" s="38">
        <v>766.89</v>
      </c>
      <c r="F51" s="38">
        <v>1576.29</v>
      </c>
      <c r="G51" s="38">
        <v>1669.08</v>
      </c>
      <c r="H51" s="38">
        <v>1392.15</v>
      </c>
      <c r="I51" s="41">
        <v>720.49699999999996</v>
      </c>
      <c r="J51" s="33">
        <f t="shared" si="6"/>
        <v>0.47456999999999999</v>
      </c>
      <c r="K51" s="34">
        <f t="shared" si="7"/>
        <v>7.7153352859781837E-2</v>
      </c>
      <c r="M51" s="52">
        <v>145.46</v>
      </c>
      <c r="N51" s="53">
        <v>116.252</v>
      </c>
      <c r="O51" s="53">
        <v>283.25299999999999</v>
      </c>
      <c r="P51" s="53">
        <v>283.25299999999999</v>
      </c>
      <c r="Q51" s="53">
        <v>1063.6400000000001</v>
      </c>
      <c r="R51" s="53">
        <v>2253.6</v>
      </c>
      <c r="S51" s="53">
        <v>888.43200000000002</v>
      </c>
      <c r="T51" s="53">
        <v>1172.79</v>
      </c>
      <c r="U51" s="58">
        <v>746.226</v>
      </c>
      <c r="V51" s="56">
        <f t="shared" si="8"/>
        <v>0.43660000000000004</v>
      </c>
      <c r="W51" s="57">
        <f t="shared" si="9"/>
        <v>6.6566651397159865E-2</v>
      </c>
      <c r="Y51" s="52">
        <v>145.46</v>
      </c>
      <c r="Z51" s="53">
        <v>116.557</v>
      </c>
      <c r="AA51" s="53">
        <v>277.036</v>
      </c>
      <c r="AB51" s="53">
        <v>277.036</v>
      </c>
      <c r="AC51" s="53">
        <v>1220.67</v>
      </c>
      <c r="AD51" s="53">
        <v>2608.6999999999998</v>
      </c>
      <c r="AE51" s="53">
        <v>590.34400000000005</v>
      </c>
      <c r="AF51" s="53">
        <v>970.88</v>
      </c>
      <c r="AG51" s="58">
        <v>729.85</v>
      </c>
      <c r="AH51" s="56">
        <f t="shared" si="4"/>
        <v>0.42028888888888893</v>
      </c>
      <c r="AI51" s="57">
        <f t="shared" si="5"/>
        <v>6.1627980753978739E-2</v>
      </c>
    </row>
    <row r="52" spans="1:35">
      <c r="A52" s="37">
        <v>148.49</v>
      </c>
      <c r="B52" s="38">
        <v>108.06399999999999</v>
      </c>
      <c r="C52" s="38">
        <v>277.12400000000002</v>
      </c>
      <c r="D52" s="38">
        <v>277.12400000000002</v>
      </c>
      <c r="E52" s="38">
        <v>778.10299999999995</v>
      </c>
      <c r="F52" s="38">
        <v>1559.58</v>
      </c>
      <c r="G52" s="38">
        <v>1655.63</v>
      </c>
      <c r="H52" s="38">
        <v>1405.59</v>
      </c>
      <c r="I52" s="41">
        <v>730.08100000000002</v>
      </c>
      <c r="J52" s="33">
        <f t="shared" si="6"/>
        <v>0.48014000000000001</v>
      </c>
      <c r="K52" s="34">
        <f t="shared" si="7"/>
        <v>7.5022562863609213E-2</v>
      </c>
      <c r="M52" s="52">
        <v>148.49</v>
      </c>
      <c r="N52" s="53">
        <v>114.483</v>
      </c>
      <c r="O52" s="53">
        <v>287.08999999999997</v>
      </c>
      <c r="P52" s="53">
        <v>287.08999999999997</v>
      </c>
      <c r="Q52" s="53">
        <v>1079.6199999999999</v>
      </c>
      <c r="R52" s="53">
        <v>2231.7199999999998</v>
      </c>
      <c r="S52" s="53">
        <v>878.28800000000001</v>
      </c>
      <c r="T52" s="53">
        <v>1182.94</v>
      </c>
      <c r="U52" s="58">
        <v>756.33500000000004</v>
      </c>
      <c r="V52" s="56">
        <f t="shared" si="8"/>
        <v>0.44207000000000007</v>
      </c>
      <c r="W52" s="57">
        <f t="shared" si="9"/>
        <v>6.4742574705363404E-2</v>
      </c>
      <c r="Y52" s="52">
        <v>148.49</v>
      </c>
      <c r="Z52" s="53">
        <v>114.889</v>
      </c>
      <c r="AA52" s="53">
        <v>280.89499999999998</v>
      </c>
      <c r="AB52" s="53">
        <v>280.89499999999998</v>
      </c>
      <c r="AC52" s="53">
        <v>1239.22</v>
      </c>
      <c r="AD52" s="53">
        <v>2584.11</v>
      </c>
      <c r="AE52" s="53">
        <v>582.51</v>
      </c>
      <c r="AF52" s="53">
        <v>978.71500000000003</v>
      </c>
      <c r="AG52" s="58">
        <v>740.01400000000001</v>
      </c>
      <c r="AH52" s="56">
        <f t="shared" si="4"/>
        <v>0.42575333333333332</v>
      </c>
      <c r="AI52" s="57">
        <f t="shared" si="5"/>
        <v>5.9966386379176256E-2</v>
      </c>
    </row>
    <row r="53" spans="1:35">
      <c r="A53" s="37">
        <v>151.52000000000001</v>
      </c>
      <c r="B53" s="38">
        <v>106.327</v>
      </c>
      <c r="C53" s="38">
        <v>280.69799999999998</v>
      </c>
      <c r="D53" s="38">
        <v>280.69799999999998</v>
      </c>
      <c r="E53" s="38">
        <v>789.18299999999999</v>
      </c>
      <c r="F53" s="38">
        <v>1543.1</v>
      </c>
      <c r="G53" s="38">
        <v>1642.47</v>
      </c>
      <c r="H53" s="38">
        <v>1418.76</v>
      </c>
      <c r="I53" s="41">
        <v>739.49599999999998</v>
      </c>
      <c r="J53" s="33">
        <f t="shared" si="6"/>
        <v>0.48563333333333336</v>
      </c>
      <c r="K53" s="34">
        <f t="shared" si="7"/>
        <v>7.2981673416157591E-2</v>
      </c>
      <c r="M53" s="52">
        <v>151.52000000000001</v>
      </c>
      <c r="N53" s="53">
        <v>112.756</v>
      </c>
      <c r="O53" s="53">
        <v>290.863</v>
      </c>
      <c r="P53" s="53">
        <v>290.863</v>
      </c>
      <c r="Q53" s="53">
        <v>1095.42</v>
      </c>
      <c r="R53" s="53">
        <v>2210.1</v>
      </c>
      <c r="S53" s="53">
        <v>868.38499999999999</v>
      </c>
      <c r="T53" s="53">
        <v>1192.8399999999999</v>
      </c>
      <c r="U53" s="58">
        <v>766.27599999999995</v>
      </c>
      <c r="V53" s="56">
        <f t="shared" si="8"/>
        <v>0.44747500000000001</v>
      </c>
      <c r="W53" s="57">
        <f t="shared" si="9"/>
        <v>6.299569808369182E-2</v>
      </c>
      <c r="Y53" s="52">
        <v>151.52000000000001</v>
      </c>
      <c r="Z53" s="53">
        <v>113.261</v>
      </c>
      <c r="AA53" s="53">
        <v>284.69200000000001</v>
      </c>
      <c r="AB53" s="53">
        <v>284.69200000000001</v>
      </c>
      <c r="AC53" s="53">
        <v>1257.56</v>
      </c>
      <c r="AD53" s="53">
        <v>2559.8000000000002</v>
      </c>
      <c r="AE53" s="53">
        <v>574.87300000000005</v>
      </c>
      <c r="AF53" s="53">
        <v>986.351</v>
      </c>
      <c r="AG53" s="58">
        <v>750.01900000000001</v>
      </c>
      <c r="AH53" s="56">
        <f t="shared" si="4"/>
        <v>0.43115555555555551</v>
      </c>
      <c r="AI53" s="57">
        <f t="shared" si="5"/>
        <v>5.8375940624677873E-2</v>
      </c>
    </row>
    <row r="54" spans="1:35">
      <c r="A54" s="37">
        <v>154.55000000000001</v>
      </c>
      <c r="B54" s="38">
        <v>104.63200000000001</v>
      </c>
      <c r="C54" s="38">
        <v>284.209</v>
      </c>
      <c r="D54" s="38">
        <v>284.209</v>
      </c>
      <c r="E54" s="38">
        <v>800.13</v>
      </c>
      <c r="F54" s="38">
        <v>1526.82</v>
      </c>
      <c r="G54" s="38">
        <v>1629.59</v>
      </c>
      <c r="H54" s="38">
        <v>1431.64</v>
      </c>
      <c r="I54" s="41">
        <v>748.74699999999996</v>
      </c>
      <c r="J54" s="33">
        <f t="shared" si="6"/>
        <v>0.49106</v>
      </c>
      <c r="K54" s="34">
        <f t="shared" si="7"/>
        <v>7.1024586269159237E-2</v>
      </c>
      <c r="M54" s="52">
        <v>154.55000000000001</v>
      </c>
      <c r="N54" s="53">
        <v>111.072</v>
      </c>
      <c r="O54" s="53">
        <v>294.57400000000001</v>
      </c>
      <c r="P54" s="53">
        <v>294.57400000000001</v>
      </c>
      <c r="Q54" s="53">
        <v>1111.04</v>
      </c>
      <c r="R54" s="53">
        <v>2188.7399999999998</v>
      </c>
      <c r="S54" s="53">
        <v>858.71900000000005</v>
      </c>
      <c r="T54" s="53">
        <v>1202.51</v>
      </c>
      <c r="U54" s="58">
        <v>776.053</v>
      </c>
      <c r="V54" s="56">
        <f t="shared" si="8"/>
        <v>0.45281500000000008</v>
      </c>
      <c r="W54" s="57">
        <f t="shared" si="9"/>
        <v>6.1323056877532763E-2</v>
      </c>
      <c r="Y54" s="52">
        <v>154.55000000000001</v>
      </c>
      <c r="Z54" s="53">
        <v>111.67100000000001</v>
      </c>
      <c r="AA54" s="53">
        <v>288.43099999999998</v>
      </c>
      <c r="AB54" s="53">
        <v>288.43099999999998</v>
      </c>
      <c r="AC54" s="53">
        <v>1275.7</v>
      </c>
      <c r="AD54" s="53">
        <v>2535.77</v>
      </c>
      <c r="AE54" s="53">
        <v>567.42899999999997</v>
      </c>
      <c r="AF54" s="53">
        <v>993.79600000000005</v>
      </c>
      <c r="AG54" s="58">
        <v>759.86900000000003</v>
      </c>
      <c r="AH54" s="56">
        <f t="shared" si="4"/>
        <v>0.43649555555555558</v>
      </c>
      <c r="AI54" s="57">
        <f t="shared" si="5"/>
        <v>5.6852303447152322E-2</v>
      </c>
    </row>
    <row r="55" spans="1:35">
      <c r="A55" s="37">
        <v>157.58099999999999</v>
      </c>
      <c r="B55" s="38">
        <v>102.977</v>
      </c>
      <c r="C55" s="38">
        <v>287.661</v>
      </c>
      <c r="D55" s="38">
        <v>287.661</v>
      </c>
      <c r="E55" s="38">
        <v>810.947</v>
      </c>
      <c r="F55" s="38">
        <v>1510.75</v>
      </c>
      <c r="G55" s="38">
        <v>1616.97</v>
      </c>
      <c r="H55" s="38">
        <v>1444.26</v>
      </c>
      <c r="I55" s="41">
        <v>757.84</v>
      </c>
      <c r="J55" s="33">
        <f t="shared" si="6"/>
        <v>0.49641666666666667</v>
      </c>
      <c r="K55" s="34">
        <f t="shared" si="7"/>
        <v>6.9146886016451234E-2</v>
      </c>
      <c r="M55" s="52">
        <v>157.58099999999999</v>
      </c>
      <c r="N55" s="53">
        <v>109.42700000000001</v>
      </c>
      <c r="O55" s="53">
        <v>298.22500000000002</v>
      </c>
      <c r="P55" s="53">
        <v>298.22500000000002</v>
      </c>
      <c r="Q55" s="53">
        <v>1126.5</v>
      </c>
      <c r="R55" s="53">
        <v>2167.63</v>
      </c>
      <c r="S55" s="53">
        <v>849.27499999999998</v>
      </c>
      <c r="T55" s="53">
        <v>1211.95</v>
      </c>
      <c r="U55" s="58">
        <v>785.67200000000003</v>
      </c>
      <c r="V55" s="56">
        <f t="shared" si="8"/>
        <v>0.45809249999999996</v>
      </c>
      <c r="W55" s="57">
        <f t="shared" si="9"/>
        <v>5.9718834078270229E-2</v>
      </c>
      <c r="Y55" s="52">
        <v>157.58099999999999</v>
      </c>
      <c r="Z55" s="53">
        <v>110.11799999999999</v>
      </c>
      <c r="AA55" s="53">
        <v>292.11200000000002</v>
      </c>
      <c r="AB55" s="53">
        <v>292.11200000000002</v>
      </c>
      <c r="AC55" s="53">
        <v>1293.6500000000001</v>
      </c>
      <c r="AD55" s="53">
        <v>2512.0100000000002</v>
      </c>
      <c r="AE55" s="53">
        <v>560.16899999999998</v>
      </c>
      <c r="AF55" s="53">
        <v>1001.06</v>
      </c>
      <c r="AG55" s="58">
        <v>769.56700000000001</v>
      </c>
      <c r="AH55" s="56">
        <f t="shared" si="4"/>
        <v>0.44177555555555553</v>
      </c>
      <c r="AI55" s="57">
        <f t="shared" si="5"/>
        <v>5.5391626718444262E-2</v>
      </c>
    </row>
    <row r="56" spans="1:35">
      <c r="A56" s="37">
        <v>160.61099999999999</v>
      </c>
      <c r="B56" s="38">
        <v>101.36</v>
      </c>
      <c r="C56" s="38">
        <v>291.05399999999997</v>
      </c>
      <c r="D56" s="38">
        <v>291.05399999999997</v>
      </c>
      <c r="E56" s="38">
        <v>821.63699999999994</v>
      </c>
      <c r="F56" s="38">
        <v>1494.89</v>
      </c>
      <c r="G56" s="38">
        <v>1604.61</v>
      </c>
      <c r="H56" s="38">
        <v>1456.61</v>
      </c>
      <c r="I56" s="41">
        <v>766.779</v>
      </c>
      <c r="J56" s="33">
        <f t="shared" si="6"/>
        <v>0.50170333333333328</v>
      </c>
      <c r="K56" s="34">
        <f t="shared" si="7"/>
        <v>6.7343915062686457E-2</v>
      </c>
      <c r="M56" s="52">
        <v>160.61099999999999</v>
      </c>
      <c r="N56" s="53">
        <v>107.821</v>
      </c>
      <c r="O56" s="53">
        <v>301.81799999999998</v>
      </c>
      <c r="P56" s="53">
        <v>301.81799999999998</v>
      </c>
      <c r="Q56" s="53">
        <v>1141.78</v>
      </c>
      <c r="R56" s="53">
        <v>2146.77</v>
      </c>
      <c r="S56" s="53">
        <v>840.05100000000004</v>
      </c>
      <c r="T56" s="53">
        <v>1221.17</v>
      </c>
      <c r="U56" s="58">
        <v>795.13499999999999</v>
      </c>
      <c r="V56" s="56">
        <f t="shared" si="8"/>
        <v>0.46330749999999998</v>
      </c>
      <c r="W56" s="57">
        <f t="shared" si="9"/>
        <v>5.8180042412436662E-2</v>
      </c>
      <c r="Y56" s="52">
        <v>160.61099999999999</v>
      </c>
      <c r="Z56" s="53">
        <v>108.6</v>
      </c>
      <c r="AA56" s="53">
        <v>295.73700000000002</v>
      </c>
      <c r="AB56" s="53">
        <v>295.73700000000002</v>
      </c>
      <c r="AC56" s="53">
        <v>1311.4</v>
      </c>
      <c r="AD56" s="53">
        <v>2488.5300000000002</v>
      </c>
      <c r="AE56" s="53">
        <v>553.09</v>
      </c>
      <c r="AF56" s="53">
        <v>1008.13</v>
      </c>
      <c r="AG56" s="58">
        <v>779.11699999999996</v>
      </c>
      <c r="AH56" s="56">
        <f t="shared" si="4"/>
        <v>0.4469933333333333</v>
      </c>
      <c r="AI56" s="57">
        <f t="shared" si="5"/>
        <v>5.3990365255261082E-2</v>
      </c>
    </row>
    <row r="57" spans="1:35">
      <c r="A57" s="37">
        <v>163.64099999999999</v>
      </c>
      <c r="B57" s="38">
        <v>99.780500000000004</v>
      </c>
      <c r="C57" s="38">
        <v>294.39</v>
      </c>
      <c r="D57" s="38">
        <v>294.39</v>
      </c>
      <c r="E57" s="38">
        <v>832.202</v>
      </c>
      <c r="F57" s="38">
        <v>1479.24</v>
      </c>
      <c r="G57" s="38">
        <v>1592.51</v>
      </c>
      <c r="H57" s="38">
        <v>1468.72</v>
      </c>
      <c r="I57" s="41">
        <v>775.56799999999998</v>
      </c>
      <c r="J57" s="33">
        <f t="shared" si="6"/>
        <v>0.50692000000000004</v>
      </c>
      <c r="K57" s="34">
        <f t="shared" si="7"/>
        <v>6.561225965964386E-2</v>
      </c>
      <c r="M57" s="52">
        <v>163.64099999999999</v>
      </c>
      <c r="N57" s="53">
        <v>106.252</v>
      </c>
      <c r="O57" s="53">
        <v>305.35199999999998</v>
      </c>
      <c r="P57" s="53">
        <v>305.35199999999998</v>
      </c>
      <c r="Q57" s="53">
        <v>1156.8900000000001</v>
      </c>
      <c r="R57" s="53">
        <v>2126.15</v>
      </c>
      <c r="S57" s="53">
        <v>831.03899999999999</v>
      </c>
      <c r="T57" s="53">
        <v>1230.19</v>
      </c>
      <c r="U57" s="58">
        <v>804.44799999999998</v>
      </c>
      <c r="V57" s="56">
        <f t="shared" si="8"/>
        <v>0.4684625</v>
      </c>
      <c r="W57" s="57">
        <f t="shared" si="9"/>
        <v>5.6702510873335644E-2</v>
      </c>
      <c r="Y57" s="52">
        <v>163.64099999999999</v>
      </c>
      <c r="Z57" s="53">
        <v>107.116</v>
      </c>
      <c r="AA57" s="53">
        <v>299.30799999999999</v>
      </c>
      <c r="AB57" s="53">
        <v>299.30799999999999</v>
      </c>
      <c r="AC57" s="53">
        <v>1328.96</v>
      </c>
      <c r="AD57" s="53">
        <v>2465.31</v>
      </c>
      <c r="AE57" s="53">
        <v>546.18399999999997</v>
      </c>
      <c r="AF57" s="53">
        <v>1015.04</v>
      </c>
      <c r="AG57" s="58">
        <v>788.52300000000002</v>
      </c>
      <c r="AH57" s="56">
        <f t="shared" si="4"/>
        <v>0.45215333333333335</v>
      </c>
      <c r="AI57" s="57">
        <f t="shared" si="5"/>
        <v>5.2644874649209458E-2</v>
      </c>
    </row>
    <row r="58" spans="1:35">
      <c r="A58" s="37">
        <v>166.67099999999999</v>
      </c>
      <c r="B58" s="38">
        <v>98.237399999999994</v>
      </c>
      <c r="C58" s="38">
        <v>297.67</v>
      </c>
      <c r="D58" s="38">
        <v>297.67</v>
      </c>
      <c r="E58" s="38">
        <v>842.64200000000005</v>
      </c>
      <c r="F58" s="38">
        <v>1463.78</v>
      </c>
      <c r="G58" s="38">
        <v>1580.65</v>
      </c>
      <c r="H58" s="38">
        <v>1480.58</v>
      </c>
      <c r="I58" s="41">
        <v>784.20899999999995</v>
      </c>
      <c r="J58" s="33">
        <f t="shared" si="6"/>
        <v>0.51207333333333338</v>
      </c>
      <c r="K58" s="34">
        <f t="shared" si="7"/>
        <v>6.3947481480517113E-2</v>
      </c>
      <c r="M58" s="52">
        <v>166.67099999999999</v>
      </c>
      <c r="N58" s="53">
        <v>104.71899999999999</v>
      </c>
      <c r="O58" s="53">
        <v>308.83100000000002</v>
      </c>
      <c r="P58" s="53">
        <v>308.83100000000002</v>
      </c>
      <c r="Q58" s="53">
        <v>1171.8399999999999</v>
      </c>
      <c r="R58" s="53">
        <v>2105.7800000000002</v>
      </c>
      <c r="S58" s="53">
        <v>822.23299999999995</v>
      </c>
      <c r="T58" s="53">
        <v>1238.99</v>
      </c>
      <c r="U58" s="58">
        <v>813.61199999999997</v>
      </c>
      <c r="V58" s="56">
        <f t="shared" si="8"/>
        <v>0.47355499999999995</v>
      </c>
      <c r="W58" s="57">
        <f t="shared" si="9"/>
        <v>5.5283441205351017E-2</v>
      </c>
      <c r="Y58" s="52">
        <v>166.67099999999999</v>
      </c>
      <c r="Z58" s="53">
        <v>105.666</v>
      </c>
      <c r="AA58" s="53">
        <v>302.82400000000001</v>
      </c>
      <c r="AB58" s="53">
        <v>302.82400000000001</v>
      </c>
      <c r="AC58" s="53">
        <v>1346.34</v>
      </c>
      <c r="AD58" s="53">
        <v>2442.35</v>
      </c>
      <c r="AE58" s="53">
        <v>539.44600000000003</v>
      </c>
      <c r="AF58" s="53">
        <v>1021.78</v>
      </c>
      <c r="AG58" s="58">
        <v>797.78800000000001</v>
      </c>
      <c r="AH58" s="56">
        <f t="shared" si="4"/>
        <v>0.45725555555555558</v>
      </c>
      <c r="AI58" s="57">
        <f t="shared" si="5"/>
        <v>5.1352756785653535E-2</v>
      </c>
    </row>
    <row r="59" spans="1:35">
      <c r="A59" s="37">
        <v>169.70099999999999</v>
      </c>
      <c r="B59" s="38">
        <v>96.729299999999995</v>
      </c>
      <c r="C59" s="38">
        <v>300.89600000000002</v>
      </c>
      <c r="D59" s="38">
        <v>300.89600000000002</v>
      </c>
      <c r="E59" s="38">
        <v>852.96100000000001</v>
      </c>
      <c r="F59" s="38">
        <v>1448.52</v>
      </c>
      <c r="G59" s="38">
        <v>1569.03</v>
      </c>
      <c r="H59" s="38">
        <v>1492.2</v>
      </c>
      <c r="I59" s="41">
        <v>792.70699999999999</v>
      </c>
      <c r="J59" s="33">
        <f t="shared" si="6"/>
        <v>0.51715999999999995</v>
      </c>
      <c r="K59" s="34">
        <f t="shared" si="7"/>
        <v>6.2346469177817304E-2</v>
      </c>
      <c r="M59" s="52">
        <v>169.70099999999999</v>
      </c>
      <c r="N59" s="53">
        <v>103.22</v>
      </c>
      <c r="O59" s="53">
        <v>312.25599999999997</v>
      </c>
      <c r="P59" s="53">
        <v>312.25599999999997</v>
      </c>
      <c r="Q59" s="53">
        <v>1186.6300000000001</v>
      </c>
      <c r="R59" s="53">
        <v>2085.64</v>
      </c>
      <c r="S59" s="53">
        <v>813.62099999999998</v>
      </c>
      <c r="T59" s="53">
        <v>1247.5999999999999</v>
      </c>
      <c r="U59" s="58">
        <v>822.63599999999997</v>
      </c>
      <c r="V59" s="56">
        <f t="shared" si="8"/>
        <v>0.47859000000000002</v>
      </c>
      <c r="W59" s="57">
        <f t="shared" si="9"/>
        <v>5.3918803150922498E-2</v>
      </c>
      <c r="Y59" s="52">
        <v>169.70099999999999</v>
      </c>
      <c r="Z59" s="53">
        <v>104.246</v>
      </c>
      <c r="AA59" s="53">
        <v>306.29000000000002</v>
      </c>
      <c r="AB59" s="53">
        <v>306.29000000000002</v>
      </c>
      <c r="AC59" s="53">
        <v>1363.53</v>
      </c>
      <c r="AD59" s="53">
        <v>2419.65</v>
      </c>
      <c r="AE59" s="53">
        <v>532.86800000000005</v>
      </c>
      <c r="AF59" s="53">
        <v>1028.3599999999999</v>
      </c>
      <c r="AG59" s="58">
        <v>806.91700000000003</v>
      </c>
      <c r="AH59" s="56">
        <f t="shared" si="4"/>
        <v>0.46229999999999999</v>
      </c>
      <c r="AI59" s="57">
        <f t="shared" si="5"/>
        <v>5.0109837286994974E-2</v>
      </c>
    </row>
    <row r="60" spans="1:35">
      <c r="A60" s="37">
        <v>172.732</v>
      </c>
      <c r="B60" s="38">
        <v>95.254999999999995</v>
      </c>
      <c r="C60" s="38">
        <v>304.06900000000002</v>
      </c>
      <c r="D60" s="38">
        <v>304.06900000000002</v>
      </c>
      <c r="E60" s="38">
        <v>863.16</v>
      </c>
      <c r="F60" s="38">
        <v>1433.45</v>
      </c>
      <c r="G60" s="38">
        <v>1557.64</v>
      </c>
      <c r="H60" s="38">
        <v>1503.59</v>
      </c>
      <c r="I60" s="41">
        <v>801.06600000000003</v>
      </c>
      <c r="J60" s="33">
        <f t="shared" si="6"/>
        <v>0.52218333333333333</v>
      </c>
      <c r="K60" s="34">
        <f t="shared" si="7"/>
        <v>6.0805591905780214E-2</v>
      </c>
      <c r="M60" s="52">
        <v>172.732</v>
      </c>
      <c r="N60" s="53">
        <v>101.755</v>
      </c>
      <c r="O60" s="53">
        <v>315.62799999999999</v>
      </c>
      <c r="P60" s="53">
        <v>315.62799999999999</v>
      </c>
      <c r="Q60" s="53">
        <v>1201.25</v>
      </c>
      <c r="R60" s="53">
        <v>2065.7399999999998</v>
      </c>
      <c r="S60" s="53">
        <v>805.2</v>
      </c>
      <c r="T60" s="53">
        <v>1256.02</v>
      </c>
      <c r="U60" s="58">
        <v>831.52</v>
      </c>
      <c r="V60" s="56">
        <f t="shared" si="8"/>
        <v>0.48356500000000008</v>
      </c>
      <c r="W60" s="57">
        <f t="shared" si="9"/>
        <v>5.2606681625014209E-2</v>
      </c>
      <c r="Y60" s="52">
        <v>172.732</v>
      </c>
      <c r="Z60" s="53">
        <v>102.857</v>
      </c>
      <c r="AA60" s="53">
        <v>309.70400000000001</v>
      </c>
      <c r="AB60" s="53">
        <v>309.70400000000001</v>
      </c>
      <c r="AC60" s="53">
        <v>1380.54</v>
      </c>
      <c r="AD60" s="53">
        <v>2397.1999999999998</v>
      </c>
      <c r="AE60" s="53">
        <v>526.44899999999996</v>
      </c>
      <c r="AF60" s="53">
        <v>1034.78</v>
      </c>
      <c r="AG60" s="58">
        <v>815.91200000000003</v>
      </c>
      <c r="AH60" s="56">
        <f t="shared" si="4"/>
        <v>0.46728888888888892</v>
      </c>
      <c r="AI60" s="57">
        <f t="shared" si="5"/>
        <v>4.891430473654175E-2</v>
      </c>
    </row>
    <row r="61" spans="1:35">
      <c r="A61" s="37">
        <v>175.762</v>
      </c>
      <c r="B61" s="38">
        <v>93.813599999999994</v>
      </c>
      <c r="C61" s="38">
        <v>307.18900000000002</v>
      </c>
      <c r="D61" s="38">
        <v>307.18900000000002</v>
      </c>
      <c r="E61" s="38">
        <v>873.24099999999999</v>
      </c>
      <c r="F61" s="38">
        <v>1418.57</v>
      </c>
      <c r="G61" s="38">
        <v>1546.47</v>
      </c>
      <c r="H61" s="38">
        <v>1514.75</v>
      </c>
      <c r="I61" s="41">
        <v>809.28700000000003</v>
      </c>
      <c r="J61" s="33">
        <f t="shared" si="6"/>
        <v>0.52714333333333341</v>
      </c>
      <c r="K61" s="34">
        <f t="shared" si="7"/>
        <v>5.9322006032514869E-2</v>
      </c>
      <c r="M61" s="52">
        <v>175.762</v>
      </c>
      <c r="N61" s="53">
        <v>100.321</v>
      </c>
      <c r="O61" s="53">
        <v>318.94900000000001</v>
      </c>
      <c r="P61" s="53">
        <v>318.94900000000001</v>
      </c>
      <c r="Q61" s="53">
        <v>1215.72</v>
      </c>
      <c r="R61" s="53">
        <v>2046.06</v>
      </c>
      <c r="S61" s="53">
        <v>796.96699999999998</v>
      </c>
      <c r="T61" s="53">
        <v>1264.26</v>
      </c>
      <c r="U61" s="58">
        <v>840.26700000000005</v>
      </c>
      <c r="V61" s="56">
        <f t="shared" si="8"/>
        <v>0.488485</v>
      </c>
      <c r="W61" s="57">
        <f t="shared" si="9"/>
        <v>5.1342927623161408E-2</v>
      </c>
      <c r="Y61" s="52">
        <v>175.762</v>
      </c>
      <c r="Z61" s="53">
        <v>101.498</v>
      </c>
      <c r="AA61" s="53">
        <v>313.06799999999998</v>
      </c>
      <c r="AB61" s="53">
        <v>313.06799999999998</v>
      </c>
      <c r="AC61" s="53">
        <v>1397.37</v>
      </c>
      <c r="AD61" s="53">
        <v>2375</v>
      </c>
      <c r="AE61" s="53">
        <v>520.18200000000002</v>
      </c>
      <c r="AF61" s="53">
        <v>1041.04</v>
      </c>
      <c r="AG61" s="58">
        <v>824.77499999999998</v>
      </c>
      <c r="AH61" s="56">
        <f t="shared" si="4"/>
        <v>0.47222222222222221</v>
      </c>
      <c r="AI61" s="57">
        <f t="shared" si="5"/>
        <v>4.7763764705882353E-2</v>
      </c>
    </row>
    <row r="62" spans="1:35">
      <c r="A62" s="37">
        <v>178.792</v>
      </c>
      <c r="B62" s="38">
        <v>92.403999999999996</v>
      </c>
      <c r="C62" s="38">
        <v>310.25900000000001</v>
      </c>
      <c r="D62" s="38">
        <v>310.25900000000001</v>
      </c>
      <c r="E62" s="38">
        <v>883.20500000000004</v>
      </c>
      <c r="F62" s="38">
        <v>1403.87</v>
      </c>
      <c r="G62" s="38">
        <v>1535.53</v>
      </c>
      <c r="H62" s="38">
        <v>1525.69</v>
      </c>
      <c r="I62" s="41">
        <v>817.375</v>
      </c>
      <c r="J62" s="33">
        <f t="shared" si="6"/>
        <v>0.53204333333333342</v>
      </c>
      <c r="K62" s="34">
        <f t="shared" si="7"/>
        <v>5.7892527551014011E-2</v>
      </c>
      <c r="M62" s="52">
        <v>178.792</v>
      </c>
      <c r="N62" s="53">
        <v>98.919300000000007</v>
      </c>
      <c r="O62" s="53">
        <v>322.21899999999999</v>
      </c>
      <c r="P62" s="53">
        <v>322.21899999999999</v>
      </c>
      <c r="Q62" s="53">
        <v>1230.03</v>
      </c>
      <c r="R62" s="53">
        <v>2026.61</v>
      </c>
      <c r="S62" s="53">
        <v>788.91300000000001</v>
      </c>
      <c r="T62" s="53">
        <v>1272.31</v>
      </c>
      <c r="U62" s="58">
        <v>848.88199999999995</v>
      </c>
      <c r="V62" s="56">
        <f t="shared" si="8"/>
        <v>0.49334750000000005</v>
      </c>
      <c r="W62" s="57">
        <f t="shared" si="9"/>
        <v>5.01265842028185E-2</v>
      </c>
      <c r="Y62" s="52">
        <v>178.792</v>
      </c>
      <c r="Z62" s="53">
        <v>100.16800000000001</v>
      </c>
      <c r="AA62" s="53">
        <v>316.38400000000001</v>
      </c>
      <c r="AB62" s="53">
        <v>316.38400000000001</v>
      </c>
      <c r="AC62" s="53">
        <v>1414.02</v>
      </c>
      <c r="AD62" s="53">
        <v>2353.0500000000002</v>
      </c>
      <c r="AE62" s="53">
        <v>514.06100000000004</v>
      </c>
      <c r="AF62" s="53">
        <v>1047.1600000000001</v>
      </c>
      <c r="AG62" s="58">
        <v>833.51099999999997</v>
      </c>
      <c r="AH62" s="56">
        <f t="shared" si="4"/>
        <v>0.47709999999999997</v>
      </c>
      <c r="AI62" s="57">
        <f t="shared" si="5"/>
        <v>4.6655953794918381E-2</v>
      </c>
    </row>
    <row r="63" spans="1:35">
      <c r="A63" s="37">
        <v>181.822</v>
      </c>
      <c r="B63" s="38">
        <v>91.025300000000001</v>
      </c>
      <c r="C63" s="38">
        <v>313.279</v>
      </c>
      <c r="D63" s="38">
        <v>313.279</v>
      </c>
      <c r="E63" s="38">
        <v>893.05499999999995</v>
      </c>
      <c r="F63" s="38">
        <v>1389.36</v>
      </c>
      <c r="G63" s="38">
        <v>1524.81</v>
      </c>
      <c r="H63" s="38">
        <v>1536.42</v>
      </c>
      <c r="I63" s="41">
        <v>825.33199999999999</v>
      </c>
      <c r="J63" s="33">
        <f t="shared" si="6"/>
        <v>0.53688000000000002</v>
      </c>
      <c r="K63" s="34">
        <f t="shared" si="7"/>
        <v>5.6514987830924353E-2</v>
      </c>
      <c r="M63" s="52">
        <v>181.822</v>
      </c>
      <c r="N63" s="53">
        <v>97.547399999999996</v>
      </c>
      <c r="O63" s="53">
        <v>325.43900000000002</v>
      </c>
      <c r="P63" s="53">
        <v>325.43900000000002</v>
      </c>
      <c r="Q63" s="53">
        <v>1244.19</v>
      </c>
      <c r="R63" s="53">
        <v>2007.38</v>
      </c>
      <c r="S63" s="53">
        <v>781.03399999999999</v>
      </c>
      <c r="T63" s="53">
        <v>1280.19</v>
      </c>
      <c r="U63" s="58">
        <v>857.36699999999996</v>
      </c>
      <c r="V63" s="56">
        <f t="shared" si="8"/>
        <v>0.49815499999999996</v>
      </c>
      <c r="W63" s="57">
        <f t="shared" si="9"/>
        <v>4.8954341520209575E-2</v>
      </c>
      <c r="Y63" s="52">
        <v>181.822</v>
      </c>
      <c r="Z63" s="53">
        <v>98.864199999999997</v>
      </c>
      <c r="AA63" s="53">
        <v>319.65300000000002</v>
      </c>
      <c r="AB63" s="53">
        <v>319.65300000000002</v>
      </c>
      <c r="AC63" s="53">
        <v>1430.5</v>
      </c>
      <c r="AD63" s="53">
        <v>2331.33</v>
      </c>
      <c r="AE63" s="53">
        <v>508.07799999999997</v>
      </c>
      <c r="AF63" s="53">
        <v>1053.1500000000001</v>
      </c>
      <c r="AG63" s="58">
        <v>842.12400000000002</v>
      </c>
      <c r="AH63" s="56">
        <f t="shared" si="4"/>
        <v>0.48192666666666667</v>
      </c>
      <c r="AI63" s="57">
        <f t="shared" si="5"/>
        <v>4.5587479883984192E-2</v>
      </c>
    </row>
    <row r="64" spans="1:35">
      <c r="A64" s="37">
        <v>184.852</v>
      </c>
      <c r="B64" s="38">
        <v>89.677400000000006</v>
      </c>
      <c r="C64" s="38">
        <v>316.25099999999998</v>
      </c>
      <c r="D64" s="38">
        <v>316.25099999999998</v>
      </c>
      <c r="E64" s="38">
        <v>902.79100000000005</v>
      </c>
      <c r="F64" s="38">
        <v>1375.03</v>
      </c>
      <c r="G64" s="38">
        <v>1514.29</v>
      </c>
      <c r="H64" s="38">
        <v>1546.93</v>
      </c>
      <c r="I64" s="41">
        <v>833.16</v>
      </c>
      <c r="J64" s="33">
        <f t="shared" si="6"/>
        <v>0.54165666666666668</v>
      </c>
      <c r="K64" s="34">
        <f t="shared" si="7"/>
        <v>5.5187111146667328E-2</v>
      </c>
      <c r="M64" s="52">
        <v>184.852</v>
      </c>
      <c r="N64" s="53">
        <v>96.204700000000003</v>
      </c>
      <c r="O64" s="53">
        <v>328.61200000000002</v>
      </c>
      <c r="P64" s="53">
        <v>328.61200000000002</v>
      </c>
      <c r="Q64" s="53">
        <v>1258.2</v>
      </c>
      <c r="R64" s="53">
        <v>1988.37</v>
      </c>
      <c r="S64" s="53">
        <v>773.32600000000002</v>
      </c>
      <c r="T64" s="53">
        <v>1287.9000000000001</v>
      </c>
      <c r="U64" s="58">
        <v>865.72400000000005</v>
      </c>
      <c r="V64" s="56">
        <f t="shared" si="8"/>
        <v>0.50290750000000006</v>
      </c>
      <c r="W64" s="57">
        <f t="shared" si="9"/>
        <v>4.7824251974766731E-2</v>
      </c>
      <c r="Y64" s="52">
        <v>184.852</v>
      </c>
      <c r="Z64" s="53">
        <v>97.587199999999996</v>
      </c>
      <c r="AA64" s="53">
        <v>322.87700000000001</v>
      </c>
      <c r="AB64" s="53">
        <v>322.87700000000001</v>
      </c>
      <c r="AC64" s="53">
        <v>1446.8</v>
      </c>
      <c r="AD64" s="53">
        <v>2309.86</v>
      </c>
      <c r="AE64" s="53">
        <v>502.23200000000003</v>
      </c>
      <c r="AF64" s="53">
        <v>1058.99</v>
      </c>
      <c r="AG64" s="58">
        <v>850.61599999999999</v>
      </c>
      <c r="AH64" s="56">
        <f t="shared" si="4"/>
        <v>0.48669777777777773</v>
      </c>
      <c r="AI64" s="57">
        <f t="shared" si="5"/>
        <v>4.4557516871067605E-2</v>
      </c>
    </row>
    <row r="65" spans="1:35">
      <c r="A65" s="37">
        <v>187.88300000000001</v>
      </c>
      <c r="B65" s="38">
        <v>88.375799999999998</v>
      </c>
      <c r="C65" s="38">
        <v>319.14999999999998</v>
      </c>
      <c r="D65" s="38">
        <v>319.14999999999998</v>
      </c>
      <c r="E65" s="38">
        <v>912.40200000000004</v>
      </c>
      <c r="F65" s="38">
        <v>1360.92</v>
      </c>
      <c r="G65" s="38">
        <v>1504.13</v>
      </c>
      <c r="H65" s="38">
        <v>1557.09</v>
      </c>
      <c r="I65" s="41">
        <v>840.798</v>
      </c>
      <c r="J65" s="33">
        <f t="shared" si="6"/>
        <v>0.54635999999999996</v>
      </c>
      <c r="K65" s="34">
        <f t="shared" si="7"/>
        <v>5.3917929570246728E-2</v>
      </c>
      <c r="M65" s="52">
        <v>187.88300000000001</v>
      </c>
      <c r="N65" s="53">
        <v>94.8904</v>
      </c>
      <c r="O65" s="53">
        <v>331.73700000000002</v>
      </c>
      <c r="P65" s="53">
        <v>331.73700000000002</v>
      </c>
      <c r="Q65" s="53">
        <v>1272.06</v>
      </c>
      <c r="R65" s="53">
        <v>1969.58</v>
      </c>
      <c r="S65" s="53">
        <v>765.78300000000002</v>
      </c>
      <c r="T65" s="53">
        <v>1295.44</v>
      </c>
      <c r="U65" s="58">
        <v>873.95699999999999</v>
      </c>
      <c r="V65" s="56">
        <f t="shared" si="8"/>
        <v>0.50760499999999997</v>
      </c>
      <c r="W65" s="57">
        <f t="shared" si="9"/>
        <v>4.6734370228819648E-2</v>
      </c>
      <c r="Y65" s="52">
        <v>187.88300000000001</v>
      </c>
      <c r="Z65" s="53">
        <v>96.335999999999999</v>
      </c>
      <c r="AA65" s="53">
        <v>326.05500000000001</v>
      </c>
      <c r="AB65" s="53">
        <v>326.05500000000001</v>
      </c>
      <c r="AC65" s="53">
        <v>1462.94</v>
      </c>
      <c r="AD65" s="53">
        <v>2288.61</v>
      </c>
      <c r="AE65" s="53">
        <v>496.51900000000001</v>
      </c>
      <c r="AF65" s="53">
        <v>1064.71</v>
      </c>
      <c r="AG65" s="58">
        <v>858.98800000000006</v>
      </c>
      <c r="AH65" s="56">
        <f t="shared" si="4"/>
        <v>0.49141999999999997</v>
      </c>
      <c r="AI65" s="57">
        <f t="shared" si="5"/>
        <v>4.3563550527044081E-2</v>
      </c>
    </row>
    <row r="66" spans="1:35">
      <c r="A66" s="37">
        <v>190.91300000000001</v>
      </c>
      <c r="B66" s="38">
        <v>87.084500000000006</v>
      </c>
      <c r="C66" s="38">
        <v>322.02800000000002</v>
      </c>
      <c r="D66" s="38">
        <v>322.02800000000002</v>
      </c>
      <c r="E66" s="38">
        <v>921.91800000000001</v>
      </c>
      <c r="F66" s="38">
        <v>1346.94</v>
      </c>
      <c r="G66" s="38">
        <v>1494.02</v>
      </c>
      <c r="H66" s="38">
        <v>1567.21</v>
      </c>
      <c r="I66" s="41">
        <v>848.37900000000002</v>
      </c>
      <c r="J66" s="33">
        <f t="shared" si="6"/>
        <v>0.55101999999999995</v>
      </c>
      <c r="K66" s="34">
        <f t="shared" si="7"/>
        <v>5.2680785936384651E-2</v>
      </c>
      <c r="M66" s="52">
        <v>190.91300000000001</v>
      </c>
      <c r="N66" s="53">
        <v>93.6036</v>
      </c>
      <c r="O66" s="53">
        <v>334.81599999999997</v>
      </c>
      <c r="P66" s="53">
        <v>334.81599999999997</v>
      </c>
      <c r="Q66" s="53">
        <v>1285.77</v>
      </c>
      <c r="R66" s="53">
        <v>1950.99</v>
      </c>
      <c r="S66" s="53">
        <v>758.40099999999995</v>
      </c>
      <c r="T66" s="53">
        <v>1302.82</v>
      </c>
      <c r="U66" s="58">
        <v>882.06799999999998</v>
      </c>
      <c r="V66" s="56">
        <f t="shared" si="8"/>
        <v>0.5122525</v>
      </c>
      <c r="W66" s="57">
        <f t="shared" si="9"/>
        <v>4.5682353917257598E-2</v>
      </c>
      <c r="Y66" s="52">
        <v>190.91300000000001</v>
      </c>
      <c r="Z66" s="53">
        <v>95.109800000000007</v>
      </c>
      <c r="AA66" s="53">
        <v>329.18900000000002</v>
      </c>
      <c r="AB66" s="53">
        <v>329.18900000000002</v>
      </c>
      <c r="AC66" s="53">
        <v>1478.91</v>
      </c>
      <c r="AD66" s="53">
        <v>2267.6</v>
      </c>
      <c r="AE66" s="53">
        <v>490.935</v>
      </c>
      <c r="AF66" s="53">
        <v>1070.29</v>
      </c>
      <c r="AG66" s="58">
        <v>867.24400000000003</v>
      </c>
      <c r="AH66" s="56">
        <f t="shared" si="4"/>
        <v>0.49608888888888891</v>
      </c>
      <c r="AI66" s="57">
        <f t="shared" si="5"/>
        <v>4.2604282386669058E-2</v>
      </c>
    </row>
    <row r="67" spans="1:35">
      <c r="A67" s="37">
        <v>193.94300000000001</v>
      </c>
      <c r="B67" s="38">
        <v>85.8202</v>
      </c>
      <c r="C67" s="38">
        <v>324.86</v>
      </c>
      <c r="D67" s="38">
        <v>324.86</v>
      </c>
      <c r="E67" s="38">
        <v>931.32500000000005</v>
      </c>
      <c r="F67" s="38">
        <v>1333.13</v>
      </c>
      <c r="G67" s="38">
        <v>1484.1</v>
      </c>
      <c r="H67" s="38">
        <v>1577.12</v>
      </c>
      <c r="I67" s="41">
        <v>855.84199999999998</v>
      </c>
      <c r="J67" s="33">
        <f t="shared" ref="J67:J102" si="10">(3000-F67)/3000</f>
        <v>0.55562333333333325</v>
      </c>
      <c r="K67" s="34">
        <f t="shared" ref="K67:K102" si="11">B67/(3000-F67)</f>
        <v>5.1485838727675225E-2</v>
      </c>
      <c r="M67" s="52">
        <v>193.94300000000001</v>
      </c>
      <c r="N67" s="53">
        <v>92.343500000000006</v>
      </c>
      <c r="O67" s="53">
        <v>337.84899999999999</v>
      </c>
      <c r="P67" s="53">
        <v>337.84899999999999</v>
      </c>
      <c r="Q67" s="53">
        <v>1299.3399999999999</v>
      </c>
      <c r="R67" s="53">
        <v>1932.62</v>
      </c>
      <c r="S67" s="53">
        <v>751.17700000000002</v>
      </c>
      <c r="T67" s="53">
        <v>1310.05</v>
      </c>
      <c r="U67" s="58">
        <v>890.06100000000004</v>
      </c>
      <c r="V67" s="56">
        <f t="shared" ref="V67:V102" si="12">(4000-R67)/4000</f>
        <v>0.516845</v>
      </c>
      <c r="W67" s="57">
        <f t="shared" ref="W67:W102" si="13">N67/(4000-R67)</f>
        <v>4.4666921417446236E-2</v>
      </c>
      <c r="Y67" s="52">
        <v>193.94300000000001</v>
      </c>
      <c r="Z67" s="53">
        <v>93.907799999999995</v>
      </c>
      <c r="AA67" s="53">
        <v>332.279</v>
      </c>
      <c r="AB67" s="53">
        <v>332.279</v>
      </c>
      <c r="AC67" s="53">
        <v>1494.71</v>
      </c>
      <c r="AD67" s="53">
        <v>2246.8200000000002</v>
      </c>
      <c r="AE67" s="53">
        <v>485.476</v>
      </c>
      <c r="AF67" s="53">
        <v>1075.75</v>
      </c>
      <c r="AG67" s="58">
        <v>875.38599999999997</v>
      </c>
      <c r="AH67" s="56">
        <f t="shared" si="4"/>
        <v>0.50070666666666663</v>
      </c>
      <c r="AI67" s="57">
        <f t="shared" si="5"/>
        <v>4.167789524139217E-2</v>
      </c>
    </row>
    <row r="68" spans="1:35">
      <c r="A68" s="37">
        <v>196.97300000000001</v>
      </c>
      <c r="B68" s="38">
        <v>84.561899999999994</v>
      </c>
      <c r="C68" s="38">
        <v>327.67500000000001</v>
      </c>
      <c r="D68" s="38">
        <v>327.67500000000001</v>
      </c>
      <c r="E68" s="38">
        <v>940.63900000000001</v>
      </c>
      <c r="F68" s="38">
        <v>1319.45</v>
      </c>
      <c r="G68" s="38">
        <v>1474.21</v>
      </c>
      <c r="H68" s="38">
        <v>1587.01</v>
      </c>
      <c r="I68" s="41">
        <v>863.25699999999995</v>
      </c>
      <c r="J68" s="33">
        <f t="shared" si="10"/>
        <v>0.56018333333333337</v>
      </c>
      <c r="K68" s="34">
        <f t="shared" si="11"/>
        <v>5.0317991133854989E-2</v>
      </c>
      <c r="M68" s="52">
        <v>196.97300000000001</v>
      </c>
      <c r="N68" s="53">
        <v>91.109499999999997</v>
      </c>
      <c r="O68" s="53">
        <v>340.83800000000002</v>
      </c>
      <c r="P68" s="53">
        <v>340.83800000000002</v>
      </c>
      <c r="Q68" s="53">
        <v>1312.76</v>
      </c>
      <c r="R68" s="53">
        <v>1914.45</v>
      </c>
      <c r="S68" s="53">
        <v>744.10599999999999</v>
      </c>
      <c r="T68" s="53">
        <v>1317.12</v>
      </c>
      <c r="U68" s="58">
        <v>897.93600000000004</v>
      </c>
      <c r="V68" s="56">
        <f t="shared" si="12"/>
        <v>0.5213875</v>
      </c>
      <c r="W68" s="57">
        <f t="shared" si="13"/>
        <v>4.3686078012994171E-2</v>
      </c>
      <c r="Y68" s="52">
        <v>196.97300000000001</v>
      </c>
      <c r="Z68" s="53">
        <v>92.729399999999998</v>
      </c>
      <c r="AA68" s="53">
        <v>335.327</v>
      </c>
      <c r="AB68" s="53">
        <v>335.327</v>
      </c>
      <c r="AC68" s="53">
        <v>1510.36</v>
      </c>
      <c r="AD68" s="53">
        <v>2226.2600000000002</v>
      </c>
      <c r="AE68" s="53">
        <v>480.13900000000001</v>
      </c>
      <c r="AF68" s="53">
        <v>1081.0899999999999</v>
      </c>
      <c r="AG68" s="58">
        <v>883.41700000000003</v>
      </c>
      <c r="AH68" s="56">
        <f t="shared" ref="AH68:AH102" si="14">(4500-AD68)/4500</f>
        <v>0.50527555555555548</v>
      </c>
      <c r="AI68" s="57">
        <f t="shared" ref="AI68:AI102" si="15">Z68/(4500-AD68)</f>
        <v>4.0782763200717762E-2</v>
      </c>
    </row>
    <row r="69" spans="1:35">
      <c r="A69" s="37">
        <v>200.00299999999999</v>
      </c>
      <c r="B69" s="38">
        <v>83.347999999999999</v>
      </c>
      <c r="C69" s="38">
        <v>330.42200000000003</v>
      </c>
      <c r="D69" s="38">
        <v>330.42200000000003</v>
      </c>
      <c r="E69" s="38">
        <v>949.83600000000001</v>
      </c>
      <c r="F69" s="38">
        <v>1305.97</v>
      </c>
      <c r="G69" s="38">
        <v>1464.66</v>
      </c>
      <c r="H69" s="38">
        <v>1596.57</v>
      </c>
      <c r="I69" s="41">
        <v>870.49400000000003</v>
      </c>
      <c r="J69" s="33">
        <f t="shared" si="10"/>
        <v>0.5646766666666666</v>
      </c>
      <c r="K69" s="34">
        <f t="shared" si="11"/>
        <v>4.920101769154029E-2</v>
      </c>
      <c r="M69" s="52">
        <v>200.00299999999999</v>
      </c>
      <c r="N69" s="53">
        <v>89.900800000000004</v>
      </c>
      <c r="O69" s="53">
        <v>343.78399999999999</v>
      </c>
      <c r="P69" s="53">
        <v>343.78399999999999</v>
      </c>
      <c r="Q69" s="53">
        <v>1326.05</v>
      </c>
      <c r="R69" s="53">
        <v>1896.48</v>
      </c>
      <c r="S69" s="53">
        <v>737.18499999999995</v>
      </c>
      <c r="T69" s="53">
        <v>1324.04</v>
      </c>
      <c r="U69" s="58">
        <v>905.69600000000003</v>
      </c>
      <c r="V69" s="56">
        <f t="shared" si="12"/>
        <v>0.52588000000000001</v>
      </c>
      <c r="W69" s="57">
        <f t="shared" si="13"/>
        <v>4.2738267285312243E-2</v>
      </c>
      <c r="Y69" s="52">
        <v>200.00299999999999</v>
      </c>
      <c r="Z69" s="53">
        <v>91.573800000000006</v>
      </c>
      <c r="AA69" s="53">
        <v>338.334</v>
      </c>
      <c r="AB69" s="53">
        <v>338.334</v>
      </c>
      <c r="AC69" s="53">
        <v>1525.84</v>
      </c>
      <c r="AD69" s="53">
        <v>2205.92</v>
      </c>
      <c r="AE69" s="53">
        <v>474.92099999999999</v>
      </c>
      <c r="AF69" s="53">
        <v>1086.3</v>
      </c>
      <c r="AG69" s="58">
        <v>891.33799999999997</v>
      </c>
      <c r="AH69" s="56">
        <f t="shared" si="14"/>
        <v>0.50979555555555556</v>
      </c>
      <c r="AI69" s="57">
        <f t="shared" si="15"/>
        <v>3.9917439670804855E-2</v>
      </c>
    </row>
    <row r="70" spans="1:35">
      <c r="A70" s="37">
        <v>203.03399999999999</v>
      </c>
      <c r="B70" s="38">
        <v>82.1678</v>
      </c>
      <c r="C70" s="38">
        <v>333.10199999999998</v>
      </c>
      <c r="D70" s="38">
        <v>333.10199999999998</v>
      </c>
      <c r="E70" s="38">
        <v>958.91600000000005</v>
      </c>
      <c r="F70" s="38">
        <v>1292.71</v>
      </c>
      <c r="G70" s="38">
        <v>1455.44</v>
      </c>
      <c r="H70" s="38">
        <v>1605.79</v>
      </c>
      <c r="I70" s="41">
        <v>877.553</v>
      </c>
      <c r="J70" s="33">
        <f t="shared" si="10"/>
        <v>0.5690966666666667</v>
      </c>
      <c r="K70" s="34">
        <f t="shared" si="11"/>
        <v>4.81276174522196E-2</v>
      </c>
      <c r="M70" s="52">
        <v>203.03399999999999</v>
      </c>
      <c r="N70" s="53">
        <v>88.716700000000003</v>
      </c>
      <c r="O70" s="53">
        <v>346.68799999999999</v>
      </c>
      <c r="P70" s="53">
        <v>346.68799999999999</v>
      </c>
      <c r="Q70" s="53">
        <v>1339.19</v>
      </c>
      <c r="R70" s="53">
        <v>1878.72</v>
      </c>
      <c r="S70" s="53">
        <v>730.40700000000004</v>
      </c>
      <c r="T70" s="53">
        <v>1330.82</v>
      </c>
      <c r="U70" s="58">
        <v>913.34500000000003</v>
      </c>
      <c r="V70" s="56">
        <f t="shared" si="12"/>
        <v>0.5303199999999999</v>
      </c>
      <c r="W70" s="57">
        <f t="shared" si="13"/>
        <v>4.1822248830894561E-2</v>
      </c>
      <c r="Y70" s="52">
        <v>203.03399999999999</v>
      </c>
      <c r="Z70" s="53">
        <v>90.440399999999997</v>
      </c>
      <c r="AA70" s="53">
        <v>341.3</v>
      </c>
      <c r="AB70" s="53">
        <v>341.3</v>
      </c>
      <c r="AC70" s="53">
        <v>1541.16</v>
      </c>
      <c r="AD70" s="53">
        <v>2185.8000000000002</v>
      </c>
      <c r="AE70" s="53">
        <v>469.81700000000001</v>
      </c>
      <c r="AF70" s="53">
        <v>1091.4100000000001</v>
      </c>
      <c r="AG70" s="58">
        <v>899.15099999999995</v>
      </c>
      <c r="AH70" s="56">
        <f t="shared" si="14"/>
        <v>0.51426666666666665</v>
      </c>
      <c r="AI70" s="57">
        <f t="shared" si="15"/>
        <v>3.908063261602282E-2</v>
      </c>
    </row>
    <row r="71" spans="1:35">
      <c r="A71" s="37">
        <v>206.06399999999999</v>
      </c>
      <c r="B71" s="38">
        <v>81.006100000000004</v>
      </c>
      <c r="C71" s="38">
        <v>335.76299999999998</v>
      </c>
      <c r="D71" s="38">
        <v>335.76299999999998</v>
      </c>
      <c r="E71" s="38">
        <v>967.90800000000002</v>
      </c>
      <c r="F71" s="38">
        <v>1279.56</v>
      </c>
      <c r="G71" s="38">
        <v>1446.24</v>
      </c>
      <c r="H71" s="38">
        <v>1614.98</v>
      </c>
      <c r="I71" s="41">
        <v>884.56600000000003</v>
      </c>
      <c r="J71" s="33">
        <f t="shared" si="10"/>
        <v>0.57347999999999999</v>
      </c>
      <c r="K71" s="34">
        <f t="shared" si="11"/>
        <v>4.7084524888981891E-2</v>
      </c>
      <c r="M71" s="52">
        <v>206.06399999999999</v>
      </c>
      <c r="N71" s="53">
        <v>87.552499999999995</v>
      </c>
      <c r="O71" s="53">
        <v>349.55399999999997</v>
      </c>
      <c r="P71" s="53">
        <v>349.55399999999997</v>
      </c>
      <c r="Q71" s="53">
        <v>1352.2</v>
      </c>
      <c r="R71" s="53">
        <v>1861.14</v>
      </c>
      <c r="S71" s="53">
        <v>723.745</v>
      </c>
      <c r="T71" s="53">
        <v>1337.48</v>
      </c>
      <c r="U71" s="58">
        <v>920.89700000000005</v>
      </c>
      <c r="V71" s="56">
        <f t="shared" si="12"/>
        <v>0.53471499999999994</v>
      </c>
      <c r="W71" s="57">
        <f t="shared" si="13"/>
        <v>4.0934189240997544E-2</v>
      </c>
      <c r="Y71" s="52">
        <v>206.06399999999999</v>
      </c>
      <c r="Z71" s="53">
        <v>89.328699999999998</v>
      </c>
      <c r="AA71" s="53">
        <v>344.226</v>
      </c>
      <c r="AB71" s="53">
        <v>344.226</v>
      </c>
      <c r="AC71" s="53">
        <v>1556.33</v>
      </c>
      <c r="AD71" s="53">
        <v>2165.89</v>
      </c>
      <c r="AE71" s="53">
        <v>464.827</v>
      </c>
      <c r="AF71" s="53">
        <v>1096.4000000000001</v>
      </c>
      <c r="AG71" s="58">
        <v>906.85900000000004</v>
      </c>
      <c r="AH71" s="56">
        <f t="shared" si="14"/>
        <v>0.5186911111111111</v>
      </c>
      <c r="AI71" s="57">
        <f t="shared" si="15"/>
        <v>3.8270989799109721E-2</v>
      </c>
    </row>
    <row r="72" spans="1:35">
      <c r="A72" s="37">
        <v>209.09399999999999</v>
      </c>
      <c r="B72" s="38">
        <v>79.867999999999995</v>
      </c>
      <c r="C72" s="38">
        <v>338.38499999999999</v>
      </c>
      <c r="D72" s="38">
        <v>338.38499999999999</v>
      </c>
      <c r="E72" s="38">
        <v>976.79899999999998</v>
      </c>
      <c r="F72" s="38">
        <v>1266.56</v>
      </c>
      <c r="G72" s="38">
        <v>1437.22</v>
      </c>
      <c r="H72" s="38">
        <v>1624.01</v>
      </c>
      <c r="I72" s="41">
        <v>891.47199999999998</v>
      </c>
      <c r="J72" s="33">
        <f t="shared" si="10"/>
        <v>0.5778133333333334</v>
      </c>
      <c r="K72" s="34">
        <f t="shared" si="11"/>
        <v>4.6074856931881111E-2</v>
      </c>
      <c r="M72" s="52">
        <v>209.09399999999999</v>
      </c>
      <c r="N72" s="53">
        <v>86.410600000000002</v>
      </c>
      <c r="O72" s="53">
        <v>352.38099999999997</v>
      </c>
      <c r="P72" s="53">
        <v>352.38099999999997</v>
      </c>
      <c r="Q72" s="53">
        <v>1365.07</v>
      </c>
      <c r="R72" s="53">
        <v>1843.75</v>
      </c>
      <c r="S72" s="53">
        <v>717.21500000000003</v>
      </c>
      <c r="T72" s="53">
        <v>1344.01</v>
      </c>
      <c r="U72" s="58">
        <v>928.34400000000005</v>
      </c>
      <c r="V72" s="56">
        <f t="shared" si="12"/>
        <v>0.5390625</v>
      </c>
      <c r="W72" s="57">
        <f t="shared" si="13"/>
        <v>4.0074481159420292E-2</v>
      </c>
      <c r="Y72" s="52">
        <v>209.09399999999999</v>
      </c>
      <c r="Z72" s="53">
        <v>88.238100000000003</v>
      </c>
      <c r="AA72" s="53">
        <v>347.11200000000002</v>
      </c>
      <c r="AB72" s="53">
        <v>347.11200000000002</v>
      </c>
      <c r="AC72" s="53">
        <v>1571.34</v>
      </c>
      <c r="AD72" s="53">
        <v>2146.1999999999998</v>
      </c>
      <c r="AE72" s="53">
        <v>459.94600000000003</v>
      </c>
      <c r="AF72" s="53">
        <v>1101.28</v>
      </c>
      <c r="AG72" s="58">
        <v>914.46400000000006</v>
      </c>
      <c r="AH72" s="56">
        <f t="shared" si="14"/>
        <v>0.52306666666666668</v>
      </c>
      <c r="AI72" s="57">
        <f t="shared" si="15"/>
        <v>3.7487509559010958E-2</v>
      </c>
    </row>
    <row r="73" spans="1:35">
      <c r="A73" s="37">
        <v>212.124</v>
      </c>
      <c r="B73" s="38">
        <v>78.752399999999994</v>
      </c>
      <c r="C73" s="38">
        <v>340.96699999999998</v>
      </c>
      <c r="D73" s="38">
        <v>340.96699999999998</v>
      </c>
      <c r="E73" s="38">
        <v>985.59100000000001</v>
      </c>
      <c r="F73" s="38">
        <v>1253.72</v>
      </c>
      <c r="G73" s="38">
        <v>1428.35</v>
      </c>
      <c r="H73" s="38">
        <v>1632.87</v>
      </c>
      <c r="I73" s="41">
        <v>898.27499999999998</v>
      </c>
      <c r="J73" s="33">
        <f t="shared" si="10"/>
        <v>0.58209333333333335</v>
      </c>
      <c r="K73" s="34">
        <f t="shared" si="11"/>
        <v>4.5097235265822204E-2</v>
      </c>
      <c r="M73" s="52">
        <v>212.124</v>
      </c>
      <c r="N73" s="53">
        <v>85.291600000000003</v>
      </c>
      <c r="O73" s="53">
        <v>355.16699999999997</v>
      </c>
      <c r="P73" s="53">
        <v>355.16699999999997</v>
      </c>
      <c r="Q73" s="53">
        <v>1377.81</v>
      </c>
      <c r="R73" s="53">
        <v>1826.56</v>
      </c>
      <c r="S73" s="53">
        <v>710.82100000000003</v>
      </c>
      <c r="T73" s="53">
        <v>1350.4</v>
      </c>
      <c r="U73" s="58">
        <v>935.68399999999997</v>
      </c>
      <c r="V73" s="56">
        <f t="shared" si="12"/>
        <v>0.54336000000000007</v>
      </c>
      <c r="W73" s="57">
        <f t="shared" si="13"/>
        <v>3.9242675206124851E-2</v>
      </c>
      <c r="Y73" s="52">
        <v>212.124</v>
      </c>
      <c r="Z73" s="53">
        <v>87.168099999999995</v>
      </c>
      <c r="AA73" s="53">
        <v>349.96</v>
      </c>
      <c r="AB73" s="53">
        <v>349.96</v>
      </c>
      <c r="AC73" s="53">
        <v>1586.19</v>
      </c>
      <c r="AD73" s="53">
        <v>2126.7199999999998</v>
      </c>
      <c r="AE73" s="53">
        <v>455.17200000000003</v>
      </c>
      <c r="AF73" s="53">
        <v>1106.05</v>
      </c>
      <c r="AG73" s="58">
        <v>921.96699999999998</v>
      </c>
      <c r="AH73" s="56">
        <f t="shared" si="14"/>
        <v>0.52739555555555562</v>
      </c>
      <c r="AI73" s="57">
        <f t="shared" si="15"/>
        <v>3.6728957392300948E-2</v>
      </c>
    </row>
    <row r="74" spans="1:35">
      <c r="A74" s="37">
        <v>215.154</v>
      </c>
      <c r="B74" s="38">
        <v>77.638300000000001</v>
      </c>
      <c r="C74" s="38">
        <v>343.54199999999997</v>
      </c>
      <c r="D74" s="38">
        <v>343.54199999999997</v>
      </c>
      <c r="E74" s="38">
        <v>994.3</v>
      </c>
      <c r="F74" s="38">
        <v>1240.98</v>
      </c>
      <c r="G74" s="38">
        <v>1419.46</v>
      </c>
      <c r="H74" s="38">
        <v>1641.77</v>
      </c>
      <c r="I74" s="41">
        <v>905.05899999999997</v>
      </c>
      <c r="J74" s="33">
        <f t="shared" si="10"/>
        <v>0.58633999999999997</v>
      </c>
      <c r="K74" s="34">
        <f t="shared" si="11"/>
        <v>4.4137246876101467E-2</v>
      </c>
      <c r="M74" s="52">
        <v>215.154</v>
      </c>
      <c r="N74" s="53">
        <v>84.213399999999993</v>
      </c>
      <c r="O74" s="53">
        <v>357.863</v>
      </c>
      <c r="P74" s="53">
        <v>357.863</v>
      </c>
      <c r="Q74" s="53">
        <v>1390.38</v>
      </c>
      <c r="R74" s="53">
        <v>1809.68</v>
      </c>
      <c r="S74" s="53">
        <v>704.87400000000002</v>
      </c>
      <c r="T74" s="53">
        <v>1356.35</v>
      </c>
      <c r="U74" s="58">
        <v>942.78599999999994</v>
      </c>
      <c r="V74" s="56">
        <f t="shared" si="12"/>
        <v>0.54757999999999996</v>
      </c>
      <c r="W74" s="57">
        <f t="shared" si="13"/>
        <v>3.8447989334891707E-2</v>
      </c>
      <c r="Y74" s="52">
        <v>215.154</v>
      </c>
      <c r="Z74" s="53">
        <v>86.122799999999998</v>
      </c>
      <c r="AA74" s="53">
        <v>352.76400000000001</v>
      </c>
      <c r="AB74" s="53">
        <v>352.76400000000001</v>
      </c>
      <c r="AC74" s="53">
        <v>1600.9</v>
      </c>
      <c r="AD74" s="53">
        <v>2107.4499999999998</v>
      </c>
      <c r="AE74" s="53">
        <v>450.53500000000003</v>
      </c>
      <c r="AF74" s="53">
        <v>1110.69</v>
      </c>
      <c r="AG74" s="58">
        <v>929.35400000000004</v>
      </c>
      <c r="AH74" s="56">
        <f t="shared" si="14"/>
        <v>0.5316777777777778</v>
      </c>
      <c r="AI74" s="57">
        <f t="shared" si="15"/>
        <v>3.5996238323128038E-2</v>
      </c>
    </row>
    <row r="75" spans="1:35">
      <c r="A75" s="37">
        <v>218.185</v>
      </c>
      <c r="B75" s="38">
        <v>76.563599999999994</v>
      </c>
      <c r="C75" s="38">
        <v>346.04899999999998</v>
      </c>
      <c r="D75" s="38">
        <v>346.04899999999998</v>
      </c>
      <c r="E75" s="38">
        <v>1002.9</v>
      </c>
      <c r="F75" s="38">
        <v>1228.44</v>
      </c>
      <c r="G75" s="38">
        <v>1410.91</v>
      </c>
      <c r="H75" s="38">
        <v>1650.32</v>
      </c>
      <c r="I75" s="41">
        <v>911.66399999999999</v>
      </c>
      <c r="J75" s="33">
        <f t="shared" si="10"/>
        <v>0.59051999999999993</v>
      </c>
      <c r="K75" s="34">
        <f t="shared" si="11"/>
        <v>4.3218180586601637E-2</v>
      </c>
      <c r="M75" s="52">
        <v>218.185</v>
      </c>
      <c r="N75" s="53">
        <v>83.13</v>
      </c>
      <c r="O75" s="53">
        <v>360.60300000000001</v>
      </c>
      <c r="P75" s="53">
        <v>360.60300000000001</v>
      </c>
      <c r="Q75" s="53">
        <v>1402.88</v>
      </c>
      <c r="R75" s="53">
        <v>1792.78</v>
      </c>
      <c r="S75" s="53">
        <v>698.53399999999999</v>
      </c>
      <c r="T75" s="53">
        <v>1362.69</v>
      </c>
      <c r="U75" s="58">
        <v>950.00599999999997</v>
      </c>
      <c r="V75" s="56">
        <f t="shared" si="12"/>
        <v>0.5518050000000001</v>
      </c>
      <c r="W75" s="57">
        <f t="shared" si="13"/>
        <v>3.7662761301546735E-2</v>
      </c>
      <c r="Y75" s="52">
        <v>218.185</v>
      </c>
      <c r="Z75" s="53">
        <v>85.091200000000001</v>
      </c>
      <c r="AA75" s="53">
        <v>355.53800000000001</v>
      </c>
      <c r="AB75" s="53">
        <v>355.53800000000001</v>
      </c>
      <c r="AC75" s="53">
        <v>1615.45</v>
      </c>
      <c r="AD75" s="53">
        <v>2088.38</v>
      </c>
      <c r="AE75" s="53">
        <v>445.96199999999999</v>
      </c>
      <c r="AF75" s="53">
        <v>1115.26</v>
      </c>
      <c r="AG75" s="58">
        <v>936.66200000000003</v>
      </c>
      <c r="AH75" s="56">
        <f t="shared" si="14"/>
        <v>0.53591555555555548</v>
      </c>
      <c r="AI75" s="57">
        <f t="shared" si="15"/>
        <v>3.5283834103216928E-2</v>
      </c>
    </row>
    <row r="76" spans="1:35">
      <c r="A76" s="37">
        <v>221.215</v>
      </c>
      <c r="B76" s="38">
        <v>75.509699999999995</v>
      </c>
      <c r="C76" s="38">
        <v>348.52</v>
      </c>
      <c r="D76" s="38">
        <v>348.52</v>
      </c>
      <c r="E76" s="38">
        <v>1011.4</v>
      </c>
      <c r="F76" s="38">
        <v>1216.05</v>
      </c>
      <c r="G76" s="38">
        <v>1402.51</v>
      </c>
      <c r="H76" s="38">
        <v>1658.71</v>
      </c>
      <c r="I76" s="41">
        <v>918.17200000000003</v>
      </c>
      <c r="J76" s="33">
        <f t="shared" si="10"/>
        <v>0.59465000000000001</v>
      </c>
      <c r="K76" s="34">
        <f t="shared" si="11"/>
        <v>4.232725132430841E-2</v>
      </c>
      <c r="M76" s="52">
        <v>221.215</v>
      </c>
      <c r="N76" s="53">
        <v>82.075500000000005</v>
      </c>
      <c r="O76" s="53">
        <v>363.27199999999999</v>
      </c>
      <c r="P76" s="53">
        <v>363.27199999999999</v>
      </c>
      <c r="Q76" s="53">
        <v>1415.23</v>
      </c>
      <c r="R76" s="53">
        <v>1776.15</v>
      </c>
      <c r="S76" s="53">
        <v>692.53399999999999</v>
      </c>
      <c r="T76" s="53">
        <v>1368.69</v>
      </c>
      <c r="U76" s="58">
        <v>957.03800000000001</v>
      </c>
      <c r="V76" s="56">
        <f t="shared" si="12"/>
        <v>0.55596250000000003</v>
      </c>
      <c r="W76" s="57">
        <f t="shared" si="13"/>
        <v>3.6906940665962187E-2</v>
      </c>
      <c r="Y76" s="52">
        <v>221.215</v>
      </c>
      <c r="Z76" s="53">
        <v>84.078199999999995</v>
      </c>
      <c r="AA76" s="53">
        <v>358.27600000000001</v>
      </c>
      <c r="AB76" s="53">
        <v>358.27600000000001</v>
      </c>
      <c r="AC76" s="53">
        <v>1629.87</v>
      </c>
      <c r="AD76" s="53">
        <v>2069.5</v>
      </c>
      <c r="AE76" s="53">
        <v>441.48700000000002</v>
      </c>
      <c r="AF76" s="53">
        <v>1119.74</v>
      </c>
      <c r="AG76" s="58">
        <v>943.875</v>
      </c>
      <c r="AH76" s="56">
        <f t="shared" si="14"/>
        <v>0.5401111111111111</v>
      </c>
      <c r="AI76" s="57">
        <f t="shared" si="15"/>
        <v>3.4592964410615101E-2</v>
      </c>
    </row>
    <row r="77" spans="1:35">
      <c r="A77" s="37">
        <v>224.245</v>
      </c>
      <c r="B77" s="38">
        <v>74.476100000000002</v>
      </c>
      <c r="C77" s="38">
        <v>350.95400000000001</v>
      </c>
      <c r="D77" s="38">
        <v>350.95400000000001</v>
      </c>
      <c r="E77" s="38">
        <v>1019.81</v>
      </c>
      <c r="F77" s="38">
        <v>1203.8</v>
      </c>
      <c r="G77" s="38">
        <v>1394.26</v>
      </c>
      <c r="H77" s="38">
        <v>1666.96</v>
      </c>
      <c r="I77" s="41">
        <v>924.58500000000004</v>
      </c>
      <c r="J77" s="33">
        <f t="shared" si="10"/>
        <v>0.59873333333333334</v>
      </c>
      <c r="K77" s="34">
        <f t="shared" si="11"/>
        <v>4.1463144415989313E-2</v>
      </c>
      <c r="M77" s="52">
        <v>224.245</v>
      </c>
      <c r="N77" s="53">
        <v>81.022000000000006</v>
      </c>
      <c r="O77" s="53">
        <v>365.928</v>
      </c>
      <c r="P77" s="53">
        <v>365.928</v>
      </c>
      <c r="Q77" s="53">
        <v>1427.47</v>
      </c>
      <c r="R77" s="53">
        <v>1759.65</v>
      </c>
      <c r="S77" s="53">
        <v>686.524</v>
      </c>
      <c r="T77" s="53">
        <v>1374.7</v>
      </c>
      <c r="U77" s="58">
        <v>964.03399999999999</v>
      </c>
      <c r="V77" s="56">
        <f t="shared" si="12"/>
        <v>0.56008749999999996</v>
      </c>
      <c r="W77" s="57">
        <f t="shared" si="13"/>
        <v>3.6164884951012125E-2</v>
      </c>
      <c r="Y77" s="52">
        <v>224.245</v>
      </c>
      <c r="Z77" s="53">
        <v>83.100300000000004</v>
      </c>
      <c r="AA77" s="53">
        <v>360.96100000000001</v>
      </c>
      <c r="AB77" s="53">
        <v>360.96100000000001</v>
      </c>
      <c r="AC77" s="53">
        <v>1644.12</v>
      </c>
      <c r="AD77" s="53">
        <v>2050.86</v>
      </c>
      <c r="AE77" s="53">
        <v>437.2</v>
      </c>
      <c r="AF77" s="53">
        <v>1124.02</v>
      </c>
      <c r="AG77" s="58">
        <v>950.94799999999998</v>
      </c>
      <c r="AH77" s="56">
        <f t="shared" si="14"/>
        <v>0.54425333333333326</v>
      </c>
      <c r="AI77" s="57">
        <f t="shared" si="15"/>
        <v>3.3930400058796155E-2</v>
      </c>
    </row>
    <row r="78" spans="1:35">
      <c r="A78" s="37">
        <v>227.27500000000001</v>
      </c>
      <c r="B78" s="38">
        <v>73.462199999999996</v>
      </c>
      <c r="C78" s="38">
        <v>353.35300000000001</v>
      </c>
      <c r="D78" s="38">
        <v>353.35300000000001</v>
      </c>
      <c r="E78" s="38">
        <v>1028.1300000000001</v>
      </c>
      <c r="F78" s="38">
        <v>1191.7</v>
      </c>
      <c r="G78" s="38">
        <v>1386.16</v>
      </c>
      <c r="H78" s="38">
        <v>1675.07</v>
      </c>
      <c r="I78" s="41">
        <v>930.904</v>
      </c>
      <c r="J78" s="33">
        <f t="shared" si="10"/>
        <v>0.60276666666666667</v>
      </c>
      <c r="K78" s="34">
        <f t="shared" si="11"/>
        <v>4.0625006912569817E-2</v>
      </c>
      <c r="M78" s="52">
        <v>227.27500000000001</v>
      </c>
      <c r="N78" s="53">
        <v>80.0047</v>
      </c>
      <c r="O78" s="53">
        <v>368.52699999999999</v>
      </c>
      <c r="P78" s="53">
        <v>368.52699999999999</v>
      </c>
      <c r="Q78" s="53">
        <v>1439.57</v>
      </c>
      <c r="R78" s="53">
        <v>1743.37</v>
      </c>
      <c r="S78" s="53">
        <v>680.745</v>
      </c>
      <c r="T78" s="53">
        <v>1380.48</v>
      </c>
      <c r="U78" s="58">
        <v>970.88199999999995</v>
      </c>
      <c r="V78" s="56">
        <f t="shared" si="12"/>
        <v>0.56415749999999998</v>
      </c>
      <c r="W78" s="57">
        <f t="shared" si="13"/>
        <v>3.5453175753224937E-2</v>
      </c>
      <c r="Y78" s="52">
        <v>227.27500000000001</v>
      </c>
      <c r="Z78" s="53">
        <v>82.113</v>
      </c>
      <c r="AA78" s="53">
        <v>363.62799999999999</v>
      </c>
      <c r="AB78" s="53">
        <v>363.62799999999999</v>
      </c>
      <c r="AC78" s="53">
        <v>1658.24</v>
      </c>
      <c r="AD78" s="53">
        <v>2032.39</v>
      </c>
      <c r="AE78" s="53">
        <v>432.923</v>
      </c>
      <c r="AF78" s="53">
        <v>1128.3</v>
      </c>
      <c r="AG78" s="58">
        <v>957.97400000000005</v>
      </c>
      <c r="AH78" s="56">
        <f t="shared" si="14"/>
        <v>0.54835777777777772</v>
      </c>
      <c r="AI78" s="57">
        <f t="shared" si="15"/>
        <v>3.3276328106953697E-2</v>
      </c>
    </row>
    <row r="79" spans="1:35">
      <c r="A79" s="37">
        <v>230.30500000000001</v>
      </c>
      <c r="B79" s="38">
        <v>72.467399999999998</v>
      </c>
      <c r="C79" s="38">
        <v>355.71699999999998</v>
      </c>
      <c r="D79" s="38">
        <v>355.71699999999998</v>
      </c>
      <c r="E79" s="38">
        <v>1036.3599999999999</v>
      </c>
      <c r="F79" s="38">
        <v>1179.74</v>
      </c>
      <c r="G79" s="38">
        <v>1378.19</v>
      </c>
      <c r="H79" s="38">
        <v>1683.03</v>
      </c>
      <c r="I79" s="41">
        <v>937.13300000000004</v>
      </c>
      <c r="J79" s="33">
        <f t="shared" si="10"/>
        <v>0.60675333333333337</v>
      </c>
      <c r="K79" s="34">
        <f t="shared" si="11"/>
        <v>3.9811565380769777E-2</v>
      </c>
      <c r="M79" s="52">
        <v>230.30500000000001</v>
      </c>
      <c r="N79" s="53">
        <v>79.006699999999995</v>
      </c>
      <c r="O79" s="53">
        <v>371.09100000000001</v>
      </c>
      <c r="P79" s="53">
        <v>371.09100000000001</v>
      </c>
      <c r="Q79" s="53">
        <v>1451.54</v>
      </c>
      <c r="R79" s="53">
        <v>1727.27</v>
      </c>
      <c r="S79" s="53">
        <v>675.08</v>
      </c>
      <c r="T79" s="53">
        <v>1386.14</v>
      </c>
      <c r="U79" s="58">
        <v>977.63599999999997</v>
      </c>
      <c r="V79" s="56">
        <f t="shared" si="12"/>
        <v>0.56818250000000003</v>
      </c>
      <c r="W79" s="57">
        <f t="shared" si="13"/>
        <v>3.4762906284512458E-2</v>
      </c>
      <c r="Y79" s="52">
        <v>230.30500000000001</v>
      </c>
      <c r="Z79" s="53">
        <v>81.143199999999993</v>
      </c>
      <c r="AA79" s="53">
        <v>366.27699999999999</v>
      </c>
      <c r="AB79" s="53">
        <v>366.27699999999999</v>
      </c>
      <c r="AC79" s="53">
        <v>1672.24</v>
      </c>
      <c r="AD79" s="53">
        <v>2014.07</v>
      </c>
      <c r="AE79" s="53">
        <v>428.63200000000001</v>
      </c>
      <c r="AF79" s="53">
        <v>1132.5899999999999</v>
      </c>
      <c r="AG79" s="58">
        <v>964.95399999999995</v>
      </c>
      <c r="AH79" s="56">
        <f t="shared" si="14"/>
        <v>0.55242888888888897</v>
      </c>
      <c r="AI79" s="57">
        <f t="shared" si="15"/>
        <v>3.264098345488408E-2</v>
      </c>
    </row>
    <row r="80" spans="1:35">
      <c r="A80" s="37">
        <v>233.33600000000001</v>
      </c>
      <c r="B80" s="38">
        <v>71.491299999999995</v>
      </c>
      <c r="C80" s="38">
        <v>358.04700000000003</v>
      </c>
      <c r="D80" s="38">
        <v>358.04700000000003</v>
      </c>
      <c r="E80" s="38">
        <v>1044.5</v>
      </c>
      <c r="F80" s="38">
        <v>1167.92</v>
      </c>
      <c r="G80" s="38">
        <v>1370.37</v>
      </c>
      <c r="H80" s="38">
        <v>1690.86</v>
      </c>
      <c r="I80" s="41">
        <v>943.27200000000005</v>
      </c>
      <c r="J80" s="33">
        <f t="shared" si="10"/>
        <v>0.61069333333333331</v>
      </c>
      <c r="K80" s="34">
        <f t="shared" si="11"/>
        <v>3.9021931356709311E-2</v>
      </c>
      <c r="M80" s="52">
        <v>233.33600000000001</v>
      </c>
      <c r="N80" s="53">
        <v>78.027799999999999</v>
      </c>
      <c r="O80" s="53">
        <v>373.62</v>
      </c>
      <c r="P80" s="53">
        <v>373.62</v>
      </c>
      <c r="Q80" s="53">
        <v>1463.39</v>
      </c>
      <c r="R80" s="53">
        <v>1711.34</v>
      </c>
      <c r="S80" s="53">
        <v>669.52700000000004</v>
      </c>
      <c r="T80" s="53">
        <v>1391.7</v>
      </c>
      <c r="U80" s="58">
        <v>984.29899999999998</v>
      </c>
      <c r="V80" s="56">
        <f t="shared" si="12"/>
        <v>0.57216499999999992</v>
      </c>
      <c r="W80" s="57">
        <f t="shared" si="13"/>
        <v>3.409322485646623E-2</v>
      </c>
      <c r="Y80" s="52">
        <v>233.33600000000001</v>
      </c>
      <c r="Z80" s="53">
        <v>80.177000000000007</v>
      </c>
      <c r="AA80" s="53">
        <v>368.91399999999999</v>
      </c>
      <c r="AB80" s="53">
        <v>368.91399999999999</v>
      </c>
      <c r="AC80" s="53">
        <v>1686.11</v>
      </c>
      <c r="AD80" s="53">
        <v>1995.88</v>
      </c>
      <c r="AE80" s="53">
        <v>424.303</v>
      </c>
      <c r="AF80" s="53">
        <v>1136.92</v>
      </c>
      <c r="AG80" s="58">
        <v>971.90200000000004</v>
      </c>
      <c r="AH80" s="56">
        <f t="shared" si="14"/>
        <v>0.55647111111111114</v>
      </c>
      <c r="AI80" s="57">
        <f t="shared" si="15"/>
        <v>3.2018034279507376E-2</v>
      </c>
    </row>
    <row r="81" spans="1:35">
      <c r="A81" s="37">
        <v>236.36600000000001</v>
      </c>
      <c r="B81" s="38">
        <v>70.533500000000004</v>
      </c>
      <c r="C81" s="38">
        <v>360.34399999999999</v>
      </c>
      <c r="D81" s="38">
        <v>360.34399999999999</v>
      </c>
      <c r="E81" s="38">
        <v>1052.55</v>
      </c>
      <c r="F81" s="38">
        <v>1156.23</v>
      </c>
      <c r="G81" s="38">
        <v>1362.68</v>
      </c>
      <c r="H81" s="38">
        <v>1698.54</v>
      </c>
      <c r="I81" s="41">
        <v>949.32299999999998</v>
      </c>
      <c r="J81" s="33">
        <f t="shared" si="10"/>
        <v>0.61458999999999997</v>
      </c>
      <c r="K81" s="34">
        <f t="shared" si="11"/>
        <v>3.8255042657164402E-2</v>
      </c>
      <c r="M81" s="52">
        <v>236.36600000000001</v>
      </c>
      <c r="N81" s="53">
        <v>77.113100000000003</v>
      </c>
      <c r="O81" s="53">
        <v>376.04300000000001</v>
      </c>
      <c r="P81" s="53">
        <v>376.04300000000001</v>
      </c>
      <c r="Q81" s="53">
        <v>1475.08</v>
      </c>
      <c r="R81" s="53">
        <v>1695.72</v>
      </c>
      <c r="S81" s="53">
        <v>664.51099999999997</v>
      </c>
      <c r="T81" s="53">
        <v>1396.71</v>
      </c>
      <c r="U81" s="58">
        <v>990.68299999999999</v>
      </c>
      <c r="V81" s="56">
        <f t="shared" si="12"/>
        <v>0.57606999999999997</v>
      </c>
      <c r="W81" s="57">
        <f t="shared" si="13"/>
        <v>3.346516048396897E-2</v>
      </c>
      <c r="Y81" s="52">
        <v>236.36600000000001</v>
      </c>
      <c r="Z81" s="53">
        <v>79.250699999999995</v>
      </c>
      <c r="AA81" s="53">
        <v>371.48200000000003</v>
      </c>
      <c r="AB81" s="53">
        <v>371.48200000000003</v>
      </c>
      <c r="AC81" s="53">
        <v>1699.82</v>
      </c>
      <c r="AD81" s="53">
        <v>1977.97</v>
      </c>
      <c r="AE81" s="53">
        <v>420.27</v>
      </c>
      <c r="AF81" s="53">
        <v>1140.95</v>
      </c>
      <c r="AG81" s="58">
        <v>978.66600000000005</v>
      </c>
      <c r="AH81" s="56">
        <f t="shared" si="14"/>
        <v>0.56045111111111101</v>
      </c>
      <c r="AI81" s="57">
        <f t="shared" si="15"/>
        <v>3.1423377200112609E-2</v>
      </c>
    </row>
    <row r="82" spans="1:35">
      <c r="A82" s="37">
        <v>239.39599999999999</v>
      </c>
      <c r="B82" s="38">
        <v>69.593400000000003</v>
      </c>
      <c r="C82" s="38">
        <v>362.608</v>
      </c>
      <c r="D82" s="38">
        <v>362.608</v>
      </c>
      <c r="E82" s="38">
        <v>1060.51</v>
      </c>
      <c r="F82" s="38">
        <v>1144.68</v>
      </c>
      <c r="G82" s="38">
        <v>1355.12</v>
      </c>
      <c r="H82" s="38">
        <v>1706.1</v>
      </c>
      <c r="I82" s="41">
        <v>955.28700000000003</v>
      </c>
      <c r="J82" s="33">
        <f t="shared" si="10"/>
        <v>0.61843999999999999</v>
      </c>
      <c r="K82" s="34">
        <f t="shared" si="11"/>
        <v>3.7510186921932608E-2</v>
      </c>
      <c r="M82" s="52">
        <v>239.39599999999999</v>
      </c>
      <c r="N82" s="53">
        <v>76.1648</v>
      </c>
      <c r="O82" s="53">
        <v>378.505</v>
      </c>
      <c r="P82" s="53">
        <v>378.505</v>
      </c>
      <c r="Q82" s="53">
        <v>1486.69</v>
      </c>
      <c r="R82" s="53">
        <v>1680.14</v>
      </c>
      <c r="S82" s="53">
        <v>659.18</v>
      </c>
      <c r="T82" s="53">
        <v>1402.04</v>
      </c>
      <c r="U82" s="58">
        <v>997.16700000000003</v>
      </c>
      <c r="V82" s="56">
        <f t="shared" si="12"/>
        <v>0.57996499999999995</v>
      </c>
      <c r="W82" s="57">
        <f t="shared" si="13"/>
        <v>3.2831636391851236E-2</v>
      </c>
      <c r="Y82" s="52">
        <v>239.39599999999999</v>
      </c>
      <c r="Z82" s="53">
        <v>78.332599999999999</v>
      </c>
      <c r="AA82" s="53">
        <v>374.01900000000001</v>
      </c>
      <c r="AB82" s="53">
        <v>374.01900000000001</v>
      </c>
      <c r="AC82" s="53">
        <v>1713.39</v>
      </c>
      <c r="AD82" s="53">
        <v>1960.24</v>
      </c>
      <c r="AE82" s="53">
        <v>416.32400000000001</v>
      </c>
      <c r="AF82" s="53">
        <v>1144.9000000000001</v>
      </c>
      <c r="AG82" s="58">
        <v>985.34900000000005</v>
      </c>
      <c r="AH82" s="56">
        <f t="shared" si="14"/>
        <v>0.56439111111111118</v>
      </c>
      <c r="AI82" s="57">
        <f t="shared" si="15"/>
        <v>3.0842520553123125E-2</v>
      </c>
    </row>
    <row r="83" spans="1:35">
      <c r="A83" s="37">
        <v>242.42599999999999</v>
      </c>
      <c r="B83" s="38">
        <v>68.670599999999993</v>
      </c>
      <c r="C83" s="38">
        <v>364.84</v>
      </c>
      <c r="D83" s="38">
        <v>364.84</v>
      </c>
      <c r="E83" s="38">
        <v>1068.3800000000001</v>
      </c>
      <c r="F83" s="38">
        <v>1133.27</v>
      </c>
      <c r="G83" s="38">
        <v>1347.7</v>
      </c>
      <c r="H83" s="38">
        <v>1713.52</v>
      </c>
      <c r="I83" s="41">
        <v>961.16700000000003</v>
      </c>
      <c r="J83" s="33">
        <f t="shared" si="10"/>
        <v>0.62224333333333337</v>
      </c>
      <c r="K83" s="34">
        <f t="shared" si="11"/>
        <v>3.6786573312691175E-2</v>
      </c>
      <c r="M83" s="52">
        <v>242.42599999999999</v>
      </c>
      <c r="N83" s="53">
        <v>75.233599999999996</v>
      </c>
      <c r="O83" s="53">
        <v>380.93400000000003</v>
      </c>
      <c r="P83" s="53">
        <v>380.93400000000003</v>
      </c>
      <c r="Q83" s="53">
        <v>1498.18</v>
      </c>
      <c r="R83" s="53">
        <v>1664.72</v>
      </c>
      <c r="S83" s="53">
        <v>653.95000000000005</v>
      </c>
      <c r="T83" s="53">
        <v>1407.27</v>
      </c>
      <c r="U83" s="58">
        <v>1003.57</v>
      </c>
      <c r="V83" s="56">
        <f t="shared" si="12"/>
        <v>0.58381999999999989</v>
      </c>
      <c r="W83" s="57">
        <f t="shared" si="13"/>
        <v>3.221609400157583E-2</v>
      </c>
      <c r="Y83" s="52">
        <v>242.42599999999999</v>
      </c>
      <c r="Z83" s="53">
        <v>77.434700000000007</v>
      </c>
      <c r="AA83" s="53">
        <v>376.52600000000001</v>
      </c>
      <c r="AB83" s="53">
        <v>376.52600000000001</v>
      </c>
      <c r="AC83" s="53">
        <v>1726.83</v>
      </c>
      <c r="AD83" s="53">
        <v>1942.68</v>
      </c>
      <c r="AE83" s="53">
        <v>412.43900000000002</v>
      </c>
      <c r="AF83" s="53">
        <v>1148.79</v>
      </c>
      <c r="AG83" s="58">
        <v>991.95299999999997</v>
      </c>
      <c r="AH83" s="56">
        <f t="shared" si="14"/>
        <v>0.56829333333333332</v>
      </c>
      <c r="AI83" s="57">
        <f t="shared" si="15"/>
        <v>3.0279628673767857E-2</v>
      </c>
    </row>
    <row r="84" spans="1:35">
      <c r="A84" s="37">
        <v>245.45599999999999</v>
      </c>
      <c r="B84" s="38">
        <v>67.764700000000005</v>
      </c>
      <c r="C84" s="38">
        <v>367.04</v>
      </c>
      <c r="D84" s="38">
        <v>367.04</v>
      </c>
      <c r="E84" s="38">
        <v>1076.17</v>
      </c>
      <c r="F84" s="38">
        <v>1121.98</v>
      </c>
      <c r="G84" s="38">
        <v>1340.4</v>
      </c>
      <c r="H84" s="38">
        <v>1720.82</v>
      </c>
      <c r="I84" s="41">
        <v>966.96299999999997</v>
      </c>
      <c r="J84" s="33">
        <f t="shared" si="10"/>
        <v>0.62600666666666671</v>
      </c>
      <c r="K84" s="34">
        <f t="shared" si="11"/>
        <v>3.6083055558513759E-2</v>
      </c>
      <c r="M84" s="52">
        <v>245.45599999999999</v>
      </c>
      <c r="N84" s="53">
        <v>74.319400000000002</v>
      </c>
      <c r="O84" s="53">
        <v>383.33100000000002</v>
      </c>
      <c r="P84" s="53">
        <v>383.33100000000002</v>
      </c>
      <c r="Q84" s="53">
        <v>1509.56</v>
      </c>
      <c r="R84" s="53">
        <v>1649.46</v>
      </c>
      <c r="S84" s="53">
        <v>648.81700000000001</v>
      </c>
      <c r="T84" s="53">
        <v>1412.41</v>
      </c>
      <c r="U84" s="58">
        <v>1009.88</v>
      </c>
      <c r="V84" s="56">
        <f t="shared" si="12"/>
        <v>0.58763500000000002</v>
      </c>
      <c r="W84" s="57">
        <f t="shared" si="13"/>
        <v>3.1618011180409612E-2</v>
      </c>
      <c r="Y84" s="52">
        <v>245.45599999999999</v>
      </c>
      <c r="Z84" s="53">
        <v>76.595399999999998</v>
      </c>
      <c r="AA84" s="53">
        <v>378.92399999999998</v>
      </c>
      <c r="AB84" s="53">
        <v>378.92399999999998</v>
      </c>
      <c r="AC84" s="53">
        <v>1740.07</v>
      </c>
      <c r="AD84" s="53">
        <v>1925.48</v>
      </c>
      <c r="AE84" s="53">
        <v>409.08699999999999</v>
      </c>
      <c r="AF84" s="53">
        <v>1152.1400000000001</v>
      </c>
      <c r="AG84" s="58">
        <v>998.27200000000005</v>
      </c>
      <c r="AH84" s="56">
        <f t="shared" si="14"/>
        <v>0.5721155555555556</v>
      </c>
      <c r="AI84" s="57">
        <f t="shared" si="15"/>
        <v>2.9751332287183629E-2</v>
      </c>
    </row>
    <row r="85" spans="1:35">
      <c r="A85" s="37">
        <v>248.48699999999999</v>
      </c>
      <c r="B85" s="38">
        <v>66.909700000000001</v>
      </c>
      <c r="C85" s="38">
        <v>369.14800000000002</v>
      </c>
      <c r="D85" s="38">
        <v>369.14800000000002</v>
      </c>
      <c r="E85" s="38">
        <v>1083.8499999999999</v>
      </c>
      <c r="F85" s="38">
        <v>1110.94</v>
      </c>
      <c r="G85" s="38">
        <v>1333.62</v>
      </c>
      <c r="H85" s="38">
        <v>1727.61</v>
      </c>
      <c r="I85" s="41">
        <v>972.51700000000005</v>
      </c>
      <c r="J85" s="33">
        <f t="shared" si="10"/>
        <v>0.62968666666666662</v>
      </c>
      <c r="K85" s="34">
        <f t="shared" si="11"/>
        <v>3.5419573756259731E-2</v>
      </c>
      <c r="M85" s="52">
        <v>248.48699999999999</v>
      </c>
      <c r="N85" s="53">
        <v>73.421899999999994</v>
      </c>
      <c r="O85" s="53">
        <v>385.697</v>
      </c>
      <c r="P85" s="53">
        <v>385.697</v>
      </c>
      <c r="Q85" s="53">
        <v>1520.83</v>
      </c>
      <c r="R85" s="53">
        <v>1634.36</v>
      </c>
      <c r="S85" s="53">
        <v>643.78099999999995</v>
      </c>
      <c r="T85" s="53">
        <v>1417.44</v>
      </c>
      <c r="U85" s="58">
        <v>1016.11</v>
      </c>
      <c r="V85" s="56">
        <f t="shared" si="12"/>
        <v>0.5914100000000001</v>
      </c>
      <c r="W85" s="57">
        <f t="shared" si="13"/>
        <v>3.1036801880252273E-2</v>
      </c>
      <c r="Y85" s="52">
        <v>248.48699999999999</v>
      </c>
      <c r="Z85" s="53">
        <v>75.728800000000007</v>
      </c>
      <c r="AA85" s="53">
        <v>381.36599999999999</v>
      </c>
      <c r="AB85" s="53">
        <v>381.36599999999999</v>
      </c>
      <c r="AC85" s="53">
        <v>1753.25</v>
      </c>
      <c r="AD85" s="53">
        <v>1908.29</v>
      </c>
      <c r="AE85" s="53">
        <v>405.37299999999999</v>
      </c>
      <c r="AF85" s="53">
        <v>1155.8499999999999</v>
      </c>
      <c r="AG85" s="58">
        <v>1004.71</v>
      </c>
      <c r="AH85" s="56">
        <f t="shared" si="14"/>
        <v>0.57593555555555553</v>
      </c>
      <c r="AI85" s="57">
        <f t="shared" si="15"/>
        <v>2.9219627195943992E-2</v>
      </c>
    </row>
    <row r="86" spans="1:35">
      <c r="A86" s="37">
        <v>251.517</v>
      </c>
      <c r="B86" s="38">
        <v>66.035200000000003</v>
      </c>
      <c r="C86" s="38">
        <v>371.28699999999998</v>
      </c>
      <c r="D86" s="38">
        <v>371.28699999999998</v>
      </c>
      <c r="E86" s="38">
        <v>1091.48</v>
      </c>
      <c r="F86" s="38">
        <v>1099.9100000000001</v>
      </c>
      <c r="G86" s="38">
        <v>1326.57</v>
      </c>
      <c r="H86" s="38">
        <v>1734.66</v>
      </c>
      <c r="I86" s="41">
        <v>978.15200000000004</v>
      </c>
      <c r="J86" s="33">
        <f t="shared" si="10"/>
        <v>0.63336333333333328</v>
      </c>
      <c r="K86" s="34">
        <f t="shared" si="11"/>
        <v>3.4753722192106692E-2</v>
      </c>
      <c r="M86" s="52">
        <v>251.517</v>
      </c>
      <c r="N86" s="53">
        <v>72.540800000000004</v>
      </c>
      <c r="O86" s="53">
        <v>388.03199999999998</v>
      </c>
      <c r="P86" s="53">
        <v>388.03199999999998</v>
      </c>
      <c r="Q86" s="53">
        <v>1531.98</v>
      </c>
      <c r="R86" s="53">
        <v>1619.42</v>
      </c>
      <c r="S86" s="53">
        <v>638.83699999999999</v>
      </c>
      <c r="T86" s="53">
        <v>1422.39</v>
      </c>
      <c r="U86" s="58">
        <v>1022.27</v>
      </c>
      <c r="V86" s="56">
        <f t="shared" si="12"/>
        <v>0.59514500000000004</v>
      </c>
      <c r="W86" s="57">
        <f t="shared" si="13"/>
        <v>3.0471901805442375E-2</v>
      </c>
      <c r="Y86" s="52">
        <v>251.517</v>
      </c>
      <c r="Z86" s="53">
        <v>74.876400000000004</v>
      </c>
      <c r="AA86" s="53">
        <v>383.779</v>
      </c>
      <c r="AB86" s="53">
        <v>383.779</v>
      </c>
      <c r="AC86" s="53">
        <v>1766.29</v>
      </c>
      <c r="AD86" s="53">
        <v>1891.28</v>
      </c>
      <c r="AE86" s="53">
        <v>401.73200000000003</v>
      </c>
      <c r="AF86" s="53">
        <v>1159.49</v>
      </c>
      <c r="AG86" s="58">
        <v>1011.06</v>
      </c>
      <c r="AH86" s="56">
        <f t="shared" si="14"/>
        <v>0.57971555555555565</v>
      </c>
      <c r="AI86" s="57">
        <f t="shared" si="15"/>
        <v>2.8702352111380291E-2</v>
      </c>
    </row>
    <row r="87" spans="1:35">
      <c r="A87" s="37">
        <v>254.547</v>
      </c>
      <c r="B87" s="38">
        <v>65.1751</v>
      </c>
      <c r="C87" s="38">
        <v>373.39699999999999</v>
      </c>
      <c r="D87" s="38">
        <v>373.39699999999999</v>
      </c>
      <c r="E87" s="38">
        <v>1099.02</v>
      </c>
      <c r="F87" s="38">
        <v>1089.01</v>
      </c>
      <c r="G87" s="38">
        <v>1319.63</v>
      </c>
      <c r="H87" s="38">
        <v>1741.59</v>
      </c>
      <c r="I87" s="41">
        <v>983.71</v>
      </c>
      <c r="J87" s="33">
        <f t="shared" si="10"/>
        <v>0.63699666666666666</v>
      </c>
      <c r="K87" s="34">
        <f t="shared" si="11"/>
        <v>3.4105411331299483E-2</v>
      </c>
      <c r="M87" s="52">
        <v>254.547</v>
      </c>
      <c r="N87" s="53">
        <v>71.675899999999999</v>
      </c>
      <c r="O87" s="53">
        <v>390.33800000000002</v>
      </c>
      <c r="P87" s="53">
        <v>390.33800000000002</v>
      </c>
      <c r="Q87" s="53">
        <v>1543.02</v>
      </c>
      <c r="R87" s="53">
        <v>1604.63</v>
      </c>
      <c r="S87" s="53">
        <v>633.98400000000004</v>
      </c>
      <c r="T87" s="53">
        <v>1427.24</v>
      </c>
      <c r="U87" s="58">
        <v>1028.3399999999999</v>
      </c>
      <c r="V87" s="56">
        <f t="shared" si="12"/>
        <v>0.59884249999999994</v>
      </c>
      <c r="W87" s="57">
        <f t="shared" si="13"/>
        <v>2.9922684178227164E-2</v>
      </c>
      <c r="Y87" s="52">
        <v>254.547</v>
      </c>
      <c r="Z87" s="53">
        <v>74.037800000000004</v>
      </c>
      <c r="AA87" s="53">
        <v>386.16199999999998</v>
      </c>
      <c r="AB87" s="53">
        <v>386.16199999999998</v>
      </c>
      <c r="AC87" s="53">
        <v>1779.2</v>
      </c>
      <c r="AD87" s="53">
        <v>1874.43</v>
      </c>
      <c r="AE87" s="53">
        <v>398.16199999999998</v>
      </c>
      <c r="AF87" s="53">
        <v>1163.06</v>
      </c>
      <c r="AG87" s="58">
        <v>1017.34</v>
      </c>
      <c r="AH87" s="56">
        <f t="shared" si="14"/>
        <v>0.58345999999999998</v>
      </c>
      <c r="AI87" s="57">
        <f t="shared" si="15"/>
        <v>2.8198753032674814E-2</v>
      </c>
    </row>
    <row r="88" spans="1:35">
      <c r="A88" s="37">
        <v>257.577</v>
      </c>
      <c r="B88" s="38">
        <v>64.331500000000005</v>
      </c>
      <c r="C88" s="38">
        <v>375.47699999999998</v>
      </c>
      <c r="D88" s="38">
        <v>375.47699999999998</v>
      </c>
      <c r="E88" s="38">
        <v>1106.48</v>
      </c>
      <c r="F88" s="38">
        <v>1078.23</v>
      </c>
      <c r="G88" s="38">
        <v>1312.82</v>
      </c>
      <c r="H88" s="38">
        <v>1748.41</v>
      </c>
      <c r="I88" s="41">
        <v>989.19</v>
      </c>
      <c r="J88" s="33">
        <f t="shared" si="10"/>
        <v>0.64058999999999999</v>
      </c>
      <c r="K88" s="34">
        <f t="shared" si="11"/>
        <v>3.3475129698142862E-2</v>
      </c>
      <c r="M88" s="52">
        <v>257.577</v>
      </c>
      <c r="N88" s="53">
        <v>70.825400000000002</v>
      </c>
      <c r="O88" s="53">
        <v>392.61399999999998</v>
      </c>
      <c r="P88" s="53">
        <v>392.61399999999998</v>
      </c>
      <c r="Q88" s="53">
        <v>1553.95</v>
      </c>
      <c r="R88" s="53">
        <v>1590</v>
      </c>
      <c r="S88" s="53">
        <v>629.21900000000005</v>
      </c>
      <c r="T88" s="53">
        <v>1432</v>
      </c>
      <c r="U88" s="58">
        <v>1034.3399999999999</v>
      </c>
      <c r="V88" s="56">
        <f t="shared" si="12"/>
        <v>0.60250000000000004</v>
      </c>
      <c r="W88" s="57">
        <f t="shared" si="13"/>
        <v>2.9388132780082989E-2</v>
      </c>
      <c r="Y88" s="52">
        <v>257.577</v>
      </c>
      <c r="Z88" s="53">
        <v>73.186099999999996</v>
      </c>
      <c r="AA88" s="53">
        <v>388.529</v>
      </c>
      <c r="AB88" s="53">
        <v>388.529</v>
      </c>
      <c r="AC88" s="53">
        <v>1792</v>
      </c>
      <c r="AD88" s="53">
        <v>1857.76</v>
      </c>
      <c r="AE88" s="53">
        <v>394.60199999999998</v>
      </c>
      <c r="AF88" s="53">
        <v>1166.6199999999999</v>
      </c>
      <c r="AG88" s="58">
        <v>1023.58</v>
      </c>
      <c r="AH88" s="56">
        <f t="shared" si="14"/>
        <v>0.58716444444444438</v>
      </c>
      <c r="AI88" s="57">
        <f t="shared" si="15"/>
        <v>2.7698505813249365E-2</v>
      </c>
    </row>
    <row r="89" spans="1:35">
      <c r="A89" s="37">
        <v>260.60700000000003</v>
      </c>
      <c r="B89" s="38">
        <v>63.505200000000002</v>
      </c>
      <c r="C89" s="38">
        <v>377.505</v>
      </c>
      <c r="D89" s="38">
        <v>377.505</v>
      </c>
      <c r="E89" s="38">
        <v>1113.8399999999999</v>
      </c>
      <c r="F89" s="38">
        <v>1067.6400000000001</v>
      </c>
      <c r="G89" s="38">
        <v>1306.26</v>
      </c>
      <c r="H89" s="38">
        <v>1754.96</v>
      </c>
      <c r="I89" s="41">
        <v>994.53300000000002</v>
      </c>
      <c r="J89" s="33">
        <f t="shared" si="10"/>
        <v>0.64411999999999991</v>
      </c>
      <c r="K89" s="34">
        <f t="shared" si="11"/>
        <v>3.2864062597031611E-2</v>
      </c>
      <c r="M89" s="52">
        <v>260.60700000000003</v>
      </c>
      <c r="N89" s="53">
        <v>69.988200000000006</v>
      </c>
      <c r="O89" s="53">
        <v>394.86099999999999</v>
      </c>
      <c r="P89" s="53">
        <v>394.86099999999999</v>
      </c>
      <c r="Q89" s="53">
        <v>1564.77</v>
      </c>
      <c r="R89" s="53">
        <v>1575.52</v>
      </c>
      <c r="S89" s="53">
        <v>624.54200000000003</v>
      </c>
      <c r="T89" s="53">
        <v>1436.68</v>
      </c>
      <c r="U89" s="58">
        <v>1040.26</v>
      </c>
      <c r="V89" s="56">
        <f t="shared" si="12"/>
        <v>0.60611999999999999</v>
      </c>
      <c r="W89" s="57">
        <f t="shared" si="13"/>
        <v>2.8867303504256585E-2</v>
      </c>
      <c r="Y89" s="52">
        <v>260.60700000000003</v>
      </c>
      <c r="Z89" s="53">
        <v>72.372600000000006</v>
      </c>
      <c r="AA89" s="53">
        <v>390.85500000000002</v>
      </c>
      <c r="AB89" s="53">
        <v>390.85500000000002</v>
      </c>
      <c r="AC89" s="53">
        <v>1804.66</v>
      </c>
      <c r="AD89" s="53">
        <v>1841.26</v>
      </c>
      <c r="AE89" s="53">
        <v>391.16800000000001</v>
      </c>
      <c r="AF89" s="53">
        <v>1170.06</v>
      </c>
      <c r="AG89" s="58">
        <v>1029.7</v>
      </c>
      <c r="AH89" s="56">
        <f t="shared" si="14"/>
        <v>0.59083111111111108</v>
      </c>
      <c r="AI89" s="57">
        <f t="shared" si="15"/>
        <v>2.7220638347487912E-2</v>
      </c>
    </row>
    <row r="90" spans="1:35">
      <c r="A90" s="37">
        <v>263.63799999999998</v>
      </c>
      <c r="B90" s="38">
        <v>62.690199999999997</v>
      </c>
      <c r="C90" s="38">
        <v>379.53</v>
      </c>
      <c r="D90" s="38">
        <v>379.53</v>
      </c>
      <c r="E90" s="38">
        <v>1121.1500000000001</v>
      </c>
      <c r="F90" s="38">
        <v>1057.0999999999999</v>
      </c>
      <c r="G90" s="38">
        <v>1299.6600000000001</v>
      </c>
      <c r="H90" s="38">
        <v>1761.57</v>
      </c>
      <c r="I90" s="41">
        <v>999.86900000000003</v>
      </c>
      <c r="J90" s="33">
        <f t="shared" si="10"/>
        <v>0.64763333333333339</v>
      </c>
      <c r="K90" s="34">
        <f t="shared" si="11"/>
        <v>3.2266302949199646E-2</v>
      </c>
      <c r="M90" s="52">
        <v>263.63799999999998</v>
      </c>
      <c r="N90" s="53">
        <v>69.165199999999999</v>
      </c>
      <c r="O90" s="53">
        <v>397.08</v>
      </c>
      <c r="P90" s="53">
        <v>397.08</v>
      </c>
      <c r="Q90" s="53">
        <v>1575.48</v>
      </c>
      <c r="R90" s="53">
        <v>1561.19</v>
      </c>
      <c r="S90" s="53">
        <v>619.95000000000005</v>
      </c>
      <c r="T90" s="53">
        <v>1441.27</v>
      </c>
      <c r="U90" s="58">
        <v>1046.0999999999999</v>
      </c>
      <c r="V90" s="56">
        <f t="shared" si="12"/>
        <v>0.60970250000000004</v>
      </c>
      <c r="W90" s="57">
        <f t="shared" si="13"/>
        <v>2.8360224863765524E-2</v>
      </c>
      <c r="Y90" s="52">
        <v>263.63799999999998</v>
      </c>
      <c r="Z90" s="53">
        <v>71.572299999999998</v>
      </c>
      <c r="AA90" s="53">
        <v>393.154</v>
      </c>
      <c r="AB90" s="53">
        <v>393.154</v>
      </c>
      <c r="AC90" s="53">
        <v>1817.2</v>
      </c>
      <c r="AD90" s="53">
        <v>1824.92</v>
      </c>
      <c r="AE90" s="53">
        <v>387.79899999999998</v>
      </c>
      <c r="AF90" s="53">
        <v>1173.43</v>
      </c>
      <c r="AG90" s="58">
        <v>1035.76</v>
      </c>
      <c r="AH90" s="56">
        <f t="shared" si="14"/>
        <v>0.59446222222222223</v>
      </c>
      <c r="AI90" s="57">
        <f t="shared" si="15"/>
        <v>2.6755199844490631E-2</v>
      </c>
    </row>
    <row r="91" spans="1:35">
      <c r="A91" s="37">
        <v>266.66800000000001</v>
      </c>
      <c r="B91" s="38">
        <v>61.889000000000003</v>
      </c>
      <c r="C91" s="38">
        <v>381.52800000000002</v>
      </c>
      <c r="D91" s="38">
        <v>381.52800000000002</v>
      </c>
      <c r="E91" s="38">
        <v>1128.3800000000001</v>
      </c>
      <c r="F91" s="38">
        <v>1046.68</v>
      </c>
      <c r="G91" s="38">
        <v>1293.17</v>
      </c>
      <c r="H91" s="38">
        <v>1768.06</v>
      </c>
      <c r="I91" s="41">
        <v>1005.13</v>
      </c>
      <c r="J91" s="33">
        <f t="shared" si="10"/>
        <v>0.65110666666666661</v>
      </c>
      <c r="K91" s="34">
        <f t="shared" si="11"/>
        <v>3.168400466897385E-2</v>
      </c>
      <c r="M91" s="52">
        <v>266.66800000000001</v>
      </c>
      <c r="N91" s="53">
        <v>68.343500000000006</v>
      </c>
      <c r="O91" s="53">
        <v>399.32799999999997</v>
      </c>
      <c r="P91" s="53">
        <v>399.32799999999997</v>
      </c>
      <c r="Q91" s="53">
        <v>1586.13</v>
      </c>
      <c r="R91" s="53">
        <v>1546.87</v>
      </c>
      <c r="S91" s="53">
        <v>615.077</v>
      </c>
      <c r="T91" s="53">
        <v>1446.15</v>
      </c>
      <c r="U91" s="58">
        <v>1052.03</v>
      </c>
      <c r="V91" s="56">
        <f t="shared" si="12"/>
        <v>0.61328250000000006</v>
      </c>
      <c r="W91" s="57">
        <f t="shared" si="13"/>
        <v>2.7859713916506667E-2</v>
      </c>
      <c r="Y91" s="52">
        <v>266.66800000000001</v>
      </c>
      <c r="Z91" s="53">
        <v>70.784899999999993</v>
      </c>
      <c r="AA91" s="53">
        <v>395.42599999999999</v>
      </c>
      <c r="AB91" s="53">
        <v>395.42599999999999</v>
      </c>
      <c r="AC91" s="53">
        <v>1829.62</v>
      </c>
      <c r="AD91" s="53">
        <v>1808.74</v>
      </c>
      <c r="AE91" s="53">
        <v>384.495</v>
      </c>
      <c r="AF91" s="53">
        <v>1176.73</v>
      </c>
      <c r="AG91" s="58">
        <v>1041.75</v>
      </c>
      <c r="AH91" s="56">
        <f t="shared" si="14"/>
        <v>0.5980577777777778</v>
      </c>
      <c r="AI91" s="57">
        <f t="shared" si="15"/>
        <v>2.6301769431418737E-2</v>
      </c>
    </row>
    <row r="92" spans="1:35">
      <c r="A92" s="37">
        <v>269.69799999999998</v>
      </c>
      <c r="B92" s="38">
        <v>61.101500000000001</v>
      </c>
      <c r="C92" s="38">
        <v>383.49900000000002</v>
      </c>
      <c r="D92" s="38">
        <v>383.49900000000002</v>
      </c>
      <c r="E92" s="38">
        <v>1135.53</v>
      </c>
      <c r="F92" s="38">
        <v>1036.3699999999999</v>
      </c>
      <c r="G92" s="38">
        <v>1286.78</v>
      </c>
      <c r="H92" s="38">
        <v>1774.45</v>
      </c>
      <c r="I92" s="41">
        <v>1010.32</v>
      </c>
      <c r="J92" s="33">
        <f t="shared" si="10"/>
        <v>0.65454333333333337</v>
      </c>
      <c r="K92" s="34">
        <f t="shared" si="11"/>
        <v>3.1116605470480691E-2</v>
      </c>
      <c r="M92" s="52">
        <v>269.69799999999998</v>
      </c>
      <c r="N92" s="53">
        <v>67.549700000000001</v>
      </c>
      <c r="O92" s="53">
        <v>401.49099999999999</v>
      </c>
      <c r="P92" s="53">
        <v>401.49099999999999</v>
      </c>
      <c r="Q92" s="53">
        <v>1596.63</v>
      </c>
      <c r="R92" s="53">
        <v>1532.84</v>
      </c>
      <c r="S92" s="53">
        <v>610.649</v>
      </c>
      <c r="T92" s="53">
        <v>1450.58</v>
      </c>
      <c r="U92" s="58">
        <v>1057.73</v>
      </c>
      <c r="V92" s="56">
        <f t="shared" si="12"/>
        <v>0.61678999999999995</v>
      </c>
      <c r="W92" s="57">
        <f t="shared" si="13"/>
        <v>2.7379537605992318E-2</v>
      </c>
      <c r="Y92" s="52">
        <v>269.69799999999998</v>
      </c>
      <c r="Z92" s="53">
        <v>70.010000000000005</v>
      </c>
      <c r="AA92" s="53">
        <v>397.67</v>
      </c>
      <c r="AB92" s="53">
        <v>397.67</v>
      </c>
      <c r="AC92" s="53">
        <v>1841.92</v>
      </c>
      <c r="AD92" s="53">
        <v>1792.73</v>
      </c>
      <c r="AE92" s="53">
        <v>381.25299999999999</v>
      </c>
      <c r="AF92" s="53">
        <v>1179.97</v>
      </c>
      <c r="AG92" s="58">
        <v>1047.6600000000001</v>
      </c>
      <c r="AH92" s="56">
        <f t="shared" si="14"/>
        <v>0.60161555555555557</v>
      </c>
      <c r="AI92" s="57">
        <f t="shared" si="15"/>
        <v>2.5859999187373261E-2</v>
      </c>
    </row>
    <row r="93" spans="1:35">
      <c r="A93" s="37">
        <v>272.72800000000001</v>
      </c>
      <c r="B93" s="38">
        <v>60.327300000000001</v>
      </c>
      <c r="C93" s="38">
        <v>385.44400000000002</v>
      </c>
      <c r="D93" s="38">
        <v>385.44400000000002</v>
      </c>
      <c r="E93" s="38">
        <v>1142.5999999999999</v>
      </c>
      <c r="F93" s="38">
        <v>1026.18</v>
      </c>
      <c r="G93" s="38">
        <v>1280.49</v>
      </c>
      <c r="H93" s="38">
        <v>1780.73</v>
      </c>
      <c r="I93" s="41">
        <v>1015.45</v>
      </c>
      <c r="J93" s="33">
        <f t="shared" si="10"/>
        <v>0.65793999999999997</v>
      </c>
      <c r="K93" s="34">
        <f t="shared" si="11"/>
        <v>3.0563729215429981E-2</v>
      </c>
      <c r="M93" s="52">
        <v>272.72800000000001</v>
      </c>
      <c r="N93" s="53">
        <v>66.767300000000006</v>
      </c>
      <c r="O93" s="53">
        <v>403.62900000000002</v>
      </c>
      <c r="P93" s="53">
        <v>403.62900000000002</v>
      </c>
      <c r="Q93" s="53">
        <v>1607.03</v>
      </c>
      <c r="R93" s="53">
        <v>1518.94</v>
      </c>
      <c r="S93" s="53">
        <v>606.29399999999998</v>
      </c>
      <c r="T93" s="53">
        <v>1454.93</v>
      </c>
      <c r="U93" s="58">
        <v>1063.3599999999999</v>
      </c>
      <c r="V93" s="56">
        <f t="shared" si="12"/>
        <v>0.62026499999999996</v>
      </c>
      <c r="W93" s="57">
        <f t="shared" si="13"/>
        <v>2.6910796191950217E-2</v>
      </c>
      <c r="Y93" s="52">
        <v>272.72800000000001</v>
      </c>
      <c r="Z93" s="53">
        <v>69.247299999999996</v>
      </c>
      <c r="AA93" s="53">
        <v>399.88799999999998</v>
      </c>
      <c r="AB93" s="53">
        <v>399.88799999999998</v>
      </c>
      <c r="AC93" s="53">
        <v>1854.1</v>
      </c>
      <c r="AD93" s="53">
        <v>1776.88</v>
      </c>
      <c r="AE93" s="53">
        <v>378.07100000000003</v>
      </c>
      <c r="AF93" s="53">
        <v>1183.1500000000001</v>
      </c>
      <c r="AG93" s="58">
        <v>1053.5</v>
      </c>
      <c r="AH93" s="56">
        <f t="shared" si="14"/>
        <v>0.60513777777777777</v>
      </c>
      <c r="AI93" s="57">
        <f t="shared" si="15"/>
        <v>2.5429397162078791E-2</v>
      </c>
    </row>
    <row r="94" spans="1:35">
      <c r="A94" s="37">
        <v>275.75799999999998</v>
      </c>
      <c r="B94" s="38">
        <v>59.566099999999999</v>
      </c>
      <c r="C94" s="38">
        <v>387.363</v>
      </c>
      <c r="D94" s="38">
        <v>387.363</v>
      </c>
      <c r="E94" s="38">
        <v>1149.5999999999999</v>
      </c>
      <c r="F94" s="38">
        <v>1016.1</v>
      </c>
      <c r="G94" s="38">
        <v>1274.3</v>
      </c>
      <c r="H94" s="38">
        <v>1786.92</v>
      </c>
      <c r="I94" s="41">
        <v>1020.5</v>
      </c>
      <c r="J94" s="33">
        <f t="shared" si="10"/>
        <v>0.6613</v>
      </c>
      <c r="K94" s="34">
        <f t="shared" si="11"/>
        <v>3.002474923131206E-2</v>
      </c>
      <c r="M94" s="52">
        <v>275.75799999999998</v>
      </c>
      <c r="N94" s="53">
        <v>65.997500000000002</v>
      </c>
      <c r="O94" s="53">
        <v>405.74</v>
      </c>
      <c r="P94" s="53">
        <v>405.74</v>
      </c>
      <c r="Q94" s="53">
        <v>1617.33</v>
      </c>
      <c r="R94" s="53">
        <v>1505.19</v>
      </c>
      <c r="S94" s="53">
        <v>602.01499999999999</v>
      </c>
      <c r="T94" s="53">
        <v>1459.21</v>
      </c>
      <c r="U94" s="58">
        <v>1068.92</v>
      </c>
      <c r="V94" s="56">
        <f t="shared" si="12"/>
        <v>0.62370249999999994</v>
      </c>
      <c r="W94" s="57">
        <f t="shared" si="13"/>
        <v>2.6453918334462347E-2</v>
      </c>
      <c r="Y94" s="52">
        <v>275.75799999999998</v>
      </c>
      <c r="Z94" s="53">
        <v>68.5</v>
      </c>
      <c r="AA94" s="53">
        <v>402.08100000000002</v>
      </c>
      <c r="AB94" s="53">
        <v>402.08100000000002</v>
      </c>
      <c r="AC94" s="53">
        <v>1866.16</v>
      </c>
      <c r="AD94" s="53">
        <v>1761.18</v>
      </c>
      <c r="AE94" s="53">
        <v>374.94600000000003</v>
      </c>
      <c r="AF94" s="53">
        <v>1186.28</v>
      </c>
      <c r="AG94" s="58">
        <v>1059.28</v>
      </c>
      <c r="AH94" s="56">
        <f t="shared" si="14"/>
        <v>0.60862666666666665</v>
      </c>
      <c r="AI94" s="57">
        <f t="shared" si="15"/>
        <v>2.5010771061990202E-2</v>
      </c>
    </row>
    <row r="95" spans="1:35">
      <c r="A95" s="37">
        <v>278.78899999999999</v>
      </c>
      <c r="B95" s="38">
        <v>58.817700000000002</v>
      </c>
      <c r="C95" s="38">
        <v>389.25700000000001</v>
      </c>
      <c r="D95" s="38">
        <v>389.25700000000001</v>
      </c>
      <c r="E95" s="38">
        <v>1156.53</v>
      </c>
      <c r="F95" s="38">
        <v>1006.14</v>
      </c>
      <c r="G95" s="38">
        <v>1268.22</v>
      </c>
      <c r="H95" s="38">
        <v>1793.01</v>
      </c>
      <c r="I95" s="41">
        <v>1025.49</v>
      </c>
      <c r="J95" s="33">
        <f t="shared" si="10"/>
        <v>0.66461999999999999</v>
      </c>
      <c r="K95" s="34">
        <f t="shared" si="11"/>
        <v>2.9499413198519453E-2</v>
      </c>
      <c r="M95" s="52">
        <v>278.78899999999999</v>
      </c>
      <c r="N95" s="53">
        <v>65.239999999999995</v>
      </c>
      <c r="O95" s="53">
        <v>407.82499999999999</v>
      </c>
      <c r="P95" s="53">
        <v>407.82499999999999</v>
      </c>
      <c r="Q95" s="53">
        <v>1627.53</v>
      </c>
      <c r="R95" s="53">
        <v>1491.58</v>
      </c>
      <c r="S95" s="53">
        <v>597.81200000000001</v>
      </c>
      <c r="T95" s="53">
        <v>1463.41</v>
      </c>
      <c r="U95" s="58">
        <v>1074.4100000000001</v>
      </c>
      <c r="V95" s="56">
        <f t="shared" si="12"/>
        <v>0.62710500000000002</v>
      </c>
      <c r="W95" s="57">
        <f t="shared" si="13"/>
        <v>2.6008403696350688E-2</v>
      </c>
      <c r="Y95" s="52">
        <v>278.78899999999999</v>
      </c>
      <c r="Z95" s="53">
        <v>67.760499999999993</v>
      </c>
      <c r="AA95" s="53">
        <v>404.24799999999999</v>
      </c>
      <c r="AB95" s="53">
        <v>404.24799999999999</v>
      </c>
      <c r="AC95" s="53">
        <v>1878.11</v>
      </c>
      <c r="AD95" s="53">
        <v>1745.63</v>
      </c>
      <c r="AE95" s="53">
        <v>371.88099999999997</v>
      </c>
      <c r="AF95" s="53">
        <v>1189.3399999999999</v>
      </c>
      <c r="AG95" s="58">
        <v>1064.99</v>
      </c>
      <c r="AH95" s="56">
        <f t="shared" si="14"/>
        <v>0.61208222222222219</v>
      </c>
      <c r="AI95" s="57">
        <f t="shared" si="15"/>
        <v>2.4601088452168733E-2</v>
      </c>
    </row>
    <row r="96" spans="1:35">
      <c r="A96" s="37">
        <v>281.81900000000002</v>
      </c>
      <c r="B96" s="38">
        <v>58.081699999999998</v>
      </c>
      <c r="C96" s="38">
        <v>391.125</v>
      </c>
      <c r="D96" s="38">
        <v>391.125</v>
      </c>
      <c r="E96" s="38">
        <v>1163.3900000000001</v>
      </c>
      <c r="F96" s="38">
        <v>996.28</v>
      </c>
      <c r="G96" s="38">
        <v>1262.22</v>
      </c>
      <c r="H96" s="38">
        <v>1799</v>
      </c>
      <c r="I96" s="41">
        <v>1030.42</v>
      </c>
      <c r="J96" s="33">
        <f t="shared" si="10"/>
        <v>0.66790666666666665</v>
      </c>
      <c r="K96" s="34">
        <f t="shared" si="11"/>
        <v>2.8986934302197911E-2</v>
      </c>
      <c r="M96" s="52">
        <v>281.81900000000002</v>
      </c>
      <c r="N96" s="53">
        <v>64.494600000000005</v>
      </c>
      <c r="O96" s="53">
        <v>409.88499999999999</v>
      </c>
      <c r="P96" s="53">
        <v>409.88499999999999</v>
      </c>
      <c r="Q96" s="53">
        <v>1637.62</v>
      </c>
      <c r="R96" s="53">
        <v>1478.11</v>
      </c>
      <c r="S96" s="53">
        <v>593.68200000000002</v>
      </c>
      <c r="T96" s="53">
        <v>1467.54</v>
      </c>
      <c r="U96" s="58">
        <v>1079.8399999999999</v>
      </c>
      <c r="V96" s="56">
        <f t="shared" si="12"/>
        <v>0.6304725000000001</v>
      </c>
      <c r="W96" s="57">
        <f t="shared" si="13"/>
        <v>2.5573914801993742E-2</v>
      </c>
      <c r="Y96" s="52">
        <v>281.81900000000002</v>
      </c>
      <c r="Z96" s="53">
        <v>67.032200000000003</v>
      </c>
      <c r="AA96" s="53">
        <v>406.38900000000001</v>
      </c>
      <c r="AB96" s="53">
        <v>406.38900000000001</v>
      </c>
      <c r="AC96" s="53">
        <v>1889.94</v>
      </c>
      <c r="AD96" s="53">
        <v>1730.25</v>
      </c>
      <c r="AE96" s="53">
        <v>368.87299999999999</v>
      </c>
      <c r="AF96" s="53">
        <v>1192.3499999999999</v>
      </c>
      <c r="AG96" s="58">
        <v>1070.6300000000001</v>
      </c>
      <c r="AH96" s="56">
        <f t="shared" si="14"/>
        <v>0.61550000000000005</v>
      </c>
      <c r="AI96" s="57">
        <f t="shared" si="15"/>
        <v>2.420153443451575E-2</v>
      </c>
    </row>
    <row r="97" spans="1:47">
      <c r="A97" s="37">
        <v>284.84899999999999</v>
      </c>
      <c r="B97" s="38">
        <v>57.357900000000001</v>
      </c>
      <c r="C97" s="38">
        <v>392.96899999999999</v>
      </c>
      <c r="D97" s="38">
        <v>392.96899999999999</v>
      </c>
      <c r="E97" s="38">
        <v>1170.17</v>
      </c>
      <c r="F97" s="38">
        <v>986.53200000000004</v>
      </c>
      <c r="G97" s="38">
        <v>1256.33</v>
      </c>
      <c r="H97" s="38">
        <v>1804.9</v>
      </c>
      <c r="I97" s="41">
        <v>1035.27</v>
      </c>
      <c r="J97" s="33">
        <f t="shared" si="10"/>
        <v>0.67115599999999997</v>
      </c>
      <c r="K97" s="34">
        <f t="shared" si="11"/>
        <v>2.8487117749077712E-2</v>
      </c>
      <c r="M97" s="52">
        <v>284.84899999999999</v>
      </c>
      <c r="N97" s="53">
        <v>63.761099999999999</v>
      </c>
      <c r="O97" s="53">
        <v>411.92</v>
      </c>
      <c r="P97" s="53">
        <v>411.92</v>
      </c>
      <c r="Q97" s="53">
        <v>1647.62</v>
      </c>
      <c r="R97" s="53">
        <v>1464.78</v>
      </c>
      <c r="S97" s="53">
        <v>589.625</v>
      </c>
      <c r="T97" s="53">
        <v>1471.6</v>
      </c>
      <c r="U97" s="58">
        <v>1085.2</v>
      </c>
      <c r="V97" s="56">
        <f t="shared" si="12"/>
        <v>0.63380500000000006</v>
      </c>
      <c r="W97" s="57">
        <f t="shared" si="13"/>
        <v>2.5150125038458197E-2</v>
      </c>
      <c r="Y97" s="52">
        <v>284.84899999999999</v>
      </c>
      <c r="Z97" s="53">
        <v>66.322500000000005</v>
      </c>
      <c r="AA97" s="53">
        <v>408.50099999999998</v>
      </c>
      <c r="AB97" s="53">
        <v>408.50099999999998</v>
      </c>
      <c r="AC97" s="53">
        <v>1901.66</v>
      </c>
      <c r="AD97" s="53">
        <v>1715.02</v>
      </c>
      <c r="AE97" s="53">
        <v>365.94600000000003</v>
      </c>
      <c r="AF97" s="53">
        <v>1195.28</v>
      </c>
      <c r="AG97" s="58">
        <v>1076.19</v>
      </c>
      <c r="AH97" s="56">
        <f t="shared" si="14"/>
        <v>0.61888444444444446</v>
      </c>
      <c r="AI97" s="57">
        <f t="shared" si="15"/>
        <v>2.3814354142579122E-2</v>
      </c>
    </row>
    <row r="98" spans="1:47">
      <c r="A98" s="37">
        <v>287.87900000000002</v>
      </c>
      <c r="B98" s="38">
        <v>56.6462</v>
      </c>
      <c r="C98" s="38">
        <v>394.78899999999999</v>
      </c>
      <c r="D98" s="38">
        <v>394.78899999999999</v>
      </c>
      <c r="E98" s="38">
        <v>1176.8800000000001</v>
      </c>
      <c r="F98" s="38">
        <v>976.89200000000005</v>
      </c>
      <c r="G98" s="38">
        <v>1250.52</v>
      </c>
      <c r="H98" s="38">
        <v>1810.7</v>
      </c>
      <c r="I98" s="41">
        <v>1040.07</v>
      </c>
      <c r="J98" s="33">
        <f t="shared" si="10"/>
        <v>0.67436933333333327</v>
      </c>
      <c r="K98" s="34">
        <f t="shared" si="11"/>
        <v>2.7999592705876306E-2</v>
      </c>
      <c r="M98" s="52">
        <v>287.87900000000002</v>
      </c>
      <c r="N98" s="53">
        <v>63.039099999999998</v>
      </c>
      <c r="O98" s="53">
        <v>413.92899999999997</v>
      </c>
      <c r="P98" s="53">
        <v>413.92899999999997</v>
      </c>
      <c r="Q98" s="53">
        <v>1657.52</v>
      </c>
      <c r="R98" s="53">
        <v>1451.58</v>
      </c>
      <c r="S98" s="53">
        <v>585.63900000000001</v>
      </c>
      <c r="T98" s="53">
        <v>1475.59</v>
      </c>
      <c r="U98" s="58">
        <v>1090.49</v>
      </c>
      <c r="V98" s="56">
        <f t="shared" si="12"/>
        <v>0.63710500000000003</v>
      </c>
      <c r="W98" s="57">
        <f t="shared" si="13"/>
        <v>2.4736542642107659E-2</v>
      </c>
      <c r="Y98" s="52">
        <v>287.87900000000002</v>
      </c>
      <c r="Z98" s="53">
        <v>65.615700000000004</v>
      </c>
      <c r="AA98" s="53">
        <v>410.59399999999999</v>
      </c>
      <c r="AB98" s="53">
        <v>410.59399999999999</v>
      </c>
      <c r="AC98" s="53">
        <v>1913.26</v>
      </c>
      <c r="AD98" s="53">
        <v>1699.93</v>
      </c>
      <c r="AE98" s="53">
        <v>363.04700000000003</v>
      </c>
      <c r="AF98" s="53">
        <v>1198.18</v>
      </c>
      <c r="AG98" s="58">
        <v>1081.71</v>
      </c>
      <c r="AH98" s="56">
        <f t="shared" si="14"/>
        <v>0.62223777777777767</v>
      </c>
      <c r="AI98" s="57">
        <f t="shared" si="15"/>
        <v>2.3433592731610286E-2</v>
      </c>
    </row>
    <row r="99" spans="1:47">
      <c r="A99" s="37">
        <v>290.90899999999999</v>
      </c>
      <c r="B99" s="38">
        <v>55.946199999999997</v>
      </c>
      <c r="C99" s="38">
        <v>396.58499999999998</v>
      </c>
      <c r="D99" s="38">
        <v>396.58499999999998</v>
      </c>
      <c r="E99" s="38">
        <v>1183.53</v>
      </c>
      <c r="F99" s="38">
        <v>967.35699999999997</v>
      </c>
      <c r="G99" s="38">
        <v>1244.81</v>
      </c>
      <c r="H99" s="38">
        <v>1816.42</v>
      </c>
      <c r="I99" s="41">
        <v>1044.8</v>
      </c>
      <c r="J99" s="33">
        <f t="shared" si="10"/>
        <v>0.67754766666666666</v>
      </c>
      <c r="K99" s="34">
        <f t="shared" si="11"/>
        <v>2.7523869169352413E-2</v>
      </c>
      <c r="M99" s="52">
        <v>290.90899999999999</v>
      </c>
      <c r="N99" s="53">
        <v>62.328600000000002</v>
      </c>
      <c r="O99" s="53">
        <v>415.91399999999999</v>
      </c>
      <c r="P99" s="53">
        <v>415.91399999999999</v>
      </c>
      <c r="Q99" s="53">
        <v>1667.32</v>
      </c>
      <c r="R99" s="53">
        <v>1438.52</v>
      </c>
      <c r="S99" s="53">
        <v>581.72299999999996</v>
      </c>
      <c r="T99" s="53">
        <v>1479.5</v>
      </c>
      <c r="U99" s="58">
        <v>1095.72</v>
      </c>
      <c r="V99" s="56">
        <f t="shared" si="12"/>
        <v>0.64036999999999999</v>
      </c>
      <c r="W99" s="57">
        <f t="shared" si="13"/>
        <v>2.4333041835189032E-2</v>
      </c>
      <c r="Y99" s="52">
        <v>290.90899999999999</v>
      </c>
      <c r="Z99" s="53">
        <v>64.919200000000004</v>
      </c>
      <c r="AA99" s="53">
        <v>412.66300000000001</v>
      </c>
      <c r="AB99" s="53">
        <v>412.66300000000001</v>
      </c>
      <c r="AC99" s="53">
        <v>1924.76</v>
      </c>
      <c r="AD99" s="53">
        <v>1685</v>
      </c>
      <c r="AE99" s="53">
        <v>360.202</v>
      </c>
      <c r="AF99" s="53">
        <v>1201.02</v>
      </c>
      <c r="AG99" s="58">
        <v>1087.1600000000001</v>
      </c>
      <c r="AH99" s="56">
        <f t="shared" si="14"/>
        <v>0.62555555555555553</v>
      </c>
      <c r="AI99" s="57">
        <f t="shared" si="15"/>
        <v>2.3061882770870339E-2</v>
      </c>
    </row>
    <row r="100" spans="1:47">
      <c r="A100" s="37">
        <v>293.94</v>
      </c>
      <c r="B100" s="38">
        <v>55.257800000000003</v>
      </c>
      <c r="C100" s="38">
        <v>398.358</v>
      </c>
      <c r="D100" s="38">
        <v>398.358</v>
      </c>
      <c r="E100" s="38">
        <v>1190.0999999999999</v>
      </c>
      <c r="F100" s="38">
        <v>957.92700000000002</v>
      </c>
      <c r="G100" s="38">
        <v>1239.18</v>
      </c>
      <c r="H100" s="38">
        <v>1822.04</v>
      </c>
      <c r="I100" s="41">
        <v>1049.47</v>
      </c>
      <c r="J100" s="33">
        <f t="shared" si="10"/>
        <v>0.68069099999999993</v>
      </c>
      <c r="K100" s="34">
        <f t="shared" si="11"/>
        <v>2.7059659473486014E-2</v>
      </c>
      <c r="M100" s="52">
        <v>293.94</v>
      </c>
      <c r="N100" s="53">
        <v>61.6524</v>
      </c>
      <c r="O100" s="53">
        <v>417.81400000000002</v>
      </c>
      <c r="P100" s="53">
        <v>417.81400000000002</v>
      </c>
      <c r="Q100" s="53">
        <v>1677</v>
      </c>
      <c r="R100" s="53">
        <v>1425.72</v>
      </c>
      <c r="S100" s="53">
        <v>578.25900000000001</v>
      </c>
      <c r="T100" s="53">
        <v>1482.97</v>
      </c>
      <c r="U100" s="58">
        <v>1100.73</v>
      </c>
      <c r="V100" s="56">
        <f t="shared" si="12"/>
        <v>0.64356999999999998</v>
      </c>
      <c r="W100" s="57">
        <f t="shared" si="13"/>
        <v>2.3949376136240038E-2</v>
      </c>
      <c r="Y100" s="52">
        <v>293.94</v>
      </c>
      <c r="Z100" s="53">
        <v>64.204999999999998</v>
      </c>
      <c r="AA100" s="53">
        <v>414.77499999999998</v>
      </c>
      <c r="AB100" s="53">
        <v>414.77499999999998</v>
      </c>
      <c r="AC100" s="53">
        <v>1936.19</v>
      </c>
      <c r="AD100" s="53">
        <v>1670.06</v>
      </c>
      <c r="AE100" s="53">
        <v>356.99400000000003</v>
      </c>
      <c r="AF100" s="53">
        <v>1204.23</v>
      </c>
      <c r="AG100" s="58">
        <v>1092.72</v>
      </c>
      <c r="AH100" s="56">
        <f t="shared" si="14"/>
        <v>0.62887555555555552</v>
      </c>
      <c r="AI100" s="57">
        <f t="shared" si="15"/>
        <v>2.2687760164526456E-2</v>
      </c>
    </row>
    <row r="101" spans="1:47">
      <c r="A101" s="37">
        <v>296.97000000000003</v>
      </c>
      <c r="B101" s="38">
        <v>54.5807</v>
      </c>
      <c r="C101" s="38">
        <v>400.108</v>
      </c>
      <c r="D101" s="38">
        <v>400.108</v>
      </c>
      <c r="E101" s="38">
        <v>1196.5999999999999</v>
      </c>
      <c r="F101" s="38">
        <v>948.59799999999996</v>
      </c>
      <c r="G101" s="38">
        <v>1233.6400000000001</v>
      </c>
      <c r="H101" s="38">
        <v>1827.58</v>
      </c>
      <c r="I101" s="41">
        <v>1054.08</v>
      </c>
      <c r="J101" s="33">
        <f t="shared" si="10"/>
        <v>0.68380066666666672</v>
      </c>
      <c r="K101" s="34">
        <f t="shared" si="11"/>
        <v>2.6606535432840563E-2</v>
      </c>
      <c r="M101" s="52">
        <v>296.97000000000003</v>
      </c>
      <c r="N101" s="53">
        <v>60.9619</v>
      </c>
      <c r="O101" s="53">
        <v>419.75299999999999</v>
      </c>
      <c r="P101" s="53">
        <v>419.75299999999999</v>
      </c>
      <c r="Q101" s="53">
        <v>1686.61</v>
      </c>
      <c r="R101" s="53">
        <v>1412.92</v>
      </c>
      <c r="S101" s="53">
        <v>574.47400000000005</v>
      </c>
      <c r="T101" s="53">
        <v>1486.75</v>
      </c>
      <c r="U101" s="58">
        <v>1105.83</v>
      </c>
      <c r="V101" s="56">
        <f t="shared" si="12"/>
        <v>0.64676999999999996</v>
      </c>
      <c r="W101" s="57">
        <f t="shared" si="13"/>
        <v>2.3563979467198543E-2</v>
      </c>
      <c r="Y101" s="52">
        <v>296.97000000000003</v>
      </c>
      <c r="Z101" s="53">
        <v>63.526600000000002</v>
      </c>
      <c r="AA101" s="53">
        <v>416.79700000000003</v>
      </c>
      <c r="AB101" s="53">
        <v>416.79700000000003</v>
      </c>
      <c r="AC101" s="53">
        <v>1947.47</v>
      </c>
      <c r="AD101" s="53">
        <v>1655.41</v>
      </c>
      <c r="AE101" s="53">
        <v>354.25</v>
      </c>
      <c r="AF101" s="53">
        <v>1206.97</v>
      </c>
      <c r="AG101" s="58">
        <v>1098.05</v>
      </c>
      <c r="AH101" s="56">
        <f t="shared" si="14"/>
        <v>0.63213111111111109</v>
      </c>
      <c r="AI101" s="57">
        <f t="shared" si="15"/>
        <v>2.2332427520310484E-2</v>
      </c>
    </row>
    <row r="102" spans="1:47" ht="15" thickBot="1">
      <c r="A102" s="42">
        <v>300</v>
      </c>
      <c r="B102" s="35">
        <v>53.915100000000002</v>
      </c>
      <c r="C102" s="35">
        <v>401.83499999999998</v>
      </c>
      <c r="D102" s="35">
        <v>401.83499999999998</v>
      </c>
      <c r="E102" s="35">
        <v>1203.04</v>
      </c>
      <c r="F102" s="35">
        <v>939.37199999999996</v>
      </c>
      <c r="G102" s="35">
        <v>1228.19</v>
      </c>
      <c r="H102" s="35">
        <v>1833.03</v>
      </c>
      <c r="I102" s="36">
        <v>1058.6300000000001</v>
      </c>
      <c r="J102" s="31">
        <f t="shared" si="10"/>
        <v>0.68687600000000004</v>
      </c>
      <c r="K102" s="32">
        <f t="shared" si="11"/>
        <v>2.6164402308422482E-2</v>
      </c>
      <c r="M102" s="49">
        <v>300</v>
      </c>
      <c r="N102" s="50">
        <v>60.282600000000002</v>
      </c>
      <c r="O102" s="50">
        <v>421.66800000000001</v>
      </c>
      <c r="P102" s="50">
        <v>421.66800000000001</v>
      </c>
      <c r="Q102" s="50">
        <v>1696.13</v>
      </c>
      <c r="R102" s="50">
        <v>1400.25</v>
      </c>
      <c r="S102" s="50">
        <v>570.75199999999995</v>
      </c>
      <c r="T102" s="50">
        <v>1490.47</v>
      </c>
      <c r="U102" s="51">
        <v>1110.8800000000001</v>
      </c>
      <c r="V102" s="59">
        <f t="shared" si="12"/>
        <v>0.64993749999999995</v>
      </c>
      <c r="W102" s="60">
        <f t="shared" si="13"/>
        <v>2.318784498509472E-2</v>
      </c>
      <c r="Y102" s="49">
        <v>300</v>
      </c>
      <c r="Z102" s="50">
        <v>62.9069</v>
      </c>
      <c r="AA102" s="50">
        <v>418.70400000000001</v>
      </c>
      <c r="AB102" s="50">
        <v>418.70400000000001</v>
      </c>
      <c r="AC102" s="50">
        <v>1958.58</v>
      </c>
      <c r="AD102" s="50">
        <v>1641.11</v>
      </c>
      <c r="AE102" s="50">
        <v>352.11500000000001</v>
      </c>
      <c r="AF102" s="50">
        <v>1209.1099999999999</v>
      </c>
      <c r="AG102" s="51">
        <v>1103.07</v>
      </c>
      <c r="AH102" s="56">
        <f t="shared" si="14"/>
        <v>0.63530888888888892</v>
      </c>
      <c r="AI102" s="57">
        <f t="shared" si="15"/>
        <v>2.2003959578717612E-2</v>
      </c>
    </row>
    <row r="103" spans="1:47" ht="15" thickBot="1"/>
    <row r="104" spans="1:47" ht="15" thickBot="1">
      <c r="M104" s="92" t="s">
        <v>113</v>
      </c>
      <c r="N104" s="93"/>
      <c r="O104" s="93"/>
      <c r="P104" s="93"/>
      <c r="Q104" s="93"/>
      <c r="R104" s="93"/>
      <c r="S104" s="93"/>
      <c r="T104" s="93"/>
      <c r="U104" s="93"/>
      <c r="V104" s="93"/>
      <c r="W104" s="94"/>
      <c r="Y104" s="92" t="s">
        <v>114</v>
      </c>
      <c r="Z104" s="93"/>
      <c r="AA104" s="93"/>
      <c r="AB104" s="93"/>
      <c r="AC104" s="93"/>
      <c r="AD104" s="93"/>
      <c r="AE104" s="93"/>
      <c r="AF104" s="93"/>
      <c r="AG104" s="93"/>
      <c r="AH104" s="93"/>
      <c r="AI104" s="94"/>
      <c r="AK104" s="92" t="s">
        <v>115</v>
      </c>
      <c r="AL104" s="93"/>
      <c r="AM104" s="93"/>
      <c r="AN104" s="93"/>
      <c r="AO104" s="93"/>
      <c r="AP104" s="93"/>
      <c r="AQ104" s="93"/>
      <c r="AR104" s="93"/>
      <c r="AS104" s="93"/>
      <c r="AT104" s="93"/>
      <c r="AU104" s="94"/>
    </row>
    <row r="105" spans="1:47" ht="15" thickBot="1">
      <c r="M105" s="42" t="s">
        <v>75</v>
      </c>
      <c r="N105" s="35" t="s">
        <v>76</v>
      </c>
      <c r="O105" s="35" t="s">
        <v>77</v>
      </c>
      <c r="P105" s="35" t="s">
        <v>78</v>
      </c>
      <c r="Q105" s="35" t="s">
        <v>79</v>
      </c>
      <c r="R105" s="35" t="s">
        <v>80</v>
      </c>
      <c r="S105" s="35" t="s">
        <v>81</v>
      </c>
      <c r="T105" s="35" t="s">
        <v>82</v>
      </c>
      <c r="U105" s="36" t="s">
        <v>83</v>
      </c>
      <c r="V105" s="43" t="s">
        <v>85</v>
      </c>
      <c r="W105" s="44" t="s">
        <v>86</v>
      </c>
      <c r="Y105" s="42" t="s">
        <v>75</v>
      </c>
      <c r="Z105" s="35" t="s">
        <v>76</v>
      </c>
      <c r="AA105" s="35" t="s">
        <v>77</v>
      </c>
      <c r="AB105" s="35" t="s">
        <v>78</v>
      </c>
      <c r="AC105" s="35" t="s">
        <v>79</v>
      </c>
      <c r="AD105" s="35" t="s">
        <v>80</v>
      </c>
      <c r="AE105" s="35" t="s">
        <v>81</v>
      </c>
      <c r="AF105" s="35" t="s">
        <v>82</v>
      </c>
      <c r="AG105" s="36" t="s">
        <v>83</v>
      </c>
      <c r="AH105" s="43" t="s">
        <v>85</v>
      </c>
      <c r="AI105" s="44" t="s">
        <v>86</v>
      </c>
      <c r="AK105" s="42" t="s">
        <v>75</v>
      </c>
      <c r="AL105" s="35" t="s">
        <v>76</v>
      </c>
      <c r="AM105" s="35" t="s">
        <v>77</v>
      </c>
      <c r="AN105" s="35" t="s">
        <v>78</v>
      </c>
      <c r="AO105" s="35" t="s">
        <v>79</v>
      </c>
      <c r="AP105" s="35" t="s">
        <v>80</v>
      </c>
      <c r="AQ105" s="35" t="s">
        <v>81</v>
      </c>
      <c r="AR105" s="35" t="s">
        <v>82</v>
      </c>
      <c r="AS105" s="36" t="s">
        <v>83</v>
      </c>
      <c r="AT105" s="43" t="s">
        <v>85</v>
      </c>
      <c r="AU105" s="44" t="s">
        <v>86</v>
      </c>
    </row>
    <row r="106" spans="1:47">
      <c r="M106" s="37">
        <v>0.01</v>
      </c>
      <c r="N106" s="38">
        <v>0.223443</v>
      </c>
      <c r="O106" s="39">
        <v>1.4567699999999999E-5</v>
      </c>
      <c r="P106" s="39">
        <v>1.4567699999999999E-5</v>
      </c>
      <c r="Q106" s="38">
        <v>5.2846999999999998E-2</v>
      </c>
      <c r="R106" s="38">
        <v>1999.72</v>
      </c>
      <c r="S106" s="38">
        <v>3999.83</v>
      </c>
      <c r="T106" s="38">
        <v>61.395200000000003</v>
      </c>
      <c r="U106" s="40">
        <v>3.8378599999999999E-5</v>
      </c>
      <c r="V106" s="33">
        <f>(2000-R106)/2000</f>
        <v>1.3999999999998635E-4</v>
      </c>
      <c r="W106" s="34">
        <f>N106/(2000-R106)</f>
        <v>0.79801071428579207</v>
      </c>
      <c r="Y106" s="37">
        <v>0.01</v>
      </c>
      <c r="Z106" s="38">
        <v>0.18357699999999999</v>
      </c>
      <c r="AA106" s="39">
        <v>1.1968699999999999E-5</v>
      </c>
      <c r="AB106" s="39">
        <v>1.1968699999999999E-5</v>
      </c>
      <c r="AC106" s="38">
        <v>3.9634999999999997E-2</v>
      </c>
      <c r="AD106" s="38">
        <v>1499.78</v>
      </c>
      <c r="AE106" s="38">
        <v>4499.8599999999997</v>
      </c>
      <c r="AF106" s="38">
        <v>61.368499999999997</v>
      </c>
      <c r="AG106" s="40">
        <v>3.1531300000000001E-5</v>
      </c>
      <c r="AH106" s="33">
        <f>(1500-AD106)/1500</f>
        <v>1.4666666666668485E-4</v>
      </c>
      <c r="AI106" s="34">
        <f>Z106/(1500-AD106)</f>
        <v>0.83444090909080559</v>
      </c>
      <c r="AK106" s="37">
        <v>0.01</v>
      </c>
      <c r="AL106" s="38">
        <v>0.15454000000000001</v>
      </c>
      <c r="AM106" s="39">
        <v>1.00755E-5</v>
      </c>
      <c r="AN106" s="39">
        <v>1.00755E-5</v>
      </c>
      <c r="AO106" s="38">
        <v>3.1707899999999997E-2</v>
      </c>
      <c r="AP106" s="38">
        <v>1199.81</v>
      </c>
      <c r="AQ106" s="38">
        <v>4799.88</v>
      </c>
      <c r="AR106" s="38">
        <v>61.3474</v>
      </c>
      <c r="AS106" s="40">
        <v>2.6543800000000002E-5</v>
      </c>
      <c r="AT106" s="33">
        <f>(1200-AP106)/1200</f>
        <v>1.5833333333337881E-4</v>
      </c>
      <c r="AU106" s="34">
        <f>AL106/(1200-AP106)</f>
        <v>0.81336842105239804</v>
      </c>
    </row>
    <row r="107" spans="1:47">
      <c r="M107" s="37">
        <v>3.0402</v>
      </c>
      <c r="N107" s="38">
        <v>58.008000000000003</v>
      </c>
      <c r="O107" s="38">
        <v>1.1395</v>
      </c>
      <c r="P107" s="38">
        <v>1.1395</v>
      </c>
      <c r="Q107" s="38">
        <v>15.749499999999999</v>
      </c>
      <c r="R107" s="38">
        <v>1923.96</v>
      </c>
      <c r="S107" s="38">
        <v>3949.46</v>
      </c>
      <c r="T107" s="38">
        <v>111.76600000000001</v>
      </c>
      <c r="U107" s="41">
        <v>3.0019999999999998</v>
      </c>
      <c r="V107" s="33">
        <f t="shared" ref="V107:V170" si="16">(2000-R107)/2000</f>
        <v>3.8019999999999984E-2</v>
      </c>
      <c r="W107" s="34">
        <f t="shared" ref="W107:W170" si="17">N107/(2000-R107)</f>
        <v>0.76286165176223075</v>
      </c>
      <c r="Y107" s="37">
        <v>3.0402</v>
      </c>
      <c r="Z107" s="38">
        <v>47.642200000000003</v>
      </c>
      <c r="AA107" s="38">
        <v>0.93589500000000003</v>
      </c>
      <c r="AB107" s="38">
        <v>0.93589500000000003</v>
      </c>
      <c r="AC107" s="38">
        <v>11.794600000000001</v>
      </c>
      <c r="AD107" s="38">
        <v>1438.69</v>
      </c>
      <c r="AE107" s="38">
        <v>4457.3500000000004</v>
      </c>
      <c r="AF107" s="38">
        <v>103.875</v>
      </c>
      <c r="AG107" s="41">
        <v>2.4656099999999999</v>
      </c>
      <c r="AH107" s="33">
        <f t="shared" ref="AH107:AH170" si="18">(1500-AD107)/1500</f>
        <v>4.0873333333333296E-2</v>
      </c>
      <c r="AI107" s="34">
        <f t="shared" ref="AI107:AI170" si="19">Z107/(1500-AD107)</f>
        <v>0.77707062469417787</v>
      </c>
      <c r="AK107" s="37">
        <v>3.0402</v>
      </c>
      <c r="AL107" s="38">
        <v>40.097900000000003</v>
      </c>
      <c r="AM107" s="38">
        <v>0.78795099999999996</v>
      </c>
      <c r="AN107" s="38">
        <v>0.78795099999999996</v>
      </c>
      <c r="AO107" s="38">
        <v>9.4272399999999994</v>
      </c>
      <c r="AP107" s="38">
        <v>1148.9000000000001</v>
      </c>
      <c r="AQ107" s="38">
        <v>4763.6000000000004</v>
      </c>
      <c r="AR107" s="38">
        <v>97.622699999999995</v>
      </c>
      <c r="AS107" s="41">
        <v>2.07585</v>
      </c>
      <c r="AT107" s="33">
        <f t="shared" ref="AT107:AT170" si="20">(1200-AP107)/1200</f>
        <v>4.2583333333333258E-2</v>
      </c>
      <c r="AU107" s="34">
        <f t="shared" ref="AU107:AU170" si="21">AL107/(1200-AP107)</f>
        <v>0.78469471624266285</v>
      </c>
    </row>
    <row r="108" spans="1:47">
      <c r="M108" s="37">
        <v>6.0704000000000002</v>
      </c>
      <c r="N108" s="38">
        <v>99.424499999999995</v>
      </c>
      <c r="O108" s="38">
        <v>4.1158999999999999</v>
      </c>
      <c r="P108" s="38">
        <v>4.1158999999999999</v>
      </c>
      <c r="Q108" s="38">
        <v>30.882200000000001</v>
      </c>
      <c r="R108" s="38">
        <v>1861.46</v>
      </c>
      <c r="S108" s="38">
        <v>3901.54</v>
      </c>
      <c r="T108" s="38">
        <v>159.685</v>
      </c>
      <c r="U108" s="41">
        <v>10.843299999999999</v>
      </c>
      <c r="V108" s="33">
        <f t="shared" si="16"/>
        <v>6.9269999999999984E-2</v>
      </c>
      <c r="W108" s="34">
        <f t="shared" si="17"/>
        <v>0.7176591598094415</v>
      </c>
      <c r="Y108" s="37">
        <v>6.0704000000000002</v>
      </c>
      <c r="Z108" s="38">
        <v>81.656800000000004</v>
      </c>
      <c r="AA108" s="38">
        <v>3.3788800000000001</v>
      </c>
      <c r="AB108" s="38">
        <v>3.3788800000000001</v>
      </c>
      <c r="AC108" s="38">
        <v>23.098600000000001</v>
      </c>
      <c r="AD108" s="38">
        <v>1388.49</v>
      </c>
      <c r="AE108" s="38">
        <v>4416.88</v>
      </c>
      <c r="AF108" s="38">
        <v>144.34399999999999</v>
      </c>
      <c r="AG108" s="41">
        <v>8.9016199999999994</v>
      </c>
      <c r="AH108" s="33">
        <f t="shared" si="18"/>
        <v>7.4339999999999989E-2</v>
      </c>
      <c r="AI108" s="34">
        <f t="shared" si="19"/>
        <v>0.73228230651959481</v>
      </c>
      <c r="AK108" s="37">
        <v>6.0704000000000002</v>
      </c>
      <c r="AL108" s="38">
        <v>68.741799999999998</v>
      </c>
      <c r="AM108" s="38">
        <v>2.8421400000000001</v>
      </c>
      <c r="AN108" s="38">
        <v>2.8421400000000001</v>
      </c>
      <c r="AO108" s="38">
        <v>18.449100000000001</v>
      </c>
      <c r="AP108" s="38">
        <v>1107.1199999999999</v>
      </c>
      <c r="AQ108" s="38">
        <v>4729.05</v>
      </c>
      <c r="AR108" s="38">
        <v>132.17699999999999</v>
      </c>
      <c r="AS108" s="41">
        <v>7.4875999999999996</v>
      </c>
      <c r="AT108" s="33">
        <f t="shared" si="20"/>
        <v>7.7400000000000094E-2</v>
      </c>
      <c r="AU108" s="34">
        <f t="shared" si="21"/>
        <v>0.74011412575365976</v>
      </c>
    </row>
    <row r="109" spans="1:47">
      <c r="M109" s="37">
        <v>9.1006099999999996</v>
      </c>
      <c r="N109" s="38">
        <v>128.66</v>
      </c>
      <c r="O109" s="38">
        <v>8.4049600000000009</v>
      </c>
      <c r="P109" s="38">
        <v>8.4049600000000009</v>
      </c>
      <c r="Q109" s="38">
        <v>45.531999999999996</v>
      </c>
      <c r="R109" s="38">
        <v>1809</v>
      </c>
      <c r="S109" s="38">
        <v>3855.78</v>
      </c>
      <c r="T109" s="38">
        <v>205.44800000000001</v>
      </c>
      <c r="U109" s="41">
        <v>22.142800000000001</v>
      </c>
      <c r="V109" s="33">
        <f t="shared" si="16"/>
        <v>9.5500000000000002E-2</v>
      </c>
      <c r="W109" s="34">
        <f t="shared" si="17"/>
        <v>0.67361256544502612</v>
      </c>
      <c r="Y109" s="37">
        <v>9.1006099999999996</v>
      </c>
      <c r="Z109" s="38">
        <v>105.66500000000001</v>
      </c>
      <c r="AA109" s="38">
        <v>6.9020999999999999</v>
      </c>
      <c r="AB109" s="38">
        <v>6.9020999999999999</v>
      </c>
      <c r="AC109" s="38">
        <v>34.0197</v>
      </c>
      <c r="AD109" s="38">
        <v>1346.51</v>
      </c>
      <c r="AE109" s="38">
        <v>4378.18</v>
      </c>
      <c r="AF109" s="38">
        <v>183.041</v>
      </c>
      <c r="AG109" s="41">
        <v>18.183499999999999</v>
      </c>
      <c r="AH109" s="33">
        <f t="shared" si="18"/>
        <v>0.10232666666666668</v>
      </c>
      <c r="AI109" s="34">
        <f t="shared" si="19"/>
        <v>0.68841618346472078</v>
      </c>
      <c r="AK109" s="37">
        <v>9.1006099999999996</v>
      </c>
      <c r="AL109" s="38">
        <v>88.925299999999993</v>
      </c>
      <c r="AM109" s="38">
        <v>5.8117599999999996</v>
      </c>
      <c r="AN109" s="38">
        <v>5.8117599999999996</v>
      </c>
      <c r="AO109" s="38">
        <v>27.1538</v>
      </c>
      <c r="AP109" s="38">
        <v>1072.3</v>
      </c>
      <c r="AQ109" s="38">
        <v>4695.9799999999996</v>
      </c>
      <c r="AR109" s="38">
        <v>165.24199999999999</v>
      </c>
      <c r="AS109" s="41">
        <v>15.311</v>
      </c>
      <c r="AT109" s="33">
        <f t="shared" si="20"/>
        <v>0.1064166666666667</v>
      </c>
      <c r="AU109" s="34">
        <f t="shared" si="21"/>
        <v>0.6963610023492558</v>
      </c>
    </row>
    <row r="110" spans="1:47">
      <c r="M110" s="37">
        <v>12.130800000000001</v>
      </c>
      <c r="N110" s="38">
        <v>149.065</v>
      </c>
      <c r="O110" s="38">
        <v>13.5899</v>
      </c>
      <c r="P110" s="38">
        <v>13.5899</v>
      </c>
      <c r="Q110" s="38">
        <v>59.765799999999999</v>
      </c>
      <c r="R110" s="38">
        <v>1763.99</v>
      </c>
      <c r="S110" s="38">
        <v>3811.92</v>
      </c>
      <c r="T110" s="38">
        <v>249.30799999999999</v>
      </c>
      <c r="U110" s="41">
        <v>35.802399999999999</v>
      </c>
      <c r="V110" s="33">
        <f t="shared" si="16"/>
        <v>0.118005</v>
      </c>
      <c r="W110" s="34">
        <f t="shared" si="17"/>
        <v>0.63160459302571925</v>
      </c>
      <c r="Y110" s="37">
        <v>12.130800000000001</v>
      </c>
      <c r="Z110" s="38">
        <v>122.42700000000001</v>
      </c>
      <c r="AA110" s="38">
        <v>11.1646</v>
      </c>
      <c r="AB110" s="38">
        <v>11.1646</v>
      </c>
      <c r="AC110" s="38">
        <v>44.613599999999998</v>
      </c>
      <c r="AD110" s="38">
        <v>1310.6300000000001</v>
      </c>
      <c r="AE110" s="38">
        <v>4341.03</v>
      </c>
      <c r="AF110" s="38">
        <v>220.19300000000001</v>
      </c>
      <c r="AG110" s="41">
        <v>29.4131</v>
      </c>
      <c r="AH110" s="33">
        <f t="shared" si="18"/>
        <v>0.12624666666666659</v>
      </c>
      <c r="AI110" s="34">
        <f t="shared" si="19"/>
        <v>0.64649627712942959</v>
      </c>
      <c r="AK110" s="37">
        <v>12.130800000000001</v>
      </c>
      <c r="AL110" s="38">
        <v>102.98099999999999</v>
      </c>
      <c r="AM110" s="38">
        <v>9.4101700000000008</v>
      </c>
      <c r="AN110" s="38">
        <v>9.4101700000000008</v>
      </c>
      <c r="AO110" s="38">
        <v>35.589399999999998</v>
      </c>
      <c r="AP110" s="38">
        <v>1042.6099999999999</v>
      </c>
      <c r="AQ110" s="38">
        <v>4664.21</v>
      </c>
      <c r="AR110" s="38">
        <v>197.018</v>
      </c>
      <c r="AS110" s="41">
        <v>24.791</v>
      </c>
      <c r="AT110" s="33">
        <f t="shared" si="20"/>
        <v>0.1311583333333334</v>
      </c>
      <c r="AU110" s="34">
        <f t="shared" si="21"/>
        <v>0.65430459368447758</v>
      </c>
    </row>
    <row r="111" spans="1:47">
      <c r="M111" s="37">
        <v>15.161</v>
      </c>
      <c r="N111" s="38">
        <v>162.709</v>
      </c>
      <c r="O111" s="38">
        <v>19.416</v>
      </c>
      <c r="P111" s="38">
        <v>19.416</v>
      </c>
      <c r="Q111" s="38">
        <v>73.627799999999993</v>
      </c>
      <c r="R111" s="38">
        <v>1724.83</v>
      </c>
      <c r="S111" s="38">
        <v>3769.78</v>
      </c>
      <c r="T111" s="38">
        <v>291.44</v>
      </c>
      <c r="U111" s="41">
        <v>51.151400000000002</v>
      </c>
      <c r="V111" s="33">
        <f t="shared" si="16"/>
        <v>0.13758500000000004</v>
      </c>
      <c r="W111" s="34">
        <f t="shared" si="17"/>
        <v>0.59130355780063215</v>
      </c>
      <c r="Y111" s="37">
        <v>15.161</v>
      </c>
      <c r="Z111" s="38">
        <v>133.61500000000001</v>
      </c>
      <c r="AA111" s="38">
        <v>15.9619</v>
      </c>
      <c r="AB111" s="38">
        <v>15.9619</v>
      </c>
      <c r="AC111" s="38">
        <v>54.916400000000003</v>
      </c>
      <c r="AD111" s="38">
        <v>1279.54</v>
      </c>
      <c r="AE111" s="38">
        <v>4305.2700000000004</v>
      </c>
      <c r="AF111" s="38">
        <v>255.95</v>
      </c>
      <c r="AG111" s="41">
        <v>42.051400000000001</v>
      </c>
      <c r="AH111" s="33">
        <f t="shared" si="18"/>
        <v>0.14697333333333334</v>
      </c>
      <c r="AI111" s="34">
        <f t="shared" si="19"/>
        <v>0.60607366415676311</v>
      </c>
      <c r="AK111" s="37">
        <v>15.161</v>
      </c>
      <c r="AL111" s="38">
        <v>112.587</v>
      </c>
      <c r="AM111" s="38">
        <v>13.4323</v>
      </c>
      <c r="AN111" s="38">
        <v>13.4323</v>
      </c>
      <c r="AO111" s="38">
        <v>43.791400000000003</v>
      </c>
      <c r="AP111" s="38">
        <v>1016.76</v>
      </c>
      <c r="AQ111" s="38">
        <v>4633.57</v>
      </c>
      <c r="AR111" s="38">
        <v>227.65899999999999</v>
      </c>
      <c r="AS111" s="41">
        <v>35.3872</v>
      </c>
      <c r="AT111" s="33">
        <f t="shared" si="20"/>
        <v>0.1527</v>
      </c>
      <c r="AU111" s="34">
        <f t="shared" si="21"/>
        <v>0.61442370661427637</v>
      </c>
    </row>
    <row r="112" spans="1:47">
      <c r="M112" s="37">
        <v>18.191199999999998</v>
      </c>
      <c r="N112" s="38">
        <v>171.74199999999999</v>
      </c>
      <c r="O112" s="38">
        <v>25.619399999999999</v>
      </c>
      <c r="P112" s="38">
        <v>25.619399999999999</v>
      </c>
      <c r="Q112" s="38">
        <v>87.164000000000001</v>
      </c>
      <c r="R112" s="38">
        <v>1689.85</v>
      </c>
      <c r="S112" s="38">
        <v>3729.19</v>
      </c>
      <c r="T112" s="38">
        <v>332.03</v>
      </c>
      <c r="U112" s="41">
        <v>67.494</v>
      </c>
      <c r="V112" s="33">
        <f t="shared" si="16"/>
        <v>0.15507500000000005</v>
      </c>
      <c r="W112" s="34">
        <f t="shared" si="17"/>
        <v>0.55373851362244053</v>
      </c>
      <c r="Y112" s="37">
        <v>18.191199999999998</v>
      </c>
      <c r="Z112" s="38">
        <v>141.06700000000001</v>
      </c>
      <c r="AA112" s="38">
        <v>21.069400000000002</v>
      </c>
      <c r="AB112" s="38">
        <v>21.069400000000002</v>
      </c>
      <c r="AC112" s="38">
        <v>64.967500000000001</v>
      </c>
      <c r="AD112" s="38">
        <v>1251.83</v>
      </c>
      <c r="AE112" s="38">
        <v>4270.75</v>
      </c>
      <c r="AF112" s="38">
        <v>290.47699999999998</v>
      </c>
      <c r="AG112" s="41">
        <v>55.507100000000001</v>
      </c>
      <c r="AH112" s="33">
        <f t="shared" si="18"/>
        <v>0.16544666666666671</v>
      </c>
      <c r="AI112" s="34">
        <f t="shared" si="19"/>
        <v>0.5684288995446668</v>
      </c>
      <c r="AK112" s="37">
        <v>18.191199999999998</v>
      </c>
      <c r="AL112" s="38">
        <v>118.833</v>
      </c>
      <c r="AM112" s="38">
        <v>17.745999999999999</v>
      </c>
      <c r="AN112" s="38">
        <v>17.745999999999999</v>
      </c>
      <c r="AO112" s="38">
        <v>51.783999999999999</v>
      </c>
      <c r="AP112" s="38">
        <v>993.89099999999996</v>
      </c>
      <c r="AQ112" s="38">
        <v>4603.96</v>
      </c>
      <c r="AR112" s="38">
        <v>257.26900000000001</v>
      </c>
      <c r="AS112" s="41">
        <v>46.751600000000003</v>
      </c>
      <c r="AT112" s="33">
        <f t="shared" si="20"/>
        <v>0.17175750000000004</v>
      </c>
      <c r="AU112" s="34">
        <f t="shared" si="21"/>
        <v>0.57655415338485938</v>
      </c>
    </row>
    <row r="113" spans="13:47">
      <c r="M113" s="37">
        <v>21.221399999999999</v>
      </c>
      <c r="N113" s="38">
        <v>177.38200000000001</v>
      </c>
      <c r="O113" s="38">
        <v>32.052799999999998</v>
      </c>
      <c r="P113" s="38">
        <v>32.052799999999998</v>
      </c>
      <c r="Q113" s="38">
        <v>100.40300000000001</v>
      </c>
      <c r="R113" s="38">
        <v>1658.11</v>
      </c>
      <c r="S113" s="38">
        <v>3690.03</v>
      </c>
      <c r="T113" s="38">
        <v>371.19600000000003</v>
      </c>
      <c r="U113" s="41">
        <v>84.442800000000005</v>
      </c>
      <c r="V113" s="33">
        <f t="shared" si="16"/>
        <v>0.17094500000000004</v>
      </c>
      <c r="W113" s="34">
        <f t="shared" si="17"/>
        <v>0.5188276931176693</v>
      </c>
      <c r="Y113" s="37">
        <v>21.221399999999999</v>
      </c>
      <c r="Z113" s="38">
        <v>145.80500000000001</v>
      </c>
      <c r="AA113" s="38">
        <v>26.364100000000001</v>
      </c>
      <c r="AB113" s="38">
        <v>26.364100000000001</v>
      </c>
      <c r="AC113" s="38">
        <v>74.790599999999998</v>
      </c>
      <c r="AD113" s="38">
        <v>1226.68</v>
      </c>
      <c r="AE113" s="38">
        <v>4237.3500000000004</v>
      </c>
      <c r="AF113" s="38">
        <v>323.87900000000002</v>
      </c>
      <c r="AG113" s="41">
        <v>69.4559</v>
      </c>
      <c r="AH113" s="33">
        <f t="shared" si="18"/>
        <v>0.18221333333333328</v>
      </c>
      <c r="AI113" s="34">
        <f t="shared" si="19"/>
        <v>0.53345894921703507</v>
      </c>
      <c r="AK113" s="37">
        <v>21.221399999999999</v>
      </c>
      <c r="AL113" s="38">
        <v>122.715</v>
      </c>
      <c r="AM113" s="38">
        <v>22.2316</v>
      </c>
      <c r="AN113" s="38">
        <v>22.2316</v>
      </c>
      <c r="AO113" s="38">
        <v>59.5899</v>
      </c>
      <c r="AP113" s="38">
        <v>973.23199999999997</v>
      </c>
      <c r="AQ113" s="38">
        <v>4575.2700000000004</v>
      </c>
      <c r="AR113" s="38">
        <v>285.95100000000002</v>
      </c>
      <c r="AS113" s="41">
        <v>58.568899999999999</v>
      </c>
      <c r="AT113" s="33">
        <f t="shared" si="20"/>
        <v>0.18897333333333335</v>
      </c>
      <c r="AU113" s="34">
        <f t="shared" si="21"/>
        <v>0.54114778099202709</v>
      </c>
    </row>
    <row r="114" spans="13:47">
      <c r="M114" s="37">
        <v>24.2516</v>
      </c>
      <c r="N114" s="38">
        <v>180.31100000000001</v>
      </c>
      <c r="O114" s="38">
        <v>38.639200000000002</v>
      </c>
      <c r="P114" s="38">
        <v>38.639200000000002</v>
      </c>
      <c r="Q114" s="38">
        <v>113.363</v>
      </c>
      <c r="R114" s="38">
        <v>1629.05</v>
      </c>
      <c r="S114" s="38">
        <v>3652.19</v>
      </c>
      <c r="T114" s="38">
        <v>409.03899999999999</v>
      </c>
      <c r="U114" s="41">
        <v>101.795</v>
      </c>
      <c r="V114" s="33">
        <f t="shared" si="16"/>
        <v>0.18547500000000003</v>
      </c>
      <c r="W114" s="34">
        <f t="shared" si="17"/>
        <v>0.48607898638630537</v>
      </c>
      <c r="Y114" s="37">
        <v>24.2516</v>
      </c>
      <c r="Z114" s="38">
        <v>148.29400000000001</v>
      </c>
      <c r="AA114" s="38">
        <v>31.792999999999999</v>
      </c>
      <c r="AB114" s="38">
        <v>31.792999999999999</v>
      </c>
      <c r="AC114" s="38">
        <v>84.398799999999994</v>
      </c>
      <c r="AD114" s="38">
        <v>1203.72</v>
      </c>
      <c r="AE114" s="38">
        <v>4205</v>
      </c>
      <c r="AF114" s="38">
        <v>356.22199999999998</v>
      </c>
      <c r="AG114" s="41">
        <v>83.758300000000006</v>
      </c>
      <c r="AH114" s="33">
        <f t="shared" si="18"/>
        <v>0.19751999999999997</v>
      </c>
      <c r="AI114" s="34">
        <f t="shared" si="19"/>
        <v>0.50051977858782237</v>
      </c>
      <c r="AK114" s="37">
        <v>24.2516</v>
      </c>
      <c r="AL114" s="38">
        <v>124.986</v>
      </c>
      <c r="AM114" s="38">
        <v>26.7988</v>
      </c>
      <c r="AN114" s="38">
        <v>26.7988</v>
      </c>
      <c r="AO114" s="38">
        <v>67.226600000000005</v>
      </c>
      <c r="AP114" s="38">
        <v>954.18899999999996</v>
      </c>
      <c r="AQ114" s="38">
        <v>4547.4399999999996</v>
      </c>
      <c r="AR114" s="38">
        <v>313.78399999999999</v>
      </c>
      <c r="AS114" s="41">
        <v>70.601100000000002</v>
      </c>
      <c r="AT114" s="33">
        <f t="shared" si="20"/>
        <v>0.20484250000000004</v>
      </c>
      <c r="AU114" s="34">
        <f t="shared" si="21"/>
        <v>0.50846381976396493</v>
      </c>
    </row>
    <row r="115" spans="13:47">
      <c r="M115" s="37">
        <v>27.2818</v>
      </c>
      <c r="N115" s="38">
        <v>181.25299999999999</v>
      </c>
      <c r="O115" s="38">
        <v>45.2941</v>
      </c>
      <c r="P115" s="38">
        <v>45.2941</v>
      </c>
      <c r="Q115" s="38">
        <v>126.06699999999999</v>
      </c>
      <c r="R115" s="38">
        <v>1602.09</v>
      </c>
      <c r="S115" s="38">
        <v>3615.57</v>
      </c>
      <c r="T115" s="38">
        <v>445.65199999999999</v>
      </c>
      <c r="U115" s="41">
        <v>119.327</v>
      </c>
      <c r="V115" s="33">
        <f t="shared" si="16"/>
        <v>0.19895500000000005</v>
      </c>
      <c r="W115" s="34">
        <f t="shared" si="17"/>
        <v>0.45551255308989458</v>
      </c>
      <c r="Y115" s="37">
        <v>27.2818</v>
      </c>
      <c r="Z115" s="38">
        <v>149.25399999999999</v>
      </c>
      <c r="AA115" s="38">
        <v>37.273200000000003</v>
      </c>
      <c r="AB115" s="38">
        <v>37.273200000000003</v>
      </c>
      <c r="AC115" s="38">
        <v>93.812100000000001</v>
      </c>
      <c r="AD115" s="38">
        <v>1182.3900000000001</v>
      </c>
      <c r="AE115" s="38">
        <v>4173.62</v>
      </c>
      <c r="AF115" s="38">
        <v>387.60399999999998</v>
      </c>
      <c r="AG115" s="41">
        <v>98.195800000000006</v>
      </c>
      <c r="AH115" s="33">
        <f t="shared" si="18"/>
        <v>0.21173999999999993</v>
      </c>
      <c r="AI115" s="34">
        <f t="shared" si="19"/>
        <v>0.46992852869871865</v>
      </c>
      <c r="AK115" s="37">
        <v>27.2818</v>
      </c>
      <c r="AL115" s="38">
        <v>125.84099999999999</v>
      </c>
      <c r="AM115" s="38">
        <v>31.427900000000001</v>
      </c>
      <c r="AN115" s="38">
        <v>31.427900000000001</v>
      </c>
      <c r="AO115" s="38">
        <v>74.701800000000006</v>
      </c>
      <c r="AP115" s="38">
        <v>936.60199999999998</v>
      </c>
      <c r="AQ115" s="38">
        <v>4520.41</v>
      </c>
      <c r="AR115" s="38">
        <v>340.81200000000001</v>
      </c>
      <c r="AS115" s="41">
        <v>82.796499999999995</v>
      </c>
      <c r="AT115" s="33">
        <f t="shared" si="20"/>
        <v>0.21949833333333335</v>
      </c>
      <c r="AU115" s="34">
        <f t="shared" si="21"/>
        <v>0.47775989187465351</v>
      </c>
    </row>
    <row r="116" spans="13:47">
      <c r="M116" s="37">
        <v>30.312000000000001</v>
      </c>
      <c r="N116" s="38">
        <v>180.95099999999999</v>
      </c>
      <c r="O116" s="38">
        <v>51.928100000000001</v>
      </c>
      <c r="P116" s="38">
        <v>51.928100000000001</v>
      </c>
      <c r="Q116" s="38">
        <v>138.529</v>
      </c>
      <c r="R116" s="38">
        <v>1576.66</v>
      </c>
      <c r="S116" s="38">
        <v>3580.11</v>
      </c>
      <c r="T116" s="38">
        <v>481.11099999999999</v>
      </c>
      <c r="U116" s="41">
        <v>136.804</v>
      </c>
      <c r="V116" s="33">
        <f t="shared" si="16"/>
        <v>0.21166999999999997</v>
      </c>
      <c r="W116" s="34">
        <f t="shared" si="17"/>
        <v>0.42743657580195593</v>
      </c>
      <c r="Y116" s="37">
        <v>30.312000000000001</v>
      </c>
      <c r="Z116" s="38">
        <v>149.10599999999999</v>
      </c>
      <c r="AA116" s="38">
        <v>42.752600000000001</v>
      </c>
      <c r="AB116" s="38">
        <v>42.752600000000001</v>
      </c>
      <c r="AC116" s="38">
        <v>103.039</v>
      </c>
      <c r="AD116" s="38">
        <v>1162.3499999999999</v>
      </c>
      <c r="AE116" s="38">
        <v>4143.17</v>
      </c>
      <c r="AF116" s="38">
        <v>418.05900000000003</v>
      </c>
      <c r="AG116" s="41">
        <v>112.631</v>
      </c>
      <c r="AH116" s="33">
        <f t="shared" si="18"/>
        <v>0.22510000000000005</v>
      </c>
      <c r="AI116" s="34">
        <f t="shared" si="19"/>
        <v>0.44159928920479774</v>
      </c>
      <c r="AK116" s="37">
        <v>30.312000000000001</v>
      </c>
      <c r="AL116" s="38">
        <v>125.765</v>
      </c>
      <c r="AM116" s="38">
        <v>36.063200000000002</v>
      </c>
      <c r="AN116" s="38">
        <v>36.063200000000002</v>
      </c>
      <c r="AO116" s="38">
        <v>82.029300000000006</v>
      </c>
      <c r="AP116" s="38">
        <v>920.07899999999995</v>
      </c>
      <c r="AQ116" s="38">
        <v>4494.12</v>
      </c>
      <c r="AR116" s="38">
        <v>367.10300000000001</v>
      </c>
      <c r="AS116" s="41">
        <v>95.007999999999996</v>
      </c>
      <c r="AT116" s="33">
        <f t="shared" si="20"/>
        <v>0.23326750000000004</v>
      </c>
      <c r="AU116" s="34">
        <f t="shared" si="21"/>
        <v>0.44928747753830539</v>
      </c>
    </row>
    <row r="117" spans="13:47">
      <c r="M117" s="37">
        <v>33.342199999999998</v>
      </c>
      <c r="N117" s="38">
        <v>179.697</v>
      </c>
      <c r="O117" s="38">
        <v>58.512500000000003</v>
      </c>
      <c r="P117" s="38">
        <v>58.512500000000003</v>
      </c>
      <c r="Q117" s="38">
        <v>150.76300000000001</v>
      </c>
      <c r="R117" s="38">
        <v>1552.51</v>
      </c>
      <c r="S117" s="38">
        <v>3545.74</v>
      </c>
      <c r="T117" s="38">
        <v>515.48500000000001</v>
      </c>
      <c r="U117" s="41">
        <v>154.15100000000001</v>
      </c>
      <c r="V117" s="33">
        <f t="shared" si="16"/>
        <v>0.223745</v>
      </c>
      <c r="W117" s="34">
        <f t="shared" si="17"/>
        <v>0.40156651545285926</v>
      </c>
      <c r="Y117" s="37">
        <v>33.342199999999998</v>
      </c>
      <c r="Z117" s="38">
        <v>148.05799999999999</v>
      </c>
      <c r="AA117" s="38">
        <v>48.211399999999998</v>
      </c>
      <c r="AB117" s="38">
        <v>48.211399999999998</v>
      </c>
      <c r="AC117" s="38">
        <v>112.089</v>
      </c>
      <c r="AD117" s="38">
        <v>1143.43</v>
      </c>
      <c r="AE117" s="38">
        <v>4113.58</v>
      </c>
      <c r="AF117" s="38">
        <v>447.64100000000002</v>
      </c>
      <c r="AG117" s="41">
        <v>127.01300000000001</v>
      </c>
      <c r="AH117" s="33">
        <f t="shared" si="18"/>
        <v>0.2377133333333333</v>
      </c>
      <c r="AI117" s="34">
        <f t="shared" si="19"/>
        <v>0.41522842639593915</v>
      </c>
      <c r="AK117" s="37">
        <v>33.342199999999998</v>
      </c>
      <c r="AL117" s="38">
        <v>125.024</v>
      </c>
      <c r="AM117" s="38">
        <v>40.671799999999998</v>
      </c>
      <c r="AN117" s="38">
        <v>40.671799999999998</v>
      </c>
      <c r="AO117" s="38">
        <v>89.214100000000002</v>
      </c>
      <c r="AP117" s="38">
        <v>904.41800000000001</v>
      </c>
      <c r="AQ117" s="38">
        <v>4468.55</v>
      </c>
      <c r="AR117" s="38">
        <v>392.67700000000002</v>
      </c>
      <c r="AS117" s="41">
        <v>107.15</v>
      </c>
      <c r="AT117" s="33">
        <f t="shared" si="20"/>
        <v>0.24631833333333333</v>
      </c>
      <c r="AU117" s="34">
        <f t="shared" si="21"/>
        <v>0.42297568864139223</v>
      </c>
    </row>
    <row r="118" spans="13:47">
      <c r="M118" s="37">
        <v>36.372399999999999</v>
      </c>
      <c r="N118" s="38">
        <v>177.83699999999999</v>
      </c>
      <c r="O118" s="38">
        <v>65.010000000000005</v>
      </c>
      <c r="P118" s="38">
        <v>65.010000000000005</v>
      </c>
      <c r="Q118" s="38">
        <v>162.78</v>
      </c>
      <c r="R118" s="38">
        <v>1529.36</v>
      </c>
      <c r="S118" s="38">
        <v>3512.39</v>
      </c>
      <c r="T118" s="38">
        <v>548.83799999999997</v>
      </c>
      <c r="U118" s="41">
        <v>171.268</v>
      </c>
      <c r="V118" s="33">
        <f t="shared" si="16"/>
        <v>0.23532000000000006</v>
      </c>
      <c r="W118" s="34">
        <f t="shared" si="17"/>
        <v>0.37786206017338081</v>
      </c>
      <c r="Y118" s="37">
        <v>36.372399999999999</v>
      </c>
      <c r="Z118" s="38">
        <v>146.56100000000001</v>
      </c>
      <c r="AA118" s="38">
        <v>53.5989</v>
      </c>
      <c r="AB118" s="38">
        <v>53.5989</v>
      </c>
      <c r="AC118" s="38">
        <v>120.97499999999999</v>
      </c>
      <c r="AD118" s="38">
        <v>1125.27</v>
      </c>
      <c r="AE118" s="38">
        <v>4084.8</v>
      </c>
      <c r="AF118" s="38">
        <v>476.42</v>
      </c>
      <c r="AG118" s="41">
        <v>141.20599999999999</v>
      </c>
      <c r="AH118" s="33">
        <f t="shared" si="18"/>
        <v>0.24982000000000001</v>
      </c>
      <c r="AI118" s="34">
        <f t="shared" si="19"/>
        <v>0.3911109332052411</v>
      </c>
      <c r="AK118" s="37">
        <v>36.372399999999999</v>
      </c>
      <c r="AL118" s="38">
        <v>123.81100000000001</v>
      </c>
      <c r="AM118" s="38">
        <v>45.235100000000003</v>
      </c>
      <c r="AN118" s="38">
        <v>45.235100000000003</v>
      </c>
      <c r="AO118" s="38">
        <v>96.264700000000005</v>
      </c>
      <c r="AP118" s="38">
        <v>889.45399999999995</v>
      </c>
      <c r="AQ118" s="38">
        <v>4443.6400000000003</v>
      </c>
      <c r="AR118" s="38">
        <v>417.58300000000003</v>
      </c>
      <c r="AS118" s="41">
        <v>119.17100000000001</v>
      </c>
      <c r="AT118" s="33">
        <f t="shared" si="20"/>
        <v>0.2587883333333334</v>
      </c>
      <c r="AU118" s="34">
        <f t="shared" si="21"/>
        <v>0.39868811705834234</v>
      </c>
    </row>
    <row r="119" spans="13:47">
      <c r="M119" s="37">
        <v>39.4026</v>
      </c>
      <c r="N119" s="38">
        <v>175.417</v>
      </c>
      <c r="O119" s="38">
        <v>71.421099999999996</v>
      </c>
      <c r="P119" s="38">
        <v>71.421099999999996</v>
      </c>
      <c r="Q119" s="38">
        <v>174.58699999999999</v>
      </c>
      <c r="R119" s="38">
        <v>1507.15</v>
      </c>
      <c r="S119" s="38">
        <v>3480.01</v>
      </c>
      <c r="T119" s="38">
        <v>581.21299999999997</v>
      </c>
      <c r="U119" s="41">
        <v>188.15799999999999</v>
      </c>
      <c r="V119" s="33">
        <f t="shared" si="16"/>
        <v>0.24642499999999995</v>
      </c>
      <c r="W119" s="34">
        <f t="shared" si="17"/>
        <v>0.35592370903926152</v>
      </c>
      <c r="Y119" s="37">
        <v>39.4026</v>
      </c>
      <c r="Z119" s="38">
        <v>144.72</v>
      </c>
      <c r="AA119" s="38">
        <v>58.905799999999999</v>
      </c>
      <c r="AB119" s="38">
        <v>58.905799999999999</v>
      </c>
      <c r="AC119" s="38">
        <v>129.703</v>
      </c>
      <c r="AD119" s="38">
        <v>1107.77</v>
      </c>
      <c r="AE119" s="38">
        <v>4056.8</v>
      </c>
      <c r="AF119" s="38">
        <v>504.42700000000002</v>
      </c>
      <c r="AG119" s="41">
        <v>155.18700000000001</v>
      </c>
      <c r="AH119" s="33">
        <f t="shared" si="18"/>
        <v>0.2614866666666667</v>
      </c>
      <c r="AI119" s="34">
        <f t="shared" si="19"/>
        <v>0.36896718761950892</v>
      </c>
      <c r="AK119" s="37">
        <v>39.4026</v>
      </c>
      <c r="AL119" s="38">
        <v>122.188</v>
      </c>
      <c r="AM119" s="38">
        <v>49.747799999999998</v>
      </c>
      <c r="AN119" s="38">
        <v>49.747799999999998</v>
      </c>
      <c r="AO119" s="38">
        <v>103.185</v>
      </c>
      <c r="AP119" s="38">
        <v>875.13199999999995</v>
      </c>
      <c r="AQ119" s="38">
        <v>4419.38</v>
      </c>
      <c r="AR119" s="38">
        <v>441.84300000000002</v>
      </c>
      <c r="AS119" s="41">
        <v>131.06</v>
      </c>
      <c r="AT119" s="33">
        <f t="shared" si="20"/>
        <v>0.27072333333333337</v>
      </c>
      <c r="AU119" s="34">
        <f t="shared" si="21"/>
        <v>0.3761158378172057</v>
      </c>
    </row>
    <row r="120" spans="13:47">
      <c r="M120" s="37">
        <v>42.4328</v>
      </c>
      <c r="N120" s="38">
        <v>172.67500000000001</v>
      </c>
      <c r="O120" s="38">
        <v>77.721500000000006</v>
      </c>
      <c r="P120" s="38">
        <v>77.721500000000006</v>
      </c>
      <c r="Q120" s="38">
        <v>186.19300000000001</v>
      </c>
      <c r="R120" s="38">
        <v>1485.69</v>
      </c>
      <c r="S120" s="38">
        <v>3448.56</v>
      </c>
      <c r="T120" s="38">
        <v>612.66200000000003</v>
      </c>
      <c r="U120" s="41">
        <v>204.756</v>
      </c>
      <c r="V120" s="33">
        <f t="shared" si="16"/>
        <v>0.25715499999999997</v>
      </c>
      <c r="W120" s="34">
        <f t="shared" si="17"/>
        <v>0.3357410900040832</v>
      </c>
      <c r="Y120" s="37">
        <v>42.4328</v>
      </c>
      <c r="Z120" s="38">
        <v>142.553</v>
      </c>
      <c r="AA120" s="38">
        <v>64.134</v>
      </c>
      <c r="AB120" s="38">
        <v>64.134</v>
      </c>
      <c r="AC120" s="38">
        <v>138.27600000000001</v>
      </c>
      <c r="AD120" s="38">
        <v>1090.9000000000001</v>
      </c>
      <c r="AE120" s="38">
        <v>4029.53</v>
      </c>
      <c r="AF120" s="38">
        <v>531.69000000000005</v>
      </c>
      <c r="AG120" s="41">
        <v>168.96</v>
      </c>
      <c r="AH120" s="33">
        <f t="shared" si="18"/>
        <v>0.27273333333333327</v>
      </c>
      <c r="AI120" s="34">
        <f t="shared" si="19"/>
        <v>0.34845514544121248</v>
      </c>
      <c r="AK120" s="37">
        <v>42.4328</v>
      </c>
      <c r="AL120" s="38">
        <v>120.446</v>
      </c>
      <c r="AM120" s="38">
        <v>54.178100000000001</v>
      </c>
      <c r="AN120" s="38">
        <v>54.178100000000001</v>
      </c>
      <c r="AO120" s="38">
        <v>109.983</v>
      </c>
      <c r="AP120" s="38">
        <v>861.21400000000006</v>
      </c>
      <c r="AQ120" s="38">
        <v>4395.72</v>
      </c>
      <c r="AR120" s="38">
        <v>465.50700000000001</v>
      </c>
      <c r="AS120" s="41">
        <v>142.732</v>
      </c>
      <c r="AT120" s="33">
        <f t="shared" si="20"/>
        <v>0.28232166666666664</v>
      </c>
      <c r="AU120" s="34">
        <f t="shared" si="21"/>
        <v>0.35552236515086227</v>
      </c>
    </row>
    <row r="121" spans="13:47">
      <c r="M121" s="37">
        <v>45.463000000000001</v>
      </c>
      <c r="N121" s="38">
        <v>169.72399999999999</v>
      </c>
      <c r="O121" s="38">
        <v>83.902500000000003</v>
      </c>
      <c r="P121" s="38">
        <v>83.902500000000003</v>
      </c>
      <c r="Q121" s="38">
        <v>197.60499999999999</v>
      </c>
      <c r="R121" s="38">
        <v>1464.87</v>
      </c>
      <c r="S121" s="38">
        <v>3418</v>
      </c>
      <c r="T121" s="38">
        <v>643.22799999999995</v>
      </c>
      <c r="U121" s="41">
        <v>221.04</v>
      </c>
      <c r="V121" s="33">
        <f t="shared" si="16"/>
        <v>0.26756500000000005</v>
      </c>
      <c r="W121" s="34">
        <f t="shared" si="17"/>
        <v>0.3171640535944536</v>
      </c>
      <c r="Y121" s="37">
        <v>45.463000000000001</v>
      </c>
      <c r="Z121" s="38">
        <v>140.21100000000001</v>
      </c>
      <c r="AA121" s="38">
        <v>69.268699999999995</v>
      </c>
      <c r="AB121" s="38">
        <v>69.268699999999995</v>
      </c>
      <c r="AC121" s="38">
        <v>146.702</v>
      </c>
      <c r="AD121" s="38">
        <v>1074.55</v>
      </c>
      <c r="AE121" s="38">
        <v>4002.98</v>
      </c>
      <c r="AF121" s="38">
        <v>558.24599999999998</v>
      </c>
      <c r="AG121" s="41">
        <v>182.488</v>
      </c>
      <c r="AH121" s="33">
        <f t="shared" si="18"/>
        <v>0.28363333333333335</v>
      </c>
      <c r="AI121" s="34">
        <f t="shared" si="19"/>
        <v>0.32955929016335644</v>
      </c>
      <c r="AK121" s="37">
        <v>45.463000000000001</v>
      </c>
      <c r="AL121" s="38">
        <v>118.52200000000001</v>
      </c>
      <c r="AM121" s="38">
        <v>58.5366</v>
      </c>
      <c r="AN121" s="38">
        <v>58.5366</v>
      </c>
      <c r="AO121" s="38">
        <v>116.66200000000001</v>
      </c>
      <c r="AP121" s="38">
        <v>847.74300000000005</v>
      </c>
      <c r="AQ121" s="38">
        <v>4372.6400000000003</v>
      </c>
      <c r="AR121" s="38">
        <v>488.58600000000001</v>
      </c>
      <c r="AS121" s="41">
        <v>154.214</v>
      </c>
      <c r="AT121" s="33">
        <f t="shared" si="20"/>
        <v>0.29354749999999996</v>
      </c>
      <c r="AU121" s="34">
        <f t="shared" si="21"/>
        <v>0.33646456990208862</v>
      </c>
    </row>
    <row r="122" spans="13:47">
      <c r="M122" s="37">
        <v>48.493200000000002</v>
      </c>
      <c r="N122" s="38">
        <v>166.64699999999999</v>
      </c>
      <c r="O122" s="38">
        <v>89.959000000000003</v>
      </c>
      <c r="P122" s="38">
        <v>89.959000000000003</v>
      </c>
      <c r="Q122" s="38">
        <v>208.83</v>
      </c>
      <c r="R122" s="38">
        <v>1444.61</v>
      </c>
      <c r="S122" s="38">
        <v>3388.27</v>
      </c>
      <c r="T122" s="38">
        <v>672.952</v>
      </c>
      <c r="U122" s="41">
        <v>236.99600000000001</v>
      </c>
      <c r="V122" s="33">
        <f t="shared" si="16"/>
        <v>0.27769500000000003</v>
      </c>
      <c r="W122" s="34">
        <f t="shared" si="17"/>
        <v>0.30005401609679677</v>
      </c>
      <c r="Y122" s="37">
        <v>48.493200000000002</v>
      </c>
      <c r="Z122" s="38">
        <v>137.75800000000001</v>
      </c>
      <c r="AA122" s="38">
        <v>74.305599999999998</v>
      </c>
      <c r="AB122" s="38">
        <v>74.305599999999998</v>
      </c>
      <c r="AC122" s="38">
        <v>154.98400000000001</v>
      </c>
      <c r="AD122" s="38">
        <v>1058.6500000000001</v>
      </c>
      <c r="AE122" s="38">
        <v>3977.1</v>
      </c>
      <c r="AF122" s="38">
        <v>584.125</v>
      </c>
      <c r="AG122" s="41">
        <v>195.75700000000001</v>
      </c>
      <c r="AH122" s="33">
        <f t="shared" si="18"/>
        <v>0.29423333333333329</v>
      </c>
      <c r="AI122" s="34">
        <f t="shared" si="19"/>
        <v>0.3121286960462219</v>
      </c>
      <c r="AK122" s="37">
        <v>48.493200000000002</v>
      </c>
      <c r="AL122" s="38">
        <v>116.503</v>
      </c>
      <c r="AM122" s="38">
        <v>62.815300000000001</v>
      </c>
      <c r="AN122" s="38">
        <v>62.815300000000001</v>
      </c>
      <c r="AO122" s="38">
        <v>123.22499999999999</v>
      </c>
      <c r="AP122" s="38">
        <v>834.64200000000005</v>
      </c>
      <c r="AQ122" s="38">
        <v>4350.12</v>
      </c>
      <c r="AR122" s="38">
        <v>511.10599999999999</v>
      </c>
      <c r="AS122" s="41">
        <v>165.48599999999999</v>
      </c>
      <c r="AT122" s="33">
        <f t="shared" si="20"/>
        <v>0.30446499999999993</v>
      </c>
      <c r="AU122" s="34">
        <f t="shared" si="21"/>
        <v>0.31887354320967387</v>
      </c>
    </row>
    <row r="123" spans="13:47">
      <c r="M123" s="37">
        <v>51.523400000000002</v>
      </c>
      <c r="N123" s="38">
        <v>163.50399999999999</v>
      </c>
      <c r="O123" s="38">
        <v>95.888599999999997</v>
      </c>
      <c r="P123" s="38">
        <v>95.888599999999997</v>
      </c>
      <c r="Q123" s="38">
        <v>219.87200000000001</v>
      </c>
      <c r="R123" s="38">
        <v>1424.85</v>
      </c>
      <c r="S123" s="38">
        <v>3359.36</v>
      </c>
      <c r="T123" s="38">
        <v>701.86800000000005</v>
      </c>
      <c r="U123" s="41">
        <v>252.61799999999999</v>
      </c>
      <c r="V123" s="33">
        <f t="shared" si="16"/>
        <v>0.28757500000000003</v>
      </c>
      <c r="W123" s="34">
        <f t="shared" si="17"/>
        <v>0.2842806224463183</v>
      </c>
      <c r="Y123" s="37">
        <v>51.523400000000002</v>
      </c>
      <c r="Z123" s="38">
        <v>135.245</v>
      </c>
      <c r="AA123" s="38">
        <v>79.2423</v>
      </c>
      <c r="AB123" s="38">
        <v>79.2423</v>
      </c>
      <c r="AC123" s="38">
        <v>163.12700000000001</v>
      </c>
      <c r="AD123" s="38">
        <v>1043.1400000000001</v>
      </c>
      <c r="AE123" s="38">
        <v>3951.87</v>
      </c>
      <c r="AF123" s="38">
        <v>609.35299999999995</v>
      </c>
      <c r="AG123" s="41">
        <v>208.76300000000001</v>
      </c>
      <c r="AH123" s="33">
        <f t="shared" si="18"/>
        <v>0.30457333333333325</v>
      </c>
      <c r="AI123" s="34">
        <f t="shared" si="19"/>
        <v>0.29603160705686649</v>
      </c>
      <c r="AK123" s="37">
        <v>51.523400000000002</v>
      </c>
      <c r="AL123" s="38">
        <v>114.428</v>
      </c>
      <c r="AM123" s="38">
        <v>67.011899999999997</v>
      </c>
      <c r="AN123" s="38">
        <v>67.011899999999997</v>
      </c>
      <c r="AO123" s="38">
        <v>129.67500000000001</v>
      </c>
      <c r="AP123" s="38">
        <v>821.87300000000005</v>
      </c>
      <c r="AQ123" s="38">
        <v>4328.1400000000003</v>
      </c>
      <c r="AR123" s="38">
        <v>533.08699999999999</v>
      </c>
      <c r="AS123" s="41">
        <v>176.542</v>
      </c>
      <c r="AT123" s="33">
        <f t="shared" si="20"/>
        <v>0.31510583333333331</v>
      </c>
      <c r="AU123" s="34">
        <f t="shared" si="21"/>
        <v>0.30261790350860956</v>
      </c>
    </row>
    <row r="124" spans="13:47">
      <c r="M124" s="37">
        <v>54.553600000000003</v>
      </c>
      <c r="N124" s="38">
        <v>160.33699999999999</v>
      </c>
      <c r="O124" s="38">
        <v>101.691</v>
      </c>
      <c r="P124" s="38">
        <v>101.691</v>
      </c>
      <c r="Q124" s="38">
        <v>230.73699999999999</v>
      </c>
      <c r="R124" s="38">
        <v>1405.54</v>
      </c>
      <c r="S124" s="38">
        <v>3331.21</v>
      </c>
      <c r="T124" s="38">
        <v>730.01199999999994</v>
      </c>
      <c r="U124" s="41">
        <v>267.90300000000002</v>
      </c>
      <c r="V124" s="33">
        <f t="shared" si="16"/>
        <v>0.29722999999999999</v>
      </c>
      <c r="W124" s="34">
        <f t="shared" si="17"/>
        <v>0.26971873633213334</v>
      </c>
      <c r="Y124" s="37">
        <v>54.553600000000003</v>
      </c>
      <c r="Z124" s="38">
        <v>132.709</v>
      </c>
      <c r="AA124" s="38">
        <v>84.077500000000001</v>
      </c>
      <c r="AB124" s="38">
        <v>84.077500000000001</v>
      </c>
      <c r="AC124" s="38">
        <v>171.13499999999999</v>
      </c>
      <c r="AD124" s="38">
        <v>1028</v>
      </c>
      <c r="AE124" s="38">
        <v>3927.27</v>
      </c>
      <c r="AF124" s="38">
        <v>633.95600000000002</v>
      </c>
      <c r="AG124" s="41">
        <v>221.501</v>
      </c>
      <c r="AH124" s="33">
        <f t="shared" si="18"/>
        <v>0.31466666666666665</v>
      </c>
      <c r="AI124" s="34">
        <f t="shared" si="19"/>
        <v>0.28116313559322037</v>
      </c>
      <c r="AK124" s="37">
        <v>54.553600000000003</v>
      </c>
      <c r="AL124" s="38">
        <v>112.32899999999999</v>
      </c>
      <c r="AM124" s="38">
        <v>71.125600000000006</v>
      </c>
      <c r="AN124" s="38">
        <v>71.125600000000006</v>
      </c>
      <c r="AO124" s="38">
        <v>136.01499999999999</v>
      </c>
      <c r="AP124" s="38">
        <v>809.404</v>
      </c>
      <c r="AQ124" s="38">
        <v>4306.68</v>
      </c>
      <c r="AR124" s="38">
        <v>554.54899999999998</v>
      </c>
      <c r="AS124" s="41">
        <v>187.38</v>
      </c>
      <c r="AT124" s="33">
        <f t="shared" si="20"/>
        <v>0.32549666666666666</v>
      </c>
      <c r="AU124" s="34">
        <f t="shared" si="21"/>
        <v>0.28758359020573687</v>
      </c>
    </row>
    <row r="125" spans="13:47">
      <c r="M125" s="37">
        <v>57.583799999999997</v>
      </c>
      <c r="N125" s="38">
        <v>157.18299999999999</v>
      </c>
      <c r="O125" s="38">
        <v>107.36499999999999</v>
      </c>
      <c r="P125" s="38">
        <v>107.36499999999999</v>
      </c>
      <c r="Q125" s="38">
        <v>241.43100000000001</v>
      </c>
      <c r="R125" s="38">
        <v>1386.66</v>
      </c>
      <c r="S125" s="38">
        <v>3303.81</v>
      </c>
      <c r="T125" s="38">
        <v>757.41499999999996</v>
      </c>
      <c r="U125" s="41">
        <v>282.85300000000001</v>
      </c>
      <c r="V125" s="33">
        <f t="shared" si="16"/>
        <v>0.30666999999999994</v>
      </c>
      <c r="W125" s="34">
        <f t="shared" si="17"/>
        <v>0.25627384484951254</v>
      </c>
      <c r="Y125" s="37">
        <v>57.583799999999997</v>
      </c>
      <c r="Z125" s="38">
        <v>130.173</v>
      </c>
      <c r="AA125" s="38">
        <v>88.811700000000002</v>
      </c>
      <c r="AB125" s="38">
        <v>88.811700000000002</v>
      </c>
      <c r="AC125" s="38">
        <v>179.011</v>
      </c>
      <c r="AD125" s="38">
        <v>1013.19</v>
      </c>
      <c r="AE125" s="38">
        <v>3903.27</v>
      </c>
      <c r="AF125" s="38">
        <v>657.95699999999999</v>
      </c>
      <c r="AG125" s="41">
        <v>233.97399999999999</v>
      </c>
      <c r="AH125" s="33">
        <f t="shared" si="18"/>
        <v>0.32453999999999994</v>
      </c>
      <c r="AI125" s="34">
        <f t="shared" si="19"/>
        <v>0.26740001232513716</v>
      </c>
      <c r="AK125" s="37">
        <v>57.583799999999997</v>
      </c>
      <c r="AL125" s="38">
        <v>110.23399999999999</v>
      </c>
      <c r="AM125" s="38">
        <v>75.1554</v>
      </c>
      <c r="AN125" s="38">
        <v>75.1554</v>
      </c>
      <c r="AO125" s="38">
        <v>142.25</v>
      </c>
      <c r="AP125" s="38">
        <v>797.20500000000004</v>
      </c>
      <c r="AQ125" s="38">
        <v>4285.71</v>
      </c>
      <c r="AR125" s="38">
        <v>575.51199999999994</v>
      </c>
      <c r="AS125" s="41">
        <v>197.99600000000001</v>
      </c>
      <c r="AT125" s="33">
        <f t="shared" si="20"/>
        <v>0.33566249999999997</v>
      </c>
      <c r="AU125" s="34">
        <f t="shared" si="21"/>
        <v>0.27367271192542114</v>
      </c>
    </row>
    <row r="126" spans="13:47">
      <c r="M126" s="37">
        <v>60.613999999999997</v>
      </c>
      <c r="N126" s="38">
        <v>154.06200000000001</v>
      </c>
      <c r="O126" s="38">
        <v>112.91500000000001</v>
      </c>
      <c r="P126" s="38">
        <v>112.91500000000001</v>
      </c>
      <c r="Q126" s="38">
        <v>251.95599999999999</v>
      </c>
      <c r="R126" s="38">
        <v>1368.15</v>
      </c>
      <c r="S126" s="38">
        <v>3277.12</v>
      </c>
      <c r="T126" s="38">
        <v>784.10599999999999</v>
      </c>
      <c r="U126" s="41">
        <v>297.47300000000001</v>
      </c>
      <c r="V126" s="33">
        <f t="shared" si="16"/>
        <v>0.31592499999999996</v>
      </c>
      <c r="W126" s="34">
        <f t="shared" si="17"/>
        <v>0.24382685764026277</v>
      </c>
      <c r="Y126" s="37">
        <v>60.613999999999997</v>
      </c>
      <c r="Z126" s="38">
        <v>127.65900000000001</v>
      </c>
      <c r="AA126" s="38">
        <v>93.445599999999999</v>
      </c>
      <c r="AB126" s="38">
        <v>93.445599999999999</v>
      </c>
      <c r="AC126" s="38">
        <v>186.75899999999999</v>
      </c>
      <c r="AD126" s="38">
        <v>998.69</v>
      </c>
      <c r="AE126" s="38">
        <v>3879.85</v>
      </c>
      <c r="AF126" s="38">
        <v>681.37800000000004</v>
      </c>
      <c r="AG126" s="41">
        <v>246.18100000000001</v>
      </c>
      <c r="AH126" s="33">
        <f t="shared" si="18"/>
        <v>0.33420666666666665</v>
      </c>
      <c r="AI126" s="34">
        <f t="shared" si="19"/>
        <v>0.25465081486505359</v>
      </c>
      <c r="AK126" s="37">
        <v>60.613999999999997</v>
      </c>
      <c r="AL126" s="38">
        <v>108.148</v>
      </c>
      <c r="AM126" s="38">
        <v>79.103099999999998</v>
      </c>
      <c r="AN126" s="38">
        <v>79.103099999999998</v>
      </c>
      <c r="AO126" s="38">
        <v>148.38</v>
      </c>
      <c r="AP126" s="38">
        <v>785.26599999999996</v>
      </c>
      <c r="AQ126" s="38">
        <v>4265.2299999999996</v>
      </c>
      <c r="AR126" s="38">
        <v>595.99099999999999</v>
      </c>
      <c r="AS126" s="41">
        <v>208.39599999999999</v>
      </c>
      <c r="AT126" s="33">
        <f t="shared" si="20"/>
        <v>0.34561166666666671</v>
      </c>
      <c r="AU126" s="34">
        <f t="shared" si="21"/>
        <v>0.26076473112886811</v>
      </c>
    </row>
    <row r="127" spans="13:47">
      <c r="M127" s="37">
        <v>63.644199999999998</v>
      </c>
      <c r="N127" s="38">
        <v>150.98699999999999</v>
      </c>
      <c r="O127" s="38">
        <v>118.34099999999999</v>
      </c>
      <c r="P127" s="38">
        <v>118.34099999999999</v>
      </c>
      <c r="Q127" s="38">
        <v>262.31799999999998</v>
      </c>
      <c r="R127" s="38">
        <v>1350.01</v>
      </c>
      <c r="S127" s="38">
        <v>3251.11</v>
      </c>
      <c r="T127" s="38">
        <v>810.11199999999997</v>
      </c>
      <c r="U127" s="41">
        <v>311.76799999999997</v>
      </c>
      <c r="V127" s="33">
        <f t="shared" si="16"/>
        <v>0.32499499999999998</v>
      </c>
      <c r="W127" s="34">
        <f t="shared" si="17"/>
        <v>0.23229126601947722</v>
      </c>
      <c r="Y127" s="37">
        <v>63.644199999999998</v>
      </c>
      <c r="Z127" s="38">
        <v>125.175</v>
      </c>
      <c r="AA127" s="38">
        <v>97.981200000000001</v>
      </c>
      <c r="AB127" s="38">
        <v>97.981200000000001</v>
      </c>
      <c r="AC127" s="38">
        <v>194.38200000000001</v>
      </c>
      <c r="AD127" s="38">
        <v>984.48099999999999</v>
      </c>
      <c r="AE127" s="38">
        <v>3856.98</v>
      </c>
      <c r="AF127" s="38">
        <v>704.24</v>
      </c>
      <c r="AG127" s="41">
        <v>258.13</v>
      </c>
      <c r="AH127" s="33">
        <f t="shared" si="18"/>
        <v>0.34367933333333334</v>
      </c>
      <c r="AI127" s="34">
        <f t="shared" si="19"/>
        <v>0.24281355294373241</v>
      </c>
      <c r="AK127" s="37">
        <v>63.644199999999998</v>
      </c>
      <c r="AL127" s="38">
        <v>106.087</v>
      </c>
      <c r="AM127" s="38">
        <v>82.969099999999997</v>
      </c>
      <c r="AN127" s="38">
        <v>82.969099999999997</v>
      </c>
      <c r="AO127" s="38">
        <v>154.40899999999999</v>
      </c>
      <c r="AP127" s="38">
        <v>773.56600000000003</v>
      </c>
      <c r="AQ127" s="38">
        <v>4245.22</v>
      </c>
      <c r="AR127" s="38">
        <v>616.00300000000004</v>
      </c>
      <c r="AS127" s="41">
        <v>218.58099999999999</v>
      </c>
      <c r="AT127" s="33">
        <f t="shared" si="20"/>
        <v>0.35536166666666663</v>
      </c>
      <c r="AU127" s="34">
        <f t="shared" si="21"/>
        <v>0.2487770674946182</v>
      </c>
    </row>
    <row r="128" spans="13:47">
      <c r="M128" s="37">
        <v>66.674400000000006</v>
      </c>
      <c r="N128" s="38">
        <v>147.97</v>
      </c>
      <c r="O128" s="38">
        <v>123.64700000000001</v>
      </c>
      <c r="P128" s="38">
        <v>123.64700000000001</v>
      </c>
      <c r="Q128" s="38">
        <v>272.52100000000002</v>
      </c>
      <c r="R128" s="38">
        <v>1332.22</v>
      </c>
      <c r="S128" s="38">
        <v>3225.76</v>
      </c>
      <c r="T128" s="38">
        <v>835.46</v>
      </c>
      <c r="U128" s="41">
        <v>325.74700000000001</v>
      </c>
      <c r="V128" s="33">
        <f t="shared" si="16"/>
        <v>0.33388999999999996</v>
      </c>
      <c r="W128" s="34">
        <f t="shared" si="17"/>
        <v>0.22158495312827578</v>
      </c>
      <c r="Y128" s="37">
        <v>66.674400000000006</v>
      </c>
      <c r="Z128" s="38">
        <v>122.736</v>
      </c>
      <c r="AA128" s="38">
        <v>102.42</v>
      </c>
      <c r="AB128" s="38">
        <v>102.42</v>
      </c>
      <c r="AC128" s="38">
        <v>201.88300000000001</v>
      </c>
      <c r="AD128" s="38">
        <v>970.54200000000003</v>
      </c>
      <c r="AE128" s="38">
        <v>3834.66</v>
      </c>
      <c r="AF128" s="38">
        <v>726.56299999999999</v>
      </c>
      <c r="AG128" s="41">
        <v>269.82299999999998</v>
      </c>
      <c r="AH128" s="33">
        <f t="shared" si="18"/>
        <v>0.35297199999999995</v>
      </c>
      <c r="AI128" s="34">
        <f t="shared" si="19"/>
        <v>0.23181442154051882</v>
      </c>
      <c r="AK128" s="37">
        <v>66.674400000000006</v>
      </c>
      <c r="AL128" s="38">
        <v>104.041</v>
      </c>
      <c r="AM128" s="38">
        <v>86.757000000000005</v>
      </c>
      <c r="AN128" s="38">
        <v>86.757000000000005</v>
      </c>
      <c r="AO128" s="38">
        <v>160.33799999999999</v>
      </c>
      <c r="AP128" s="38">
        <v>762.10699999999997</v>
      </c>
      <c r="AQ128" s="38">
        <v>4225.66</v>
      </c>
      <c r="AR128" s="38">
        <v>635.56200000000001</v>
      </c>
      <c r="AS128" s="41">
        <v>228.56</v>
      </c>
      <c r="AT128" s="33">
        <f t="shared" si="20"/>
        <v>0.36491083333333335</v>
      </c>
      <c r="AU128" s="34">
        <f t="shared" si="21"/>
        <v>0.23759457219000987</v>
      </c>
    </row>
    <row r="129" spans="13:47">
      <c r="M129" s="37">
        <v>69.704599999999999</v>
      </c>
      <c r="N129" s="38">
        <v>145.01</v>
      </c>
      <c r="O129" s="38">
        <v>128.83600000000001</v>
      </c>
      <c r="P129" s="38">
        <v>128.83600000000001</v>
      </c>
      <c r="Q129" s="38">
        <v>282.56700000000001</v>
      </c>
      <c r="R129" s="38">
        <v>1314.75</v>
      </c>
      <c r="S129" s="38">
        <v>3201.05</v>
      </c>
      <c r="T129" s="38">
        <v>860.17499999999995</v>
      </c>
      <c r="U129" s="41">
        <v>339.41699999999997</v>
      </c>
      <c r="V129" s="33">
        <f t="shared" si="16"/>
        <v>0.34262500000000001</v>
      </c>
      <c r="W129" s="34">
        <f t="shared" si="17"/>
        <v>0.21161619846771251</v>
      </c>
      <c r="Y129" s="37">
        <v>69.704599999999999</v>
      </c>
      <c r="Z129" s="38">
        <v>120.34099999999999</v>
      </c>
      <c r="AA129" s="38">
        <v>106.764</v>
      </c>
      <c r="AB129" s="38">
        <v>106.764</v>
      </c>
      <c r="AC129" s="38">
        <v>209.26400000000001</v>
      </c>
      <c r="AD129" s="38">
        <v>956.86800000000005</v>
      </c>
      <c r="AE129" s="38">
        <v>3812.86</v>
      </c>
      <c r="AF129" s="38">
        <v>748.36400000000003</v>
      </c>
      <c r="AG129" s="41">
        <v>281.26799999999997</v>
      </c>
      <c r="AH129" s="33">
        <f t="shared" si="18"/>
        <v>0.36208799999999997</v>
      </c>
      <c r="AI129" s="34">
        <f t="shared" si="19"/>
        <v>0.221568605790121</v>
      </c>
      <c r="AK129" s="37">
        <v>69.704599999999999</v>
      </c>
      <c r="AL129" s="38">
        <v>102.04</v>
      </c>
      <c r="AM129" s="38">
        <v>90.465199999999996</v>
      </c>
      <c r="AN129" s="38">
        <v>90.465199999999996</v>
      </c>
      <c r="AO129" s="38">
        <v>166.17099999999999</v>
      </c>
      <c r="AP129" s="38">
        <v>750.85900000000004</v>
      </c>
      <c r="AQ129" s="38">
        <v>4206.54</v>
      </c>
      <c r="AR129" s="38">
        <v>654.68399999999997</v>
      </c>
      <c r="AS129" s="41">
        <v>238.33</v>
      </c>
      <c r="AT129" s="33">
        <f t="shared" si="20"/>
        <v>0.37428416666666664</v>
      </c>
      <c r="AU129" s="34">
        <f t="shared" si="21"/>
        <v>0.22718923456108442</v>
      </c>
    </row>
    <row r="130" spans="13:47">
      <c r="M130" s="37">
        <v>72.734800000000007</v>
      </c>
      <c r="N130" s="38">
        <v>142.12100000000001</v>
      </c>
      <c r="O130" s="38">
        <v>133.911</v>
      </c>
      <c r="P130" s="38">
        <v>133.911</v>
      </c>
      <c r="Q130" s="38">
        <v>292.46100000000001</v>
      </c>
      <c r="R130" s="38">
        <v>1297.5999999999999</v>
      </c>
      <c r="S130" s="38">
        <v>3176.95</v>
      </c>
      <c r="T130" s="38">
        <v>884.279</v>
      </c>
      <c r="U130" s="41">
        <v>352.786</v>
      </c>
      <c r="V130" s="33">
        <f t="shared" si="16"/>
        <v>0.35120000000000007</v>
      </c>
      <c r="W130" s="34">
        <f t="shared" si="17"/>
        <v>0.20233627562642367</v>
      </c>
      <c r="Y130" s="37">
        <v>72.734800000000007</v>
      </c>
      <c r="Z130" s="38">
        <v>117.995</v>
      </c>
      <c r="AA130" s="38">
        <v>111.01600000000001</v>
      </c>
      <c r="AB130" s="38">
        <v>111.01600000000001</v>
      </c>
      <c r="AC130" s="38">
        <v>216.529</v>
      </c>
      <c r="AD130" s="38">
        <v>943.44500000000005</v>
      </c>
      <c r="AE130" s="38">
        <v>3791.56</v>
      </c>
      <c r="AF130" s="38">
        <v>769.66200000000003</v>
      </c>
      <c r="AG130" s="41">
        <v>292.47000000000003</v>
      </c>
      <c r="AH130" s="33">
        <f t="shared" si="18"/>
        <v>0.37103666666666663</v>
      </c>
      <c r="AI130" s="34">
        <f t="shared" si="19"/>
        <v>0.21200959473906444</v>
      </c>
      <c r="AK130" s="37">
        <v>72.734800000000007</v>
      </c>
      <c r="AL130" s="38">
        <v>100.09099999999999</v>
      </c>
      <c r="AM130" s="38">
        <v>94.095299999999995</v>
      </c>
      <c r="AN130" s="38">
        <v>94.095299999999995</v>
      </c>
      <c r="AO130" s="38">
        <v>171.90899999999999</v>
      </c>
      <c r="AP130" s="38">
        <v>739.80899999999997</v>
      </c>
      <c r="AQ130" s="38">
        <v>4187.84</v>
      </c>
      <c r="AR130" s="38">
        <v>673.38400000000001</v>
      </c>
      <c r="AS130" s="41">
        <v>247.893</v>
      </c>
      <c r="AT130" s="33">
        <f t="shared" si="20"/>
        <v>0.38349250000000001</v>
      </c>
      <c r="AU130" s="34">
        <f t="shared" si="21"/>
        <v>0.21749882114165636</v>
      </c>
    </row>
    <row r="131" spans="13:47">
      <c r="M131" s="37">
        <v>75.765100000000004</v>
      </c>
      <c r="N131" s="38">
        <v>139.298</v>
      </c>
      <c r="O131" s="38">
        <v>138.875</v>
      </c>
      <c r="P131" s="38">
        <v>138.875</v>
      </c>
      <c r="Q131" s="38">
        <v>302.20600000000002</v>
      </c>
      <c r="R131" s="38">
        <v>1280.75</v>
      </c>
      <c r="S131" s="38">
        <v>3153.43</v>
      </c>
      <c r="T131" s="38">
        <v>907.79300000000001</v>
      </c>
      <c r="U131" s="41">
        <v>365.86399999999998</v>
      </c>
      <c r="V131" s="33">
        <f t="shared" si="16"/>
        <v>0.35962499999999997</v>
      </c>
      <c r="W131" s="34">
        <f t="shared" si="17"/>
        <v>0.19367118526242613</v>
      </c>
      <c r="Y131" s="37">
        <v>75.765100000000004</v>
      </c>
      <c r="Z131" s="38">
        <v>115.70099999999999</v>
      </c>
      <c r="AA131" s="38">
        <v>115.178</v>
      </c>
      <c r="AB131" s="38">
        <v>115.178</v>
      </c>
      <c r="AC131" s="38">
        <v>223.679</v>
      </c>
      <c r="AD131" s="38">
        <v>930.26499999999999</v>
      </c>
      <c r="AE131" s="38">
        <v>3770.75</v>
      </c>
      <c r="AF131" s="38">
        <v>790.47199999999998</v>
      </c>
      <c r="AG131" s="41">
        <v>303.435</v>
      </c>
      <c r="AH131" s="33">
        <f t="shared" si="18"/>
        <v>0.37982333333333335</v>
      </c>
      <c r="AI131" s="34">
        <f t="shared" si="19"/>
        <v>0.20307862427268816</v>
      </c>
      <c r="AK131" s="37">
        <v>75.765100000000004</v>
      </c>
      <c r="AL131" s="38">
        <v>98.173000000000002</v>
      </c>
      <c r="AM131" s="38">
        <v>97.651700000000005</v>
      </c>
      <c r="AN131" s="38">
        <v>97.651700000000005</v>
      </c>
      <c r="AO131" s="38">
        <v>177.554</v>
      </c>
      <c r="AP131" s="38">
        <v>728.96900000000005</v>
      </c>
      <c r="AQ131" s="38">
        <v>4169.55</v>
      </c>
      <c r="AR131" s="38">
        <v>691.67200000000003</v>
      </c>
      <c r="AS131" s="41">
        <v>257.26299999999998</v>
      </c>
      <c r="AT131" s="33">
        <f t="shared" si="20"/>
        <v>0.3925258333333333</v>
      </c>
      <c r="AU131" s="34">
        <f t="shared" si="21"/>
        <v>0.20842152639635186</v>
      </c>
    </row>
    <row r="132" spans="13:47">
      <c r="M132" s="37">
        <v>78.795299999999997</v>
      </c>
      <c r="N132" s="38">
        <v>136.548</v>
      </c>
      <c r="O132" s="38">
        <v>143.72999999999999</v>
      </c>
      <c r="P132" s="38">
        <v>143.72999999999999</v>
      </c>
      <c r="Q132" s="38">
        <v>311.80599999999998</v>
      </c>
      <c r="R132" s="38">
        <v>1264.18</v>
      </c>
      <c r="S132" s="38">
        <v>3130.48</v>
      </c>
      <c r="T132" s="38">
        <v>930.74099999999999</v>
      </c>
      <c r="U132" s="41">
        <v>378.65699999999998</v>
      </c>
      <c r="V132" s="33">
        <f t="shared" si="16"/>
        <v>0.36790999999999996</v>
      </c>
      <c r="W132" s="34">
        <f t="shared" si="17"/>
        <v>0.18557255850615642</v>
      </c>
      <c r="Y132" s="37">
        <v>78.795299999999997</v>
      </c>
      <c r="Z132" s="38">
        <v>113.458</v>
      </c>
      <c r="AA132" s="38">
        <v>119.253</v>
      </c>
      <c r="AB132" s="38">
        <v>119.253</v>
      </c>
      <c r="AC132" s="38">
        <v>230.71700000000001</v>
      </c>
      <c r="AD132" s="38">
        <v>917.31899999999996</v>
      </c>
      <c r="AE132" s="38">
        <v>3750.41</v>
      </c>
      <c r="AF132" s="38">
        <v>810.81</v>
      </c>
      <c r="AG132" s="41">
        <v>314.17</v>
      </c>
      <c r="AH132" s="33">
        <f t="shared" si="18"/>
        <v>0.38845400000000002</v>
      </c>
      <c r="AI132" s="34">
        <f t="shared" si="19"/>
        <v>0.19471717800992308</v>
      </c>
      <c r="AK132" s="37">
        <v>78.795299999999997</v>
      </c>
      <c r="AL132" s="38">
        <v>96.296899999999994</v>
      </c>
      <c r="AM132" s="38">
        <v>101.13500000000001</v>
      </c>
      <c r="AN132" s="38">
        <v>101.13500000000001</v>
      </c>
      <c r="AO132" s="38">
        <v>183.10900000000001</v>
      </c>
      <c r="AP132" s="38">
        <v>718.32399999999996</v>
      </c>
      <c r="AQ132" s="38">
        <v>4151.66</v>
      </c>
      <c r="AR132" s="38">
        <v>709.56100000000004</v>
      </c>
      <c r="AS132" s="41">
        <v>266.43900000000002</v>
      </c>
      <c r="AT132" s="33">
        <f t="shared" si="20"/>
        <v>0.40139666666666668</v>
      </c>
      <c r="AU132" s="34">
        <f t="shared" si="21"/>
        <v>0.19992048596982201</v>
      </c>
    </row>
    <row r="133" spans="13:47">
      <c r="M133" s="37">
        <v>81.825500000000005</v>
      </c>
      <c r="N133" s="38">
        <v>133.869</v>
      </c>
      <c r="O133" s="38">
        <v>148.482</v>
      </c>
      <c r="P133" s="38">
        <v>148.482</v>
      </c>
      <c r="Q133" s="38">
        <v>321.26299999999998</v>
      </c>
      <c r="R133" s="38">
        <v>1247.9100000000001</v>
      </c>
      <c r="S133" s="38">
        <v>3108.08</v>
      </c>
      <c r="T133" s="38">
        <v>953.14099999999996</v>
      </c>
      <c r="U133" s="41">
        <v>391.17399999999998</v>
      </c>
      <c r="V133" s="33">
        <f t="shared" si="16"/>
        <v>0.37604499999999996</v>
      </c>
      <c r="W133" s="34">
        <f t="shared" si="17"/>
        <v>0.1779959845231289</v>
      </c>
      <c r="Y133" s="37">
        <v>81.825500000000005</v>
      </c>
      <c r="Z133" s="38">
        <v>111.285</v>
      </c>
      <c r="AA133" s="38">
        <v>123.24</v>
      </c>
      <c r="AB133" s="38">
        <v>123.24</v>
      </c>
      <c r="AC133" s="38">
        <v>237.64699999999999</v>
      </c>
      <c r="AD133" s="38">
        <v>904.58799999999997</v>
      </c>
      <c r="AE133" s="38">
        <v>3730.53</v>
      </c>
      <c r="AF133" s="38">
        <v>830.69399999999996</v>
      </c>
      <c r="AG133" s="41">
        <v>324.67500000000001</v>
      </c>
      <c r="AH133" s="33">
        <f t="shared" si="18"/>
        <v>0.39694133333333337</v>
      </c>
      <c r="AI133" s="34">
        <f t="shared" si="19"/>
        <v>0.18690419407066031</v>
      </c>
      <c r="AK133" s="37">
        <v>81.825500000000005</v>
      </c>
      <c r="AL133" s="38">
        <v>94.462100000000007</v>
      </c>
      <c r="AM133" s="38">
        <v>104.547</v>
      </c>
      <c r="AN133" s="38">
        <v>104.547</v>
      </c>
      <c r="AO133" s="38">
        <v>188.57400000000001</v>
      </c>
      <c r="AP133" s="38">
        <v>707.86900000000003</v>
      </c>
      <c r="AQ133" s="38">
        <v>4134.16</v>
      </c>
      <c r="AR133" s="38">
        <v>727.06500000000005</v>
      </c>
      <c r="AS133" s="41">
        <v>275.42899999999997</v>
      </c>
      <c r="AT133" s="33">
        <f t="shared" si="20"/>
        <v>0.41010916666666664</v>
      </c>
      <c r="AU133" s="34">
        <f t="shared" si="21"/>
        <v>0.19194503089624512</v>
      </c>
    </row>
    <row r="134" spans="13:47">
      <c r="M134" s="37">
        <v>84.855699999999999</v>
      </c>
      <c r="N134" s="38">
        <v>131.26</v>
      </c>
      <c r="O134" s="38">
        <v>153.131</v>
      </c>
      <c r="P134" s="38">
        <v>153.131</v>
      </c>
      <c r="Q134" s="38">
        <v>330.58</v>
      </c>
      <c r="R134" s="38">
        <v>1231.9000000000001</v>
      </c>
      <c r="S134" s="38">
        <v>3086.21</v>
      </c>
      <c r="T134" s="38">
        <v>975.01099999999997</v>
      </c>
      <c r="U134" s="41">
        <v>403.423</v>
      </c>
      <c r="V134" s="33">
        <f t="shared" si="16"/>
        <v>0.38404999999999995</v>
      </c>
      <c r="W134" s="34">
        <f t="shared" si="17"/>
        <v>0.17088920713448771</v>
      </c>
      <c r="Y134" s="37">
        <v>84.855699999999999</v>
      </c>
      <c r="Z134" s="38">
        <v>109.152</v>
      </c>
      <c r="AA134" s="38">
        <v>127.14700000000001</v>
      </c>
      <c r="AB134" s="38">
        <v>127.14700000000001</v>
      </c>
      <c r="AC134" s="38">
        <v>244.46899999999999</v>
      </c>
      <c r="AD134" s="38">
        <v>892.08600000000001</v>
      </c>
      <c r="AE134" s="38">
        <v>3711.09</v>
      </c>
      <c r="AF134" s="38">
        <v>850.13499999999999</v>
      </c>
      <c r="AG134" s="41">
        <v>334.96699999999998</v>
      </c>
      <c r="AH134" s="33">
        <f t="shared" si="18"/>
        <v>0.40527599999999997</v>
      </c>
      <c r="AI134" s="34">
        <f t="shared" si="19"/>
        <v>0.17955171290675984</v>
      </c>
      <c r="AK134" s="37">
        <v>84.855699999999999</v>
      </c>
      <c r="AL134" s="38">
        <v>92.670299999999997</v>
      </c>
      <c r="AM134" s="38">
        <v>107.89</v>
      </c>
      <c r="AN134" s="38">
        <v>107.89</v>
      </c>
      <c r="AO134" s="38">
        <v>193.953</v>
      </c>
      <c r="AP134" s="38">
        <v>697.596</v>
      </c>
      <c r="AQ134" s="38">
        <v>4117.03</v>
      </c>
      <c r="AR134" s="38">
        <v>744.19299999999998</v>
      </c>
      <c r="AS134" s="41">
        <v>284.23599999999999</v>
      </c>
      <c r="AT134" s="33">
        <f t="shared" si="20"/>
        <v>0.41866999999999999</v>
      </c>
      <c r="AU134" s="34">
        <f t="shared" si="21"/>
        <v>0.18445374638736953</v>
      </c>
    </row>
    <row r="135" spans="13:47">
      <c r="M135" s="37">
        <v>87.885900000000007</v>
      </c>
      <c r="N135" s="38">
        <v>128.721</v>
      </c>
      <c r="O135" s="38">
        <v>157.68199999999999</v>
      </c>
      <c r="P135" s="38">
        <v>157.68199999999999</v>
      </c>
      <c r="Q135" s="38">
        <v>339.762</v>
      </c>
      <c r="R135" s="38">
        <v>1216.1500000000001</v>
      </c>
      <c r="S135" s="38">
        <v>3064.85</v>
      </c>
      <c r="T135" s="38">
        <v>996.37199999999996</v>
      </c>
      <c r="U135" s="41">
        <v>415.41199999999998</v>
      </c>
      <c r="V135" s="33">
        <f t="shared" si="16"/>
        <v>0.39192499999999997</v>
      </c>
      <c r="W135" s="34">
        <f t="shared" si="17"/>
        <v>0.16421636792753719</v>
      </c>
      <c r="Y135" s="37">
        <v>87.885900000000007</v>
      </c>
      <c r="Z135" s="38">
        <v>107.072</v>
      </c>
      <c r="AA135" s="38">
        <v>130.97200000000001</v>
      </c>
      <c r="AB135" s="38">
        <v>130.97200000000001</v>
      </c>
      <c r="AC135" s="38">
        <v>251.18600000000001</v>
      </c>
      <c r="AD135" s="38">
        <v>879.79700000000003</v>
      </c>
      <c r="AE135" s="38">
        <v>3692.08</v>
      </c>
      <c r="AF135" s="38">
        <v>869.14700000000005</v>
      </c>
      <c r="AG135" s="41">
        <v>345.04599999999999</v>
      </c>
      <c r="AH135" s="33">
        <f t="shared" si="18"/>
        <v>0.41346866666666665</v>
      </c>
      <c r="AI135" s="34">
        <f t="shared" si="19"/>
        <v>0.17264024843478668</v>
      </c>
      <c r="AK135" s="37">
        <v>87.885900000000007</v>
      </c>
      <c r="AL135" s="38">
        <v>90.922799999999995</v>
      </c>
      <c r="AM135" s="38">
        <v>111.16500000000001</v>
      </c>
      <c r="AN135" s="38">
        <v>111.16500000000001</v>
      </c>
      <c r="AO135" s="38">
        <v>199.24600000000001</v>
      </c>
      <c r="AP135" s="38">
        <v>687.5</v>
      </c>
      <c r="AQ135" s="38">
        <v>4100.2700000000004</v>
      </c>
      <c r="AR135" s="38">
        <v>760.95799999999997</v>
      </c>
      <c r="AS135" s="41">
        <v>292.86399999999998</v>
      </c>
      <c r="AT135" s="33">
        <f t="shared" si="20"/>
        <v>0.42708333333333331</v>
      </c>
      <c r="AU135" s="34">
        <f t="shared" si="21"/>
        <v>0.17741034146341461</v>
      </c>
    </row>
    <row r="136" spans="13:47">
      <c r="M136" s="37">
        <v>90.9161</v>
      </c>
      <c r="N136" s="38">
        <v>126.251</v>
      </c>
      <c r="O136" s="38">
        <v>162.137</v>
      </c>
      <c r="P136" s="38">
        <v>162.137</v>
      </c>
      <c r="Q136" s="38">
        <v>348.80900000000003</v>
      </c>
      <c r="R136" s="38">
        <v>1200.67</v>
      </c>
      <c r="S136" s="38">
        <v>3043.99</v>
      </c>
      <c r="T136" s="38">
        <v>1017.24</v>
      </c>
      <c r="U136" s="41">
        <v>427.14800000000002</v>
      </c>
      <c r="V136" s="33">
        <f t="shared" si="16"/>
        <v>0.39966499999999994</v>
      </c>
      <c r="W136" s="34">
        <f t="shared" si="17"/>
        <v>0.15794602979995748</v>
      </c>
      <c r="Y136" s="37">
        <v>90.9161</v>
      </c>
      <c r="Z136" s="38">
        <v>105.011</v>
      </c>
      <c r="AA136" s="38">
        <v>134.72399999999999</v>
      </c>
      <c r="AB136" s="38">
        <v>134.72399999999999</v>
      </c>
      <c r="AC136" s="38">
        <v>257.8</v>
      </c>
      <c r="AD136" s="38">
        <v>867.74099999999999</v>
      </c>
      <c r="AE136" s="38">
        <v>3673.48</v>
      </c>
      <c r="AF136" s="38">
        <v>887.74199999999996</v>
      </c>
      <c r="AG136" s="41">
        <v>354.92899999999997</v>
      </c>
      <c r="AH136" s="33">
        <f t="shared" si="18"/>
        <v>0.42150599999999999</v>
      </c>
      <c r="AI136" s="34">
        <f t="shared" si="19"/>
        <v>0.16608858078730393</v>
      </c>
      <c r="AK136" s="37">
        <v>90.9161</v>
      </c>
      <c r="AL136" s="38">
        <v>89.210099999999997</v>
      </c>
      <c r="AM136" s="38">
        <v>114.375</v>
      </c>
      <c r="AN136" s="38">
        <v>114.375</v>
      </c>
      <c r="AO136" s="38">
        <v>204.45599999999999</v>
      </c>
      <c r="AP136" s="38">
        <v>677.58299999999997</v>
      </c>
      <c r="AQ136" s="38">
        <v>4083.86</v>
      </c>
      <c r="AR136" s="38">
        <v>777.36900000000003</v>
      </c>
      <c r="AS136" s="41">
        <v>301.32</v>
      </c>
      <c r="AT136" s="33">
        <f t="shared" si="20"/>
        <v>0.4353475</v>
      </c>
      <c r="AU136" s="34">
        <f t="shared" si="21"/>
        <v>0.1707641596655545</v>
      </c>
    </row>
    <row r="137" spans="13:47">
      <c r="M137" s="37">
        <v>93.946299999999994</v>
      </c>
      <c r="N137" s="38">
        <v>123.849</v>
      </c>
      <c r="O137" s="38">
        <v>166.499</v>
      </c>
      <c r="P137" s="38">
        <v>166.499</v>
      </c>
      <c r="Q137" s="38">
        <v>357.72500000000002</v>
      </c>
      <c r="R137" s="38">
        <v>1185.43</v>
      </c>
      <c r="S137" s="38">
        <v>3023.6</v>
      </c>
      <c r="T137" s="38">
        <v>1037.6300000000001</v>
      </c>
      <c r="U137" s="41">
        <v>438.64</v>
      </c>
      <c r="V137" s="33">
        <f t="shared" si="16"/>
        <v>0.40728499999999995</v>
      </c>
      <c r="W137" s="34">
        <f t="shared" si="17"/>
        <v>0.15204218176461201</v>
      </c>
      <c r="Y137" s="37">
        <v>93.946299999999994</v>
      </c>
      <c r="Z137" s="38">
        <v>103.033</v>
      </c>
      <c r="AA137" s="38">
        <v>138.39500000000001</v>
      </c>
      <c r="AB137" s="38">
        <v>138.39500000000001</v>
      </c>
      <c r="AC137" s="38">
        <v>264.31400000000002</v>
      </c>
      <c r="AD137" s="38">
        <v>855.86300000000006</v>
      </c>
      <c r="AE137" s="38">
        <v>3655.29</v>
      </c>
      <c r="AF137" s="38">
        <v>905.93700000000001</v>
      </c>
      <c r="AG137" s="41">
        <v>364.601</v>
      </c>
      <c r="AH137" s="33">
        <f t="shared" si="18"/>
        <v>0.42942466666666662</v>
      </c>
      <c r="AI137" s="34">
        <f t="shared" si="19"/>
        <v>0.15995510271883157</v>
      </c>
      <c r="AK137" s="37">
        <v>93.946299999999994</v>
      </c>
      <c r="AL137" s="38">
        <v>87.539100000000005</v>
      </c>
      <c r="AM137" s="38">
        <v>117.521</v>
      </c>
      <c r="AN137" s="38">
        <v>117.521</v>
      </c>
      <c r="AO137" s="38">
        <v>209.584</v>
      </c>
      <c r="AP137" s="38">
        <v>667.83500000000004</v>
      </c>
      <c r="AQ137" s="38">
        <v>4067.79</v>
      </c>
      <c r="AR137" s="38">
        <v>793.43700000000001</v>
      </c>
      <c r="AS137" s="41">
        <v>309.608</v>
      </c>
      <c r="AT137" s="33">
        <f t="shared" si="20"/>
        <v>0.44347083333333331</v>
      </c>
      <c r="AU137" s="34">
        <f t="shared" si="21"/>
        <v>0.16449616190467245</v>
      </c>
    </row>
    <row r="138" spans="13:47">
      <c r="M138" s="37">
        <v>96.976500000000001</v>
      </c>
      <c r="N138" s="38">
        <v>121.511</v>
      </c>
      <c r="O138" s="38">
        <v>170.77099999999999</v>
      </c>
      <c r="P138" s="38">
        <v>170.77099999999999</v>
      </c>
      <c r="Q138" s="38">
        <v>366.51299999999998</v>
      </c>
      <c r="R138" s="38">
        <v>1170.43</v>
      </c>
      <c r="S138" s="38">
        <v>3003.67</v>
      </c>
      <c r="T138" s="38">
        <v>1057.55</v>
      </c>
      <c r="U138" s="41">
        <v>449.89400000000001</v>
      </c>
      <c r="V138" s="33">
        <f t="shared" si="16"/>
        <v>0.41478499999999996</v>
      </c>
      <c r="W138" s="34">
        <f t="shared" si="17"/>
        <v>0.14647467965331437</v>
      </c>
      <c r="Y138" s="37">
        <v>96.976500000000001</v>
      </c>
      <c r="Z138" s="38">
        <v>101.107</v>
      </c>
      <c r="AA138" s="38">
        <v>141.99199999999999</v>
      </c>
      <c r="AB138" s="38">
        <v>141.99199999999999</v>
      </c>
      <c r="AC138" s="38">
        <v>270.72899999999998</v>
      </c>
      <c r="AD138" s="38">
        <v>844.18</v>
      </c>
      <c r="AE138" s="38">
        <v>3637.48</v>
      </c>
      <c r="AF138" s="38">
        <v>923.74199999999996</v>
      </c>
      <c r="AG138" s="41">
        <v>374.077</v>
      </c>
      <c r="AH138" s="33">
        <f t="shared" si="18"/>
        <v>0.43721333333333334</v>
      </c>
      <c r="AI138" s="34">
        <f t="shared" si="19"/>
        <v>0.15416882681223504</v>
      </c>
      <c r="AK138" s="37">
        <v>96.976500000000001</v>
      </c>
      <c r="AL138" s="38">
        <v>85.908500000000004</v>
      </c>
      <c r="AM138" s="38">
        <v>120.604</v>
      </c>
      <c r="AN138" s="38">
        <v>120.604</v>
      </c>
      <c r="AO138" s="38">
        <v>214.63200000000001</v>
      </c>
      <c r="AP138" s="38">
        <v>658.25099999999998</v>
      </c>
      <c r="AQ138" s="38">
        <v>4052.05</v>
      </c>
      <c r="AR138" s="38">
        <v>809.17200000000003</v>
      </c>
      <c r="AS138" s="41">
        <v>317.73099999999999</v>
      </c>
      <c r="AT138" s="33">
        <f t="shared" si="20"/>
        <v>0.45145750000000001</v>
      </c>
      <c r="AU138" s="34">
        <f t="shared" si="21"/>
        <v>0.15857620410928308</v>
      </c>
    </row>
    <row r="139" spans="13:47">
      <c r="M139" s="37">
        <v>100.00700000000001</v>
      </c>
      <c r="N139" s="38">
        <v>119.236</v>
      </c>
      <c r="O139" s="38">
        <v>174.95500000000001</v>
      </c>
      <c r="P139" s="38">
        <v>174.95500000000001</v>
      </c>
      <c r="Q139" s="38">
        <v>375.17500000000001</v>
      </c>
      <c r="R139" s="38">
        <v>1155.68</v>
      </c>
      <c r="S139" s="38">
        <v>2984.19</v>
      </c>
      <c r="T139" s="38">
        <v>1077.03</v>
      </c>
      <c r="U139" s="41">
        <v>460.91800000000001</v>
      </c>
      <c r="V139" s="33">
        <f t="shared" si="16"/>
        <v>0.42215999999999998</v>
      </c>
      <c r="W139" s="34">
        <f t="shared" si="17"/>
        <v>0.14122133788137201</v>
      </c>
      <c r="Y139" s="37">
        <v>100.00700000000001</v>
      </c>
      <c r="Z139" s="38">
        <v>99.268299999999996</v>
      </c>
      <c r="AA139" s="38">
        <v>145.51300000000001</v>
      </c>
      <c r="AB139" s="38">
        <v>145.51300000000001</v>
      </c>
      <c r="AC139" s="38">
        <v>277.048</v>
      </c>
      <c r="AD139" s="38">
        <v>832.65800000000002</v>
      </c>
      <c r="AE139" s="38">
        <v>3620.05</v>
      </c>
      <c r="AF139" s="38">
        <v>941.17399999999998</v>
      </c>
      <c r="AG139" s="41">
        <v>383.35199999999998</v>
      </c>
      <c r="AH139" s="33">
        <f t="shared" si="18"/>
        <v>0.44489466666666666</v>
      </c>
      <c r="AI139" s="34">
        <f t="shared" si="19"/>
        <v>0.14875176446259938</v>
      </c>
      <c r="AK139" s="37">
        <v>100.00700000000001</v>
      </c>
      <c r="AL139" s="38">
        <v>84.319900000000004</v>
      </c>
      <c r="AM139" s="38">
        <v>123.627</v>
      </c>
      <c r="AN139" s="38">
        <v>123.627</v>
      </c>
      <c r="AO139" s="38">
        <v>219.601</v>
      </c>
      <c r="AP139" s="38">
        <v>648.82600000000002</v>
      </c>
      <c r="AQ139" s="38">
        <v>4036.64</v>
      </c>
      <c r="AR139" s="38">
        <v>824.58299999999997</v>
      </c>
      <c r="AS139" s="41">
        <v>325.69299999999998</v>
      </c>
      <c r="AT139" s="33">
        <f t="shared" si="20"/>
        <v>0.45931166666666667</v>
      </c>
      <c r="AU139" s="34">
        <f t="shared" si="21"/>
        <v>0.15298236128699833</v>
      </c>
    </row>
    <row r="140" spans="13:47">
      <c r="M140" s="37">
        <v>103.03700000000001</v>
      </c>
      <c r="N140" s="38">
        <v>116.997</v>
      </c>
      <c r="O140" s="38">
        <v>179.05699999999999</v>
      </c>
      <c r="P140" s="38">
        <v>179.05699999999999</v>
      </c>
      <c r="Q140" s="38">
        <v>383.71300000000002</v>
      </c>
      <c r="R140" s="38">
        <v>1141.18</v>
      </c>
      <c r="S140" s="38">
        <v>2965.15</v>
      </c>
      <c r="T140" s="38">
        <v>1096.07</v>
      </c>
      <c r="U140" s="41">
        <v>471.72399999999999</v>
      </c>
      <c r="V140" s="33">
        <f t="shared" si="16"/>
        <v>0.42940999999999996</v>
      </c>
      <c r="W140" s="34">
        <f t="shared" si="17"/>
        <v>0.13622994341072636</v>
      </c>
      <c r="Y140" s="37">
        <v>103.03700000000001</v>
      </c>
      <c r="Z140" s="38">
        <v>97.439300000000003</v>
      </c>
      <c r="AA140" s="38">
        <v>148.96799999999999</v>
      </c>
      <c r="AB140" s="38">
        <v>148.96799999999999</v>
      </c>
      <c r="AC140" s="38">
        <v>283.27199999999999</v>
      </c>
      <c r="AD140" s="38">
        <v>821.35400000000004</v>
      </c>
      <c r="AE140" s="38">
        <v>3602.99</v>
      </c>
      <c r="AF140" s="38">
        <v>958.23400000000004</v>
      </c>
      <c r="AG140" s="41">
        <v>392.45400000000001</v>
      </c>
      <c r="AH140" s="33">
        <f t="shared" si="18"/>
        <v>0.45243066666666665</v>
      </c>
      <c r="AI140" s="34">
        <f t="shared" si="19"/>
        <v>0.14357897932058836</v>
      </c>
      <c r="AK140" s="37">
        <v>103.03700000000001</v>
      </c>
      <c r="AL140" s="38">
        <v>82.772800000000004</v>
      </c>
      <c r="AM140" s="38">
        <v>126.589</v>
      </c>
      <c r="AN140" s="38">
        <v>126.589</v>
      </c>
      <c r="AO140" s="38">
        <v>224.49299999999999</v>
      </c>
      <c r="AP140" s="38">
        <v>639.55600000000004</v>
      </c>
      <c r="AQ140" s="38">
        <v>4021.55</v>
      </c>
      <c r="AR140" s="38">
        <v>839.67899999999997</v>
      </c>
      <c r="AS140" s="41">
        <v>333.49799999999999</v>
      </c>
      <c r="AT140" s="33">
        <f t="shared" si="20"/>
        <v>0.46703666666666666</v>
      </c>
      <c r="AU140" s="34">
        <f t="shared" si="21"/>
        <v>0.14769147318911435</v>
      </c>
    </row>
    <row r="141" spans="13:47">
      <c r="M141" s="37">
        <v>106.06699999999999</v>
      </c>
      <c r="N141" s="38">
        <v>114.84399999999999</v>
      </c>
      <c r="O141" s="38">
        <v>183.07400000000001</v>
      </c>
      <c r="P141" s="38">
        <v>183.07400000000001</v>
      </c>
      <c r="Q141" s="38">
        <v>392.13099999999997</v>
      </c>
      <c r="R141" s="38">
        <v>1126.8800000000001</v>
      </c>
      <c r="S141" s="38">
        <v>2946.53</v>
      </c>
      <c r="T141" s="38">
        <v>1114.7</v>
      </c>
      <c r="U141" s="41">
        <v>482.30599999999998</v>
      </c>
      <c r="V141" s="33">
        <f t="shared" si="16"/>
        <v>0.43655999999999995</v>
      </c>
      <c r="W141" s="34">
        <f t="shared" si="17"/>
        <v>0.13153289353124428</v>
      </c>
      <c r="Y141" s="37">
        <v>106.06699999999999</v>
      </c>
      <c r="Z141" s="38">
        <v>95.656800000000004</v>
      </c>
      <c r="AA141" s="38">
        <v>152.35400000000001</v>
      </c>
      <c r="AB141" s="38">
        <v>152.35400000000001</v>
      </c>
      <c r="AC141" s="38">
        <v>289.40300000000002</v>
      </c>
      <c r="AD141" s="38">
        <v>810.23199999999997</v>
      </c>
      <c r="AE141" s="38">
        <v>3586.29</v>
      </c>
      <c r="AF141" s="38">
        <v>974.93799999999999</v>
      </c>
      <c r="AG141" s="41">
        <v>401.375</v>
      </c>
      <c r="AH141" s="33">
        <f t="shared" si="18"/>
        <v>0.45984533333333333</v>
      </c>
      <c r="AI141" s="34">
        <f t="shared" si="19"/>
        <v>0.13867967200565987</v>
      </c>
      <c r="AK141" s="37">
        <v>106.06699999999999</v>
      </c>
      <c r="AL141" s="38">
        <v>81.265900000000002</v>
      </c>
      <c r="AM141" s="38">
        <v>129.494</v>
      </c>
      <c r="AN141" s="38">
        <v>129.494</v>
      </c>
      <c r="AO141" s="38">
        <v>229.309</v>
      </c>
      <c r="AP141" s="38">
        <v>630.43700000000001</v>
      </c>
      <c r="AQ141" s="38">
        <v>4006.76</v>
      </c>
      <c r="AR141" s="38">
        <v>854.46799999999996</v>
      </c>
      <c r="AS141" s="41">
        <v>341.15</v>
      </c>
      <c r="AT141" s="33">
        <f t="shared" si="20"/>
        <v>0.47463583333333331</v>
      </c>
      <c r="AU141" s="34">
        <f t="shared" si="21"/>
        <v>0.14268114326246614</v>
      </c>
    </row>
    <row r="142" spans="13:47">
      <c r="M142" s="37">
        <v>109.09699999999999</v>
      </c>
      <c r="N142" s="38">
        <v>112.745</v>
      </c>
      <c r="O142" s="38">
        <v>187.011</v>
      </c>
      <c r="P142" s="38">
        <v>187.011</v>
      </c>
      <c r="Q142" s="38">
        <v>400.43</v>
      </c>
      <c r="R142" s="38">
        <v>1112.8</v>
      </c>
      <c r="S142" s="38">
        <v>2928.31</v>
      </c>
      <c r="T142" s="38">
        <v>1132.92</v>
      </c>
      <c r="U142" s="41">
        <v>492.678</v>
      </c>
      <c r="V142" s="33">
        <f t="shared" si="16"/>
        <v>0.44360000000000005</v>
      </c>
      <c r="W142" s="34">
        <f t="shared" si="17"/>
        <v>0.12707957619477006</v>
      </c>
      <c r="Y142" s="37">
        <v>109.09699999999999</v>
      </c>
      <c r="Z142" s="38">
        <v>93.919200000000004</v>
      </c>
      <c r="AA142" s="38">
        <v>155.67400000000001</v>
      </c>
      <c r="AB142" s="38">
        <v>155.67400000000001</v>
      </c>
      <c r="AC142" s="38">
        <v>295.44299999999998</v>
      </c>
      <c r="AD142" s="38">
        <v>799.28899999999999</v>
      </c>
      <c r="AE142" s="38">
        <v>3569.93</v>
      </c>
      <c r="AF142" s="38">
        <v>991.29499999999996</v>
      </c>
      <c r="AG142" s="41">
        <v>410.12299999999999</v>
      </c>
      <c r="AH142" s="33">
        <f t="shared" si="18"/>
        <v>0.46714066666666665</v>
      </c>
      <c r="AI142" s="34">
        <f t="shared" si="19"/>
        <v>0.13403414531811261</v>
      </c>
      <c r="AK142" s="37">
        <v>109.09699999999999</v>
      </c>
      <c r="AL142" s="38">
        <v>79.791700000000006</v>
      </c>
      <c r="AM142" s="38">
        <v>132.34200000000001</v>
      </c>
      <c r="AN142" s="38">
        <v>132.34200000000001</v>
      </c>
      <c r="AO142" s="38">
        <v>234.05099999999999</v>
      </c>
      <c r="AP142" s="38">
        <v>621.47199999999998</v>
      </c>
      <c r="AQ142" s="38">
        <v>3992.26</v>
      </c>
      <c r="AR142" s="38">
        <v>868.96</v>
      </c>
      <c r="AS142" s="41">
        <v>348.65499999999997</v>
      </c>
      <c r="AT142" s="33">
        <f t="shared" si="20"/>
        <v>0.48210666666666668</v>
      </c>
      <c r="AU142" s="34">
        <f t="shared" si="21"/>
        <v>0.13792193290558108</v>
      </c>
    </row>
    <row r="143" spans="13:47">
      <c r="M143" s="37">
        <v>112.127</v>
      </c>
      <c r="N143" s="38">
        <v>110.729</v>
      </c>
      <c r="O143" s="38">
        <v>190.86799999999999</v>
      </c>
      <c r="P143" s="38">
        <v>190.86799999999999</v>
      </c>
      <c r="Q143" s="38">
        <v>408.61500000000001</v>
      </c>
      <c r="R143" s="38">
        <v>1098.92</v>
      </c>
      <c r="S143" s="38">
        <v>2910.47</v>
      </c>
      <c r="T143" s="38">
        <v>1150.75</v>
      </c>
      <c r="U143" s="41">
        <v>502.84</v>
      </c>
      <c r="V143" s="33">
        <f t="shared" si="16"/>
        <v>0.45053999999999994</v>
      </c>
      <c r="W143" s="34">
        <f t="shared" si="17"/>
        <v>0.1228847605096107</v>
      </c>
      <c r="Y143" s="37">
        <v>112.127</v>
      </c>
      <c r="Z143" s="38">
        <v>92.224500000000006</v>
      </c>
      <c r="AA143" s="38">
        <v>158.93</v>
      </c>
      <c r="AB143" s="38">
        <v>158.93</v>
      </c>
      <c r="AC143" s="38">
        <v>301.39299999999997</v>
      </c>
      <c r="AD143" s="38">
        <v>788.52200000000005</v>
      </c>
      <c r="AE143" s="38">
        <v>3553.91</v>
      </c>
      <c r="AF143" s="38">
        <v>1007.32</v>
      </c>
      <c r="AG143" s="41">
        <v>418.7</v>
      </c>
      <c r="AH143" s="33">
        <f t="shared" si="18"/>
        <v>0.47431866666666661</v>
      </c>
      <c r="AI143" s="34">
        <f t="shared" si="19"/>
        <v>0.12962382533261746</v>
      </c>
      <c r="AK143" s="37">
        <v>112.127</v>
      </c>
      <c r="AL143" s="38">
        <v>78.364199999999997</v>
      </c>
      <c r="AM143" s="38">
        <v>135.13499999999999</v>
      </c>
      <c r="AN143" s="38">
        <v>135.13499999999999</v>
      </c>
      <c r="AO143" s="38">
        <v>238.721</v>
      </c>
      <c r="AP143" s="38">
        <v>612.64499999999998</v>
      </c>
      <c r="AQ143" s="38">
        <v>3978.06</v>
      </c>
      <c r="AR143" s="38">
        <v>883.16200000000003</v>
      </c>
      <c r="AS143" s="41">
        <v>356.012</v>
      </c>
      <c r="AT143" s="33">
        <f t="shared" si="20"/>
        <v>0.48946250000000002</v>
      </c>
      <c r="AU143" s="34">
        <f t="shared" si="21"/>
        <v>0.13341880123604974</v>
      </c>
    </row>
    <row r="144" spans="13:47">
      <c r="M144" s="37">
        <v>115.158</v>
      </c>
      <c r="N144" s="38">
        <v>108.73699999999999</v>
      </c>
      <c r="O144" s="38">
        <v>194.65199999999999</v>
      </c>
      <c r="P144" s="38">
        <v>194.65199999999999</v>
      </c>
      <c r="Q144" s="38">
        <v>416.68400000000003</v>
      </c>
      <c r="R144" s="38">
        <v>1085.27</v>
      </c>
      <c r="S144" s="38">
        <v>2893.02</v>
      </c>
      <c r="T144" s="38">
        <v>1168.2</v>
      </c>
      <c r="U144" s="41">
        <v>512.80999999999995</v>
      </c>
      <c r="V144" s="33">
        <f t="shared" si="16"/>
        <v>0.45736500000000002</v>
      </c>
      <c r="W144" s="34">
        <f t="shared" si="17"/>
        <v>0.11887332874181451</v>
      </c>
      <c r="Y144" s="37">
        <v>115.158</v>
      </c>
      <c r="Z144" s="38">
        <v>90.571200000000005</v>
      </c>
      <c r="AA144" s="38">
        <v>162.12299999999999</v>
      </c>
      <c r="AB144" s="38">
        <v>162.12299999999999</v>
      </c>
      <c r="AC144" s="38">
        <v>307.25599999999997</v>
      </c>
      <c r="AD144" s="38">
        <v>777.92700000000002</v>
      </c>
      <c r="AE144" s="38">
        <v>3538.21</v>
      </c>
      <c r="AF144" s="38">
        <v>1023.01</v>
      </c>
      <c r="AG144" s="41">
        <v>427.11200000000002</v>
      </c>
      <c r="AH144" s="33">
        <f t="shared" si="18"/>
        <v>0.48138199999999998</v>
      </c>
      <c r="AI144" s="34">
        <f t="shared" si="19"/>
        <v>0.12543219314390652</v>
      </c>
      <c r="AK144" s="37">
        <v>115.158</v>
      </c>
      <c r="AL144" s="38">
        <v>76.963300000000004</v>
      </c>
      <c r="AM144" s="38">
        <v>137.875</v>
      </c>
      <c r="AN144" s="38">
        <v>137.875</v>
      </c>
      <c r="AO144" s="38">
        <v>243.31899999999999</v>
      </c>
      <c r="AP144" s="38">
        <v>603.96699999999998</v>
      </c>
      <c r="AQ144" s="38">
        <v>3964.14</v>
      </c>
      <c r="AR144" s="38">
        <v>897.08100000000002</v>
      </c>
      <c r="AS144" s="41">
        <v>363.23099999999999</v>
      </c>
      <c r="AT144" s="33">
        <f t="shared" si="20"/>
        <v>0.49669416666666666</v>
      </c>
      <c r="AU144" s="34">
        <f t="shared" si="21"/>
        <v>0.1291259041026252</v>
      </c>
    </row>
    <row r="145" spans="13:47">
      <c r="M145" s="37">
        <v>118.188</v>
      </c>
      <c r="N145" s="38">
        <v>106.79600000000001</v>
      </c>
      <c r="O145" s="38">
        <v>198.363</v>
      </c>
      <c r="P145" s="38">
        <v>198.363</v>
      </c>
      <c r="Q145" s="38">
        <v>424.64</v>
      </c>
      <c r="R145" s="38">
        <v>1071.8399999999999</v>
      </c>
      <c r="S145" s="38">
        <v>2875.95</v>
      </c>
      <c r="T145" s="38">
        <v>1185.28</v>
      </c>
      <c r="U145" s="41">
        <v>522.58600000000001</v>
      </c>
      <c r="V145" s="33">
        <f t="shared" si="16"/>
        <v>0.46408000000000005</v>
      </c>
      <c r="W145" s="34">
        <f t="shared" si="17"/>
        <v>0.11506205826581624</v>
      </c>
      <c r="Y145" s="37">
        <v>118.188</v>
      </c>
      <c r="Z145" s="38">
        <v>88.931899999999999</v>
      </c>
      <c r="AA145" s="38">
        <v>165.25700000000001</v>
      </c>
      <c r="AB145" s="38">
        <v>165.25700000000001</v>
      </c>
      <c r="AC145" s="38">
        <v>313.03100000000001</v>
      </c>
      <c r="AD145" s="38">
        <v>767.52200000000005</v>
      </c>
      <c r="AE145" s="38">
        <v>3522.85</v>
      </c>
      <c r="AF145" s="38">
        <v>1038.3800000000001</v>
      </c>
      <c r="AG145" s="41">
        <v>435.36900000000003</v>
      </c>
      <c r="AH145" s="33">
        <f t="shared" si="18"/>
        <v>0.48831866666666662</v>
      </c>
      <c r="AI145" s="34">
        <f t="shared" si="19"/>
        <v>0.12141238371664406</v>
      </c>
      <c r="AK145" s="37">
        <v>118.188</v>
      </c>
      <c r="AL145" s="38">
        <v>75.593199999999996</v>
      </c>
      <c r="AM145" s="38">
        <v>140.56399999999999</v>
      </c>
      <c r="AN145" s="38">
        <v>140.56399999999999</v>
      </c>
      <c r="AO145" s="38">
        <v>247.84700000000001</v>
      </c>
      <c r="AP145" s="38">
        <v>595.43299999999999</v>
      </c>
      <c r="AQ145" s="38">
        <v>3950.5</v>
      </c>
      <c r="AR145" s="38">
        <v>910.72500000000002</v>
      </c>
      <c r="AS145" s="41">
        <v>370.31400000000002</v>
      </c>
      <c r="AT145" s="33">
        <f t="shared" si="20"/>
        <v>0.50380583333333329</v>
      </c>
      <c r="AU145" s="34">
        <f t="shared" si="21"/>
        <v>0.12503692725537449</v>
      </c>
    </row>
    <row r="146" spans="13:47">
      <c r="M146" s="37">
        <v>121.218</v>
      </c>
      <c r="N146" s="38">
        <v>104.904</v>
      </c>
      <c r="O146" s="38">
        <v>202.00299999999999</v>
      </c>
      <c r="P146" s="38">
        <v>202.00299999999999</v>
      </c>
      <c r="Q146" s="38">
        <v>432.48700000000002</v>
      </c>
      <c r="R146" s="38">
        <v>1058.5999999999999</v>
      </c>
      <c r="S146" s="38">
        <v>2859.23</v>
      </c>
      <c r="T146" s="38">
        <v>1201.99</v>
      </c>
      <c r="U146" s="41">
        <v>532.17399999999998</v>
      </c>
      <c r="V146" s="33">
        <f t="shared" si="16"/>
        <v>0.47070000000000006</v>
      </c>
      <c r="W146" s="34">
        <f t="shared" si="17"/>
        <v>0.11143403441682599</v>
      </c>
      <c r="Y146" s="37">
        <v>121.218</v>
      </c>
      <c r="Z146" s="38">
        <v>87.373599999999996</v>
      </c>
      <c r="AA146" s="38">
        <v>168.328</v>
      </c>
      <c r="AB146" s="38">
        <v>168.328</v>
      </c>
      <c r="AC146" s="38">
        <v>318.72399999999999</v>
      </c>
      <c r="AD146" s="38">
        <v>757.245</v>
      </c>
      <c r="AE146" s="38">
        <v>3507.77</v>
      </c>
      <c r="AF146" s="38">
        <v>1053.45</v>
      </c>
      <c r="AG146" s="41">
        <v>443.46</v>
      </c>
      <c r="AH146" s="33">
        <f t="shared" si="18"/>
        <v>0.49517</v>
      </c>
      <c r="AI146" s="34">
        <f t="shared" si="19"/>
        <v>0.11763448243364232</v>
      </c>
      <c r="AK146" s="37">
        <v>121.218</v>
      </c>
      <c r="AL146" s="38">
        <v>74.255399999999995</v>
      </c>
      <c r="AM146" s="38">
        <v>143.20099999999999</v>
      </c>
      <c r="AN146" s="38">
        <v>143.20099999999999</v>
      </c>
      <c r="AO146" s="38">
        <v>252.30600000000001</v>
      </c>
      <c r="AP146" s="38">
        <v>587.03599999999994</v>
      </c>
      <c r="AQ146" s="38">
        <v>3937.12</v>
      </c>
      <c r="AR146" s="38">
        <v>924.10199999999998</v>
      </c>
      <c r="AS146" s="41">
        <v>377.26299999999998</v>
      </c>
      <c r="AT146" s="33">
        <f t="shared" si="20"/>
        <v>0.51080333333333339</v>
      </c>
      <c r="AU146" s="34">
        <f t="shared" si="21"/>
        <v>0.12114153522882255</v>
      </c>
    </row>
    <row r="147" spans="13:47">
      <c r="M147" s="37">
        <v>124.248</v>
      </c>
      <c r="N147" s="38">
        <v>103.06</v>
      </c>
      <c r="O147" s="38">
        <v>205.57300000000001</v>
      </c>
      <c r="P147" s="38">
        <v>205.57300000000001</v>
      </c>
      <c r="Q147" s="38">
        <v>440.226</v>
      </c>
      <c r="R147" s="38">
        <v>1045.57</v>
      </c>
      <c r="S147" s="38">
        <v>2842.86</v>
      </c>
      <c r="T147" s="38">
        <v>1218.3599999999999</v>
      </c>
      <c r="U147" s="41">
        <v>541.57899999999995</v>
      </c>
      <c r="V147" s="33">
        <f t="shared" si="16"/>
        <v>0.47721500000000006</v>
      </c>
      <c r="W147" s="34">
        <f t="shared" si="17"/>
        <v>0.10798067956790963</v>
      </c>
      <c r="Y147" s="37">
        <v>124.248</v>
      </c>
      <c r="Z147" s="38">
        <v>85.833799999999997</v>
      </c>
      <c r="AA147" s="38">
        <v>171.34299999999999</v>
      </c>
      <c r="AB147" s="38">
        <v>171.34299999999999</v>
      </c>
      <c r="AC147" s="38">
        <v>324.33300000000003</v>
      </c>
      <c r="AD147" s="38">
        <v>747.14700000000005</v>
      </c>
      <c r="AE147" s="38">
        <v>3493.01</v>
      </c>
      <c r="AF147" s="38">
        <v>1068.22</v>
      </c>
      <c r="AG147" s="41">
        <v>451.40199999999999</v>
      </c>
      <c r="AH147" s="33">
        <f t="shared" si="18"/>
        <v>0.50190199999999996</v>
      </c>
      <c r="AI147" s="34">
        <f t="shared" si="19"/>
        <v>0.11401136742498204</v>
      </c>
      <c r="AK147" s="37">
        <v>124.248</v>
      </c>
      <c r="AL147" s="38">
        <v>72.948800000000006</v>
      </c>
      <c r="AM147" s="38">
        <v>145.79</v>
      </c>
      <c r="AN147" s="38">
        <v>145.79</v>
      </c>
      <c r="AO147" s="38">
        <v>256.69799999999998</v>
      </c>
      <c r="AP147" s="38">
        <v>578.774</v>
      </c>
      <c r="AQ147" s="38">
        <v>3924.01</v>
      </c>
      <c r="AR147" s="38">
        <v>937.21799999999996</v>
      </c>
      <c r="AS147" s="41">
        <v>384.08100000000002</v>
      </c>
      <c r="AT147" s="33">
        <f t="shared" si="20"/>
        <v>0.51768833333333331</v>
      </c>
      <c r="AU147" s="34">
        <f t="shared" si="21"/>
        <v>0.11742715211533324</v>
      </c>
    </row>
    <row r="148" spans="13:47">
      <c r="M148" s="37">
        <v>127.27800000000001</v>
      </c>
      <c r="N148" s="38">
        <v>101.26300000000001</v>
      </c>
      <c r="O148" s="38">
        <v>209.07499999999999</v>
      </c>
      <c r="P148" s="38">
        <v>209.07499999999999</v>
      </c>
      <c r="Q148" s="38">
        <v>447.85899999999998</v>
      </c>
      <c r="R148" s="38">
        <v>1032.73</v>
      </c>
      <c r="S148" s="38">
        <v>2826.83</v>
      </c>
      <c r="T148" s="38">
        <v>1234.3900000000001</v>
      </c>
      <c r="U148" s="41">
        <v>550.80700000000002</v>
      </c>
      <c r="V148" s="33">
        <f t="shared" si="16"/>
        <v>0.48363499999999998</v>
      </c>
      <c r="W148" s="34">
        <f t="shared" si="17"/>
        <v>0.10468948690644805</v>
      </c>
      <c r="Y148" s="37">
        <v>127.27800000000001</v>
      </c>
      <c r="Z148" s="38">
        <v>84.331800000000001</v>
      </c>
      <c r="AA148" s="38">
        <v>174.30099999999999</v>
      </c>
      <c r="AB148" s="38">
        <v>174.30099999999999</v>
      </c>
      <c r="AC148" s="38">
        <v>329.86099999999999</v>
      </c>
      <c r="AD148" s="38">
        <v>737.20500000000004</v>
      </c>
      <c r="AE148" s="38">
        <v>3478.54</v>
      </c>
      <c r="AF148" s="38">
        <v>1082.69</v>
      </c>
      <c r="AG148" s="41">
        <v>459.19499999999999</v>
      </c>
      <c r="AH148" s="33">
        <f t="shared" si="18"/>
        <v>0.50852999999999993</v>
      </c>
      <c r="AI148" s="34">
        <f t="shared" si="19"/>
        <v>0.11055630936227952</v>
      </c>
      <c r="AK148" s="37">
        <v>127.27800000000001</v>
      </c>
      <c r="AL148" s="38">
        <v>71.681100000000001</v>
      </c>
      <c r="AM148" s="38">
        <v>148.33000000000001</v>
      </c>
      <c r="AN148" s="38">
        <v>148.33000000000001</v>
      </c>
      <c r="AO148" s="38">
        <v>261.024</v>
      </c>
      <c r="AP148" s="38">
        <v>570.63499999999999</v>
      </c>
      <c r="AQ148" s="38">
        <v>3911.14</v>
      </c>
      <c r="AR148" s="38">
        <v>950.08699999999999</v>
      </c>
      <c r="AS148" s="41">
        <v>390.77300000000002</v>
      </c>
      <c r="AT148" s="33">
        <f t="shared" si="20"/>
        <v>0.52447083333333333</v>
      </c>
      <c r="AU148" s="34">
        <f t="shared" si="21"/>
        <v>0.11389432205476949</v>
      </c>
    </row>
    <row r="149" spans="13:47">
      <c r="M149" s="37">
        <v>130.309</v>
      </c>
      <c r="N149" s="38">
        <v>99.509200000000007</v>
      </c>
      <c r="O149" s="38">
        <v>212.51300000000001</v>
      </c>
      <c r="P149" s="38">
        <v>212.51300000000001</v>
      </c>
      <c r="Q149" s="38">
        <v>455.38799999999998</v>
      </c>
      <c r="R149" s="38">
        <v>1020.08</v>
      </c>
      <c r="S149" s="38">
        <v>2811.13</v>
      </c>
      <c r="T149" s="38">
        <v>1250.0999999999999</v>
      </c>
      <c r="U149" s="41">
        <v>559.86300000000006</v>
      </c>
      <c r="V149" s="33">
        <f t="shared" si="16"/>
        <v>0.48996000000000001</v>
      </c>
      <c r="W149" s="34">
        <f t="shared" si="17"/>
        <v>0.10154828965629849</v>
      </c>
      <c r="Y149" s="37">
        <v>130.309</v>
      </c>
      <c r="Z149" s="38">
        <v>82.8643</v>
      </c>
      <c r="AA149" s="38">
        <v>177.20400000000001</v>
      </c>
      <c r="AB149" s="38">
        <v>177.20400000000001</v>
      </c>
      <c r="AC149" s="38">
        <v>335.30799999999999</v>
      </c>
      <c r="AD149" s="38">
        <v>727.41899999999998</v>
      </c>
      <c r="AE149" s="38">
        <v>3464.35</v>
      </c>
      <c r="AF149" s="38">
        <v>1096.8800000000001</v>
      </c>
      <c r="AG149" s="41">
        <v>466.84300000000002</v>
      </c>
      <c r="AH149" s="33">
        <f t="shared" si="18"/>
        <v>0.51505400000000001</v>
      </c>
      <c r="AI149" s="34">
        <f t="shared" si="19"/>
        <v>0.10725645595736887</v>
      </c>
      <c r="AK149" s="37">
        <v>130.309</v>
      </c>
      <c r="AL149" s="38">
        <v>70.430400000000006</v>
      </c>
      <c r="AM149" s="38">
        <v>150.82300000000001</v>
      </c>
      <c r="AN149" s="38">
        <v>150.82300000000001</v>
      </c>
      <c r="AO149" s="38">
        <v>265.28399999999999</v>
      </c>
      <c r="AP149" s="38">
        <v>562.63900000000001</v>
      </c>
      <c r="AQ149" s="38">
        <v>3898.52</v>
      </c>
      <c r="AR149" s="38">
        <v>962.70100000000002</v>
      </c>
      <c r="AS149" s="41">
        <v>397.34199999999998</v>
      </c>
      <c r="AT149" s="33">
        <f t="shared" si="20"/>
        <v>0.53113416666666668</v>
      </c>
      <c r="AU149" s="34">
        <f t="shared" si="21"/>
        <v>0.11050315284430645</v>
      </c>
    </row>
    <row r="150" spans="13:47">
      <c r="M150" s="37">
        <v>133.339</v>
      </c>
      <c r="N150" s="38">
        <v>97.798599999999993</v>
      </c>
      <c r="O150" s="38">
        <v>215.886</v>
      </c>
      <c r="P150" s="38">
        <v>215.886</v>
      </c>
      <c r="Q150" s="38">
        <v>462.815</v>
      </c>
      <c r="R150" s="38">
        <v>1007.61</v>
      </c>
      <c r="S150" s="38">
        <v>2795.75</v>
      </c>
      <c r="T150" s="38">
        <v>1265.48</v>
      </c>
      <c r="U150" s="41">
        <v>568.75</v>
      </c>
      <c r="V150" s="33">
        <f t="shared" si="16"/>
        <v>0.496195</v>
      </c>
      <c r="W150" s="34">
        <f t="shared" si="17"/>
        <v>9.8548554499743035E-2</v>
      </c>
      <c r="Y150" s="37">
        <v>133.339</v>
      </c>
      <c r="Z150" s="38">
        <v>81.4298</v>
      </c>
      <c r="AA150" s="38">
        <v>180.054</v>
      </c>
      <c r="AB150" s="38">
        <v>180.054</v>
      </c>
      <c r="AC150" s="38">
        <v>340.67700000000002</v>
      </c>
      <c r="AD150" s="38">
        <v>717.78499999999997</v>
      </c>
      <c r="AE150" s="38">
        <v>3450.44</v>
      </c>
      <c r="AF150" s="38">
        <v>1110.79</v>
      </c>
      <c r="AG150" s="41">
        <v>474.351</v>
      </c>
      <c r="AH150" s="33">
        <f t="shared" si="18"/>
        <v>0.5214766666666667</v>
      </c>
      <c r="AI150" s="34">
        <f t="shared" si="19"/>
        <v>0.10410155775585996</v>
      </c>
      <c r="AK150" s="37">
        <v>133.339</v>
      </c>
      <c r="AL150" s="38">
        <v>69.207999999999998</v>
      </c>
      <c r="AM150" s="38">
        <v>153.27099999999999</v>
      </c>
      <c r="AN150" s="38">
        <v>153.27099999999999</v>
      </c>
      <c r="AO150" s="38">
        <v>269.48099999999999</v>
      </c>
      <c r="AP150" s="38">
        <v>554.76900000000001</v>
      </c>
      <c r="AQ150" s="38">
        <v>3886.15</v>
      </c>
      <c r="AR150" s="38">
        <v>975.07500000000005</v>
      </c>
      <c r="AS150" s="41">
        <v>403.791</v>
      </c>
      <c r="AT150" s="33">
        <f t="shared" si="20"/>
        <v>0.53769250000000002</v>
      </c>
      <c r="AU150" s="34">
        <f t="shared" si="21"/>
        <v>0.10726081046942877</v>
      </c>
    </row>
    <row r="151" spans="13:47">
      <c r="M151" s="37">
        <v>136.369</v>
      </c>
      <c r="N151" s="38">
        <v>96.109700000000004</v>
      </c>
      <c r="O151" s="38">
        <v>219.19800000000001</v>
      </c>
      <c r="P151" s="38">
        <v>219.19800000000001</v>
      </c>
      <c r="Q151" s="38">
        <v>470.14100000000002</v>
      </c>
      <c r="R151" s="38">
        <v>995.35299999999995</v>
      </c>
      <c r="S151" s="38">
        <v>2780.68</v>
      </c>
      <c r="T151" s="38">
        <v>1280.54</v>
      </c>
      <c r="U151" s="41">
        <v>577.476</v>
      </c>
      <c r="V151" s="33">
        <f t="shared" si="16"/>
        <v>0.50232350000000003</v>
      </c>
      <c r="W151" s="34">
        <f t="shared" si="17"/>
        <v>9.566514407548124E-2</v>
      </c>
      <c r="Y151" s="37">
        <v>136.369</v>
      </c>
      <c r="Z151" s="38">
        <v>80.028599999999997</v>
      </c>
      <c r="AA151" s="38">
        <v>182.851</v>
      </c>
      <c r="AB151" s="38">
        <v>182.851</v>
      </c>
      <c r="AC151" s="38">
        <v>345.96899999999999</v>
      </c>
      <c r="AD151" s="38">
        <v>708.29899999999998</v>
      </c>
      <c r="AE151" s="38">
        <v>3436.8</v>
      </c>
      <c r="AF151" s="38">
        <v>1124.43</v>
      </c>
      <c r="AG151" s="41">
        <v>481.72</v>
      </c>
      <c r="AH151" s="33">
        <f t="shared" si="18"/>
        <v>0.5278006666666667</v>
      </c>
      <c r="AI151" s="34">
        <f t="shared" si="19"/>
        <v>0.10108437402504228</v>
      </c>
      <c r="AK151" s="37">
        <v>136.369</v>
      </c>
      <c r="AL151" s="38">
        <v>68.013400000000004</v>
      </c>
      <c r="AM151" s="38">
        <v>155.67400000000001</v>
      </c>
      <c r="AN151" s="38">
        <v>155.67400000000001</v>
      </c>
      <c r="AO151" s="38">
        <v>273.61500000000001</v>
      </c>
      <c r="AP151" s="38">
        <v>547.024</v>
      </c>
      <c r="AQ151" s="38">
        <v>3874.01</v>
      </c>
      <c r="AR151" s="38">
        <v>987.21400000000006</v>
      </c>
      <c r="AS151" s="41">
        <v>410.12099999999998</v>
      </c>
      <c r="AT151" s="33">
        <f t="shared" si="20"/>
        <v>0.54414666666666667</v>
      </c>
      <c r="AU151" s="34">
        <f t="shared" si="21"/>
        <v>0.10415911151405259</v>
      </c>
    </row>
    <row r="152" spans="13:47">
      <c r="M152" s="37">
        <v>139.399</v>
      </c>
      <c r="N152" s="38">
        <v>94.479500000000002</v>
      </c>
      <c r="O152" s="38">
        <v>222.44900000000001</v>
      </c>
      <c r="P152" s="38">
        <v>222.44900000000001</v>
      </c>
      <c r="Q152" s="38">
        <v>477.36799999999999</v>
      </c>
      <c r="R152" s="38">
        <v>983.255</v>
      </c>
      <c r="S152" s="38">
        <v>2765.91</v>
      </c>
      <c r="T152" s="38">
        <v>1295.31</v>
      </c>
      <c r="U152" s="41">
        <v>586.03899999999999</v>
      </c>
      <c r="V152" s="33">
        <f t="shared" si="16"/>
        <v>0.5083725</v>
      </c>
      <c r="W152" s="34">
        <f t="shared" si="17"/>
        <v>9.2923496058500407E-2</v>
      </c>
      <c r="Y152" s="37">
        <v>139.399</v>
      </c>
      <c r="Z152" s="38">
        <v>78.674999999999997</v>
      </c>
      <c r="AA152" s="38">
        <v>185.596</v>
      </c>
      <c r="AB152" s="38">
        <v>185.596</v>
      </c>
      <c r="AC152" s="38">
        <v>351.18700000000001</v>
      </c>
      <c r="AD152" s="38">
        <v>698.94600000000003</v>
      </c>
      <c r="AE152" s="38">
        <v>3423.41</v>
      </c>
      <c r="AF152" s="38">
        <v>1137.81</v>
      </c>
      <c r="AG152" s="41">
        <v>488.952</v>
      </c>
      <c r="AH152" s="33">
        <f t="shared" si="18"/>
        <v>0.53403599999999996</v>
      </c>
      <c r="AI152" s="34">
        <f t="shared" si="19"/>
        <v>9.8214352590462059E-2</v>
      </c>
      <c r="AK152" s="37">
        <v>139.399</v>
      </c>
      <c r="AL152" s="38">
        <v>66.845399999999998</v>
      </c>
      <c r="AM152" s="38">
        <v>158.03299999999999</v>
      </c>
      <c r="AN152" s="38">
        <v>158.03299999999999</v>
      </c>
      <c r="AO152" s="38">
        <v>277.68700000000001</v>
      </c>
      <c r="AP152" s="38">
        <v>539.40099999999995</v>
      </c>
      <c r="AQ152" s="38">
        <v>3862.1</v>
      </c>
      <c r="AR152" s="38">
        <v>999.12400000000002</v>
      </c>
      <c r="AS152" s="41">
        <v>416.33699999999999</v>
      </c>
      <c r="AT152" s="33">
        <f t="shared" si="20"/>
        <v>0.55049916666666665</v>
      </c>
      <c r="AU152" s="34">
        <f t="shared" si="21"/>
        <v>0.10118907234191997</v>
      </c>
    </row>
    <row r="153" spans="13:47">
      <c r="M153" s="37">
        <v>142.429</v>
      </c>
      <c r="N153" s="38">
        <v>92.908100000000005</v>
      </c>
      <c r="O153" s="38">
        <v>225.63900000000001</v>
      </c>
      <c r="P153" s="38">
        <v>225.63900000000001</v>
      </c>
      <c r="Q153" s="38">
        <v>484.50099999999998</v>
      </c>
      <c r="R153" s="38">
        <v>971.31200000000001</v>
      </c>
      <c r="S153" s="38">
        <v>2751.43</v>
      </c>
      <c r="T153" s="38">
        <v>1309.8</v>
      </c>
      <c r="U153" s="41">
        <v>594.44399999999996</v>
      </c>
      <c r="V153" s="33">
        <f t="shared" si="16"/>
        <v>0.51434400000000002</v>
      </c>
      <c r="W153" s="34">
        <f t="shared" si="17"/>
        <v>9.0317083508313495E-2</v>
      </c>
      <c r="Y153" s="37">
        <v>142.429</v>
      </c>
      <c r="Z153" s="38">
        <v>77.338499999999996</v>
      </c>
      <c r="AA153" s="38">
        <v>188.29300000000001</v>
      </c>
      <c r="AB153" s="38">
        <v>188.29300000000001</v>
      </c>
      <c r="AC153" s="38">
        <v>356.32900000000001</v>
      </c>
      <c r="AD153" s="38">
        <v>689.74599999999998</v>
      </c>
      <c r="AE153" s="38">
        <v>3410.29</v>
      </c>
      <c r="AF153" s="38">
        <v>1150.93</v>
      </c>
      <c r="AG153" s="41">
        <v>496.05599999999998</v>
      </c>
      <c r="AH153" s="33">
        <f t="shared" si="18"/>
        <v>0.54016933333333339</v>
      </c>
      <c r="AI153" s="34">
        <f t="shared" si="19"/>
        <v>9.5449698489609422E-2</v>
      </c>
      <c r="AK153" s="37">
        <v>142.429</v>
      </c>
      <c r="AL153" s="38">
        <v>65.7029</v>
      </c>
      <c r="AM153" s="38">
        <v>160.35</v>
      </c>
      <c r="AN153" s="38">
        <v>160.35</v>
      </c>
      <c r="AO153" s="38">
        <v>281.69900000000001</v>
      </c>
      <c r="AP153" s="38">
        <v>531.89800000000002</v>
      </c>
      <c r="AQ153" s="38">
        <v>3850.41</v>
      </c>
      <c r="AR153" s="38">
        <v>1010.81</v>
      </c>
      <c r="AS153" s="41">
        <v>422.44099999999997</v>
      </c>
      <c r="AT153" s="33">
        <f t="shared" si="20"/>
        <v>0.55675166666666664</v>
      </c>
      <c r="AU153" s="34">
        <f t="shared" si="21"/>
        <v>9.8342618342708146E-2</v>
      </c>
    </row>
    <row r="154" spans="13:47">
      <c r="M154" s="37">
        <v>145.46</v>
      </c>
      <c r="N154" s="38">
        <v>91.353899999999996</v>
      </c>
      <c r="O154" s="38">
        <v>228.774</v>
      </c>
      <c r="P154" s="38">
        <v>228.774</v>
      </c>
      <c r="Q154" s="38">
        <v>491.53699999999998</v>
      </c>
      <c r="R154" s="38">
        <v>959.56200000000001</v>
      </c>
      <c r="S154" s="38">
        <v>2737.23</v>
      </c>
      <c r="T154" s="38">
        <v>1323.99</v>
      </c>
      <c r="U154" s="41">
        <v>602.702</v>
      </c>
      <c r="V154" s="33">
        <f t="shared" si="16"/>
        <v>0.5202190000000001</v>
      </c>
      <c r="W154" s="34">
        <f t="shared" si="17"/>
        <v>8.7803309759928019E-2</v>
      </c>
      <c r="Y154" s="37">
        <v>145.46</v>
      </c>
      <c r="Z154" s="38">
        <v>76.0321</v>
      </c>
      <c r="AA154" s="38">
        <v>190.941</v>
      </c>
      <c r="AB154" s="38">
        <v>190.941</v>
      </c>
      <c r="AC154" s="38">
        <v>361.39800000000002</v>
      </c>
      <c r="AD154" s="38">
        <v>680.68700000000001</v>
      </c>
      <c r="AE154" s="38">
        <v>3397.42</v>
      </c>
      <c r="AF154" s="38">
        <v>1163.81</v>
      </c>
      <c r="AG154" s="41">
        <v>503.03300000000002</v>
      </c>
      <c r="AH154" s="33">
        <f t="shared" si="18"/>
        <v>0.54620866666666668</v>
      </c>
      <c r="AI154" s="34">
        <f t="shared" si="19"/>
        <v>9.2799821313710396E-2</v>
      </c>
      <c r="AK154" s="37">
        <v>145.46</v>
      </c>
      <c r="AL154" s="38">
        <v>64.585599999999999</v>
      </c>
      <c r="AM154" s="38">
        <v>162.625</v>
      </c>
      <c r="AN154" s="38">
        <v>162.625</v>
      </c>
      <c r="AO154" s="38">
        <v>285.65100000000001</v>
      </c>
      <c r="AP154" s="38">
        <v>524.51300000000003</v>
      </c>
      <c r="AQ154" s="38">
        <v>3838.95</v>
      </c>
      <c r="AR154" s="38">
        <v>1022.28</v>
      </c>
      <c r="AS154" s="41">
        <v>428.43400000000003</v>
      </c>
      <c r="AT154" s="33">
        <f t="shared" si="20"/>
        <v>0.56290583333333333</v>
      </c>
      <c r="AU154" s="34">
        <f t="shared" si="21"/>
        <v>9.5613387082208845E-2</v>
      </c>
    </row>
    <row r="155" spans="13:47">
      <c r="M155" s="37">
        <v>148.49</v>
      </c>
      <c r="N155" s="38">
        <v>89.835999999999999</v>
      </c>
      <c r="O155" s="38">
        <v>231.852</v>
      </c>
      <c r="P155" s="38">
        <v>231.852</v>
      </c>
      <c r="Q155" s="38">
        <v>498.48</v>
      </c>
      <c r="R155" s="38">
        <v>947.98099999999999</v>
      </c>
      <c r="S155" s="38">
        <v>2723.32</v>
      </c>
      <c r="T155" s="38">
        <v>1337.91</v>
      </c>
      <c r="U155" s="41">
        <v>610.81200000000001</v>
      </c>
      <c r="V155" s="33">
        <f t="shared" si="16"/>
        <v>0.52600950000000002</v>
      </c>
      <c r="W155" s="34">
        <f t="shared" si="17"/>
        <v>8.5393894977181972E-2</v>
      </c>
      <c r="Y155" s="37">
        <v>148.49</v>
      </c>
      <c r="Z155" s="38">
        <v>74.754999999999995</v>
      </c>
      <c r="AA155" s="38">
        <v>193.542</v>
      </c>
      <c r="AB155" s="38">
        <v>193.542</v>
      </c>
      <c r="AC155" s="38">
        <v>366.39499999999998</v>
      </c>
      <c r="AD155" s="38">
        <v>671.76599999999996</v>
      </c>
      <c r="AE155" s="38">
        <v>3384.79</v>
      </c>
      <c r="AF155" s="38">
        <v>1176.44</v>
      </c>
      <c r="AG155" s="41">
        <v>509.88499999999999</v>
      </c>
      <c r="AH155" s="33">
        <f t="shared" si="18"/>
        <v>0.55215599999999998</v>
      </c>
      <c r="AI155" s="34">
        <f t="shared" si="19"/>
        <v>9.0258308642243601E-2</v>
      </c>
      <c r="AK155" s="37">
        <v>148.49</v>
      </c>
      <c r="AL155" s="38">
        <v>63.490699999999997</v>
      </c>
      <c r="AM155" s="38">
        <v>164.86</v>
      </c>
      <c r="AN155" s="38">
        <v>164.86</v>
      </c>
      <c r="AO155" s="38">
        <v>289.54500000000002</v>
      </c>
      <c r="AP155" s="38">
        <v>517.245</v>
      </c>
      <c r="AQ155" s="38">
        <v>3827.69</v>
      </c>
      <c r="AR155" s="38">
        <v>1033.53</v>
      </c>
      <c r="AS155" s="41">
        <v>434.32100000000003</v>
      </c>
      <c r="AT155" s="33">
        <f t="shared" si="20"/>
        <v>0.56896250000000004</v>
      </c>
      <c r="AU155" s="34">
        <f t="shared" si="21"/>
        <v>9.2991922431911886E-2</v>
      </c>
    </row>
    <row r="156" spans="13:47">
      <c r="M156" s="37">
        <v>151.52000000000001</v>
      </c>
      <c r="N156" s="38">
        <v>88.353200000000001</v>
      </c>
      <c r="O156" s="38">
        <v>234.875</v>
      </c>
      <c r="P156" s="38">
        <v>234.875</v>
      </c>
      <c r="Q156" s="38">
        <v>505.33</v>
      </c>
      <c r="R156" s="38">
        <v>936.56600000000003</v>
      </c>
      <c r="S156" s="38">
        <v>2709.67</v>
      </c>
      <c r="T156" s="38">
        <v>1351.55</v>
      </c>
      <c r="U156" s="41">
        <v>618.77700000000004</v>
      </c>
      <c r="V156" s="33">
        <f t="shared" si="16"/>
        <v>0.531717</v>
      </c>
      <c r="W156" s="34">
        <f t="shared" si="17"/>
        <v>8.3082918168875558E-2</v>
      </c>
      <c r="Y156" s="37">
        <v>151.52000000000001</v>
      </c>
      <c r="Z156" s="38">
        <v>73.506399999999999</v>
      </c>
      <c r="AA156" s="38">
        <v>196.09700000000001</v>
      </c>
      <c r="AB156" s="38">
        <v>196.09700000000001</v>
      </c>
      <c r="AC156" s="38">
        <v>371.322</v>
      </c>
      <c r="AD156" s="38">
        <v>662.97799999999995</v>
      </c>
      <c r="AE156" s="38">
        <v>3372.39</v>
      </c>
      <c r="AF156" s="38">
        <v>1188.83</v>
      </c>
      <c r="AG156" s="41">
        <v>516.61500000000001</v>
      </c>
      <c r="AH156" s="33">
        <f t="shared" si="18"/>
        <v>0.55801466666666666</v>
      </c>
      <c r="AI156" s="34">
        <f t="shared" si="19"/>
        <v>8.7818958163584704E-2</v>
      </c>
      <c r="AK156" s="37">
        <v>151.52000000000001</v>
      </c>
      <c r="AL156" s="38">
        <v>62.4193</v>
      </c>
      <c r="AM156" s="38">
        <v>167.05500000000001</v>
      </c>
      <c r="AN156" s="38">
        <v>167.05500000000001</v>
      </c>
      <c r="AO156" s="38">
        <v>293.38200000000001</v>
      </c>
      <c r="AP156" s="38">
        <v>510.09</v>
      </c>
      <c r="AQ156" s="38">
        <v>3816.65</v>
      </c>
      <c r="AR156" s="38">
        <v>1044.58</v>
      </c>
      <c r="AS156" s="41">
        <v>440.10399999999998</v>
      </c>
      <c r="AT156" s="33">
        <f t="shared" si="20"/>
        <v>0.57492500000000002</v>
      </c>
      <c r="AU156" s="34">
        <f t="shared" si="21"/>
        <v>9.0474554652056061E-2</v>
      </c>
    </row>
    <row r="157" spans="13:47">
      <c r="M157" s="37">
        <v>154.55000000000001</v>
      </c>
      <c r="N157" s="38">
        <v>86.904600000000002</v>
      </c>
      <c r="O157" s="38">
        <v>237.846</v>
      </c>
      <c r="P157" s="38">
        <v>237.846</v>
      </c>
      <c r="Q157" s="38">
        <v>512.09</v>
      </c>
      <c r="R157" s="38">
        <v>925.31399999999996</v>
      </c>
      <c r="S157" s="38">
        <v>2696.29</v>
      </c>
      <c r="T157" s="38">
        <v>1364.93</v>
      </c>
      <c r="U157" s="41">
        <v>626.60199999999998</v>
      </c>
      <c r="V157" s="33">
        <f t="shared" si="16"/>
        <v>0.53734300000000013</v>
      </c>
      <c r="W157" s="34">
        <f t="shared" si="17"/>
        <v>8.0865108506112476E-2</v>
      </c>
      <c r="Y157" s="37">
        <v>154.55000000000001</v>
      </c>
      <c r="Z157" s="38">
        <v>72.284999999999997</v>
      </c>
      <c r="AA157" s="38">
        <v>198.60599999999999</v>
      </c>
      <c r="AB157" s="38">
        <v>198.60599999999999</v>
      </c>
      <c r="AC157" s="38">
        <v>376.18</v>
      </c>
      <c r="AD157" s="38">
        <v>654.32299999999998</v>
      </c>
      <c r="AE157" s="38">
        <v>3360.23</v>
      </c>
      <c r="AF157" s="38">
        <v>1200.99</v>
      </c>
      <c r="AG157" s="41">
        <v>523.226</v>
      </c>
      <c r="AH157" s="33">
        <f t="shared" si="18"/>
        <v>0.56378466666666671</v>
      </c>
      <c r="AI157" s="34">
        <f t="shared" si="19"/>
        <v>8.547589682585667E-2</v>
      </c>
      <c r="AK157" s="37">
        <v>154.55000000000001</v>
      </c>
      <c r="AL157" s="38">
        <v>61.370699999999999</v>
      </c>
      <c r="AM157" s="38">
        <v>169.21100000000001</v>
      </c>
      <c r="AN157" s="38">
        <v>169.21100000000001</v>
      </c>
      <c r="AO157" s="38">
        <v>297.16199999999998</v>
      </c>
      <c r="AP157" s="38">
        <v>503.04599999999999</v>
      </c>
      <c r="AQ157" s="38">
        <v>3805.8</v>
      </c>
      <c r="AR157" s="38">
        <v>1055.42</v>
      </c>
      <c r="AS157" s="41">
        <v>445.78399999999999</v>
      </c>
      <c r="AT157" s="33">
        <f t="shared" si="20"/>
        <v>0.58079499999999995</v>
      </c>
      <c r="AU157" s="34">
        <f t="shared" si="21"/>
        <v>8.8055596208645046E-2</v>
      </c>
    </row>
    <row r="158" spans="13:47">
      <c r="M158" s="37">
        <v>157.58099999999999</v>
      </c>
      <c r="N158" s="38">
        <v>85.488399999999999</v>
      </c>
      <c r="O158" s="38">
        <v>240.76400000000001</v>
      </c>
      <c r="P158" s="38">
        <v>240.76400000000001</v>
      </c>
      <c r="Q158" s="38">
        <v>518.76099999999997</v>
      </c>
      <c r="R158" s="38">
        <v>914.22199999999998</v>
      </c>
      <c r="S158" s="38">
        <v>2683.16</v>
      </c>
      <c r="T158" s="38">
        <v>1378.06</v>
      </c>
      <c r="U158" s="41">
        <v>634.29100000000005</v>
      </c>
      <c r="V158" s="33">
        <f t="shared" si="16"/>
        <v>0.54288899999999995</v>
      </c>
      <c r="W158" s="34">
        <f t="shared" si="17"/>
        <v>7.8734695306038618E-2</v>
      </c>
      <c r="Y158" s="37">
        <v>157.58099999999999</v>
      </c>
      <c r="Z158" s="38">
        <v>71.090199999999996</v>
      </c>
      <c r="AA158" s="38">
        <v>201.072</v>
      </c>
      <c r="AB158" s="38">
        <v>201.072</v>
      </c>
      <c r="AC158" s="38">
        <v>380.96899999999999</v>
      </c>
      <c r="AD158" s="38">
        <v>645.79700000000003</v>
      </c>
      <c r="AE158" s="38">
        <v>3348.29</v>
      </c>
      <c r="AF158" s="38">
        <v>1212.93</v>
      </c>
      <c r="AG158" s="41">
        <v>529.721</v>
      </c>
      <c r="AH158" s="33">
        <f t="shared" si="18"/>
        <v>0.56946866666666662</v>
      </c>
      <c r="AI158" s="34">
        <f t="shared" si="19"/>
        <v>8.3224011154257246E-2</v>
      </c>
      <c r="AK158" s="37">
        <v>157.58099999999999</v>
      </c>
      <c r="AL158" s="38">
        <v>60.3444</v>
      </c>
      <c r="AM158" s="38">
        <v>171.32900000000001</v>
      </c>
      <c r="AN158" s="38">
        <v>171.32900000000001</v>
      </c>
      <c r="AO158" s="38">
        <v>300.887</v>
      </c>
      <c r="AP158" s="38">
        <v>496.11200000000002</v>
      </c>
      <c r="AQ158" s="38">
        <v>3795.16</v>
      </c>
      <c r="AR158" s="38">
        <v>1066.07</v>
      </c>
      <c r="AS158" s="41">
        <v>451.36399999999998</v>
      </c>
      <c r="AT158" s="33">
        <f t="shared" si="20"/>
        <v>0.58657333333333328</v>
      </c>
      <c r="AU158" s="34">
        <f t="shared" si="21"/>
        <v>8.5730116154842828E-2</v>
      </c>
    </row>
    <row r="159" spans="13:47">
      <c r="M159" s="37">
        <v>160.61099999999999</v>
      </c>
      <c r="N159" s="38">
        <v>84.103899999999996</v>
      </c>
      <c r="O159" s="38">
        <v>243.63300000000001</v>
      </c>
      <c r="P159" s="38">
        <v>243.63300000000001</v>
      </c>
      <c r="Q159" s="38">
        <v>525.34500000000003</v>
      </c>
      <c r="R159" s="38">
        <v>903.28499999999997</v>
      </c>
      <c r="S159" s="38">
        <v>2670.28</v>
      </c>
      <c r="T159" s="38">
        <v>1390.94</v>
      </c>
      <c r="U159" s="41">
        <v>641.84799999999996</v>
      </c>
      <c r="V159" s="33">
        <f t="shared" si="16"/>
        <v>0.54835750000000005</v>
      </c>
      <c r="W159" s="34">
        <f t="shared" si="17"/>
        <v>7.6687106495306426E-2</v>
      </c>
      <c r="Y159" s="37">
        <v>160.61099999999999</v>
      </c>
      <c r="Z159" s="38">
        <v>69.921400000000006</v>
      </c>
      <c r="AA159" s="38">
        <v>203.494</v>
      </c>
      <c r="AB159" s="38">
        <v>203.494</v>
      </c>
      <c r="AC159" s="38">
        <v>385.69099999999997</v>
      </c>
      <c r="AD159" s="38">
        <v>637.399</v>
      </c>
      <c r="AE159" s="38">
        <v>3336.58</v>
      </c>
      <c r="AF159" s="38">
        <v>1224.6500000000001</v>
      </c>
      <c r="AG159" s="41">
        <v>536.10299999999995</v>
      </c>
      <c r="AH159" s="33">
        <f t="shared" si="18"/>
        <v>0.57506733333333337</v>
      </c>
      <c r="AI159" s="34">
        <f t="shared" si="19"/>
        <v>8.1058797752379147E-2</v>
      </c>
      <c r="AK159" s="37">
        <v>160.61099999999999</v>
      </c>
      <c r="AL159" s="38">
        <v>59.339700000000001</v>
      </c>
      <c r="AM159" s="38">
        <v>173.41</v>
      </c>
      <c r="AN159" s="38">
        <v>173.41</v>
      </c>
      <c r="AO159" s="38">
        <v>304.55700000000002</v>
      </c>
      <c r="AP159" s="38">
        <v>489.28399999999999</v>
      </c>
      <c r="AQ159" s="38">
        <v>3784.71</v>
      </c>
      <c r="AR159" s="38">
        <v>1076.52</v>
      </c>
      <c r="AS159" s="41">
        <v>456.846</v>
      </c>
      <c r="AT159" s="33">
        <f t="shared" si="20"/>
        <v>0.59226333333333336</v>
      </c>
      <c r="AU159" s="34">
        <f t="shared" si="21"/>
        <v>8.3492843836356578E-2</v>
      </c>
    </row>
    <row r="160" spans="13:47">
      <c r="M160" s="37">
        <v>163.64099999999999</v>
      </c>
      <c r="N160" s="38">
        <v>82.75</v>
      </c>
      <c r="O160" s="38">
        <v>246.452</v>
      </c>
      <c r="P160" s="38">
        <v>246.452</v>
      </c>
      <c r="Q160" s="38">
        <v>531.84400000000005</v>
      </c>
      <c r="R160" s="38">
        <v>892.50300000000004</v>
      </c>
      <c r="S160" s="38">
        <v>2657.64</v>
      </c>
      <c r="T160" s="38">
        <v>1403.58</v>
      </c>
      <c r="U160" s="41">
        <v>649.274</v>
      </c>
      <c r="V160" s="33">
        <f t="shared" si="16"/>
        <v>0.55374849999999998</v>
      </c>
      <c r="W160" s="34">
        <f t="shared" si="17"/>
        <v>7.4718035353594642E-2</v>
      </c>
      <c r="Y160" s="37">
        <v>163.64099999999999</v>
      </c>
      <c r="Z160" s="38">
        <v>68.777699999999996</v>
      </c>
      <c r="AA160" s="38">
        <v>205.875</v>
      </c>
      <c r="AB160" s="38">
        <v>205.875</v>
      </c>
      <c r="AC160" s="38">
        <v>390.34800000000001</v>
      </c>
      <c r="AD160" s="38">
        <v>629.125</v>
      </c>
      <c r="AE160" s="38">
        <v>3325.07</v>
      </c>
      <c r="AF160" s="38">
        <v>1236.1500000000001</v>
      </c>
      <c r="AG160" s="41">
        <v>542.375</v>
      </c>
      <c r="AH160" s="33">
        <f t="shared" si="18"/>
        <v>0.58058333333333334</v>
      </c>
      <c r="AI160" s="34">
        <f t="shared" si="19"/>
        <v>7.8975398306301126E-2</v>
      </c>
      <c r="AK160" s="37">
        <v>163.64099999999999</v>
      </c>
      <c r="AL160" s="38">
        <v>58.356299999999997</v>
      </c>
      <c r="AM160" s="38">
        <v>175.45400000000001</v>
      </c>
      <c r="AN160" s="38">
        <v>175.45400000000001</v>
      </c>
      <c r="AO160" s="38">
        <v>308.17399999999998</v>
      </c>
      <c r="AP160" s="38">
        <v>482.56099999999998</v>
      </c>
      <c r="AQ160" s="38">
        <v>3774.44</v>
      </c>
      <c r="AR160" s="38">
        <v>1086.78</v>
      </c>
      <c r="AS160" s="41">
        <v>462.233</v>
      </c>
      <c r="AT160" s="33">
        <f t="shared" si="20"/>
        <v>0.59786583333333343</v>
      </c>
      <c r="AU160" s="34">
        <f t="shared" si="21"/>
        <v>8.1339737594415679E-2</v>
      </c>
    </row>
    <row r="161" spans="13:47">
      <c r="M161" s="37">
        <v>166.67099999999999</v>
      </c>
      <c r="N161" s="38">
        <v>81.426000000000002</v>
      </c>
      <c r="O161" s="38">
        <v>249.22200000000001</v>
      </c>
      <c r="P161" s="38">
        <v>249.22200000000001</v>
      </c>
      <c r="Q161" s="38">
        <v>538.25800000000004</v>
      </c>
      <c r="R161" s="38">
        <v>881.87199999999996</v>
      </c>
      <c r="S161" s="38">
        <v>2645.24</v>
      </c>
      <c r="T161" s="38">
        <v>1415.99</v>
      </c>
      <c r="U161" s="41">
        <v>656.57399999999996</v>
      </c>
      <c r="V161" s="33">
        <f t="shared" si="16"/>
        <v>0.55906400000000012</v>
      </c>
      <c r="W161" s="34">
        <f t="shared" si="17"/>
        <v>7.2823505001216315E-2</v>
      </c>
      <c r="Y161" s="37">
        <v>166.67099999999999</v>
      </c>
      <c r="Z161" s="38">
        <v>67.658100000000005</v>
      </c>
      <c r="AA161" s="38">
        <v>208.214</v>
      </c>
      <c r="AB161" s="38">
        <v>208.214</v>
      </c>
      <c r="AC161" s="38">
        <v>394.94</v>
      </c>
      <c r="AD161" s="38">
        <v>620.97299999999996</v>
      </c>
      <c r="AE161" s="38">
        <v>3313.78</v>
      </c>
      <c r="AF161" s="38">
        <v>1247.45</v>
      </c>
      <c r="AG161" s="41">
        <v>548.53899999999999</v>
      </c>
      <c r="AH161" s="33">
        <f t="shared" si="18"/>
        <v>0.58601800000000004</v>
      </c>
      <c r="AI161" s="34">
        <f t="shared" si="19"/>
        <v>7.6969308109989795E-2</v>
      </c>
      <c r="AK161" s="37">
        <v>166.67099999999999</v>
      </c>
      <c r="AL161" s="38">
        <v>57.391100000000002</v>
      </c>
      <c r="AM161" s="38">
        <v>177.46299999999999</v>
      </c>
      <c r="AN161" s="38">
        <v>177.46299999999999</v>
      </c>
      <c r="AO161" s="38">
        <v>311.738</v>
      </c>
      <c r="AP161" s="38">
        <v>475.94600000000003</v>
      </c>
      <c r="AQ161" s="38">
        <v>3764.37</v>
      </c>
      <c r="AR161" s="38">
        <v>1096.8499999999999</v>
      </c>
      <c r="AS161" s="41">
        <v>467.524</v>
      </c>
      <c r="AT161" s="33">
        <f t="shared" si="20"/>
        <v>0.60337833333333335</v>
      </c>
      <c r="AU161" s="34">
        <f t="shared" si="21"/>
        <v>7.9263563214898344E-2</v>
      </c>
    </row>
    <row r="162" spans="13:47">
      <c r="M162" s="37">
        <v>169.70099999999999</v>
      </c>
      <c r="N162" s="38">
        <v>80.130700000000004</v>
      </c>
      <c r="O162" s="38">
        <v>251.946</v>
      </c>
      <c r="P162" s="38">
        <v>251.946</v>
      </c>
      <c r="Q162" s="38">
        <v>544.58799999999997</v>
      </c>
      <c r="R162" s="38">
        <v>871.38900000000001</v>
      </c>
      <c r="S162" s="38">
        <v>2633.07</v>
      </c>
      <c r="T162" s="38">
        <v>1428.16</v>
      </c>
      <c r="U162" s="41">
        <v>663.75</v>
      </c>
      <c r="V162" s="33">
        <f t="shared" si="16"/>
        <v>0.5643054999999999</v>
      </c>
      <c r="W162" s="34">
        <f t="shared" si="17"/>
        <v>7.0999396603435558E-2</v>
      </c>
      <c r="Y162" s="37">
        <v>169.70099999999999</v>
      </c>
      <c r="Z162" s="38">
        <v>66.562100000000001</v>
      </c>
      <c r="AA162" s="38">
        <v>210.51400000000001</v>
      </c>
      <c r="AB162" s="38">
        <v>210.51400000000001</v>
      </c>
      <c r="AC162" s="38">
        <v>399.46899999999999</v>
      </c>
      <c r="AD162" s="38">
        <v>612.94100000000003</v>
      </c>
      <c r="AE162" s="38">
        <v>3302.68</v>
      </c>
      <c r="AF162" s="38">
        <v>1258.54</v>
      </c>
      <c r="AG162" s="41">
        <v>554.59799999999996</v>
      </c>
      <c r="AH162" s="33">
        <f t="shared" si="18"/>
        <v>0.59137266666666666</v>
      </c>
      <c r="AI162" s="34">
        <f t="shared" si="19"/>
        <v>7.5036835204873642E-2</v>
      </c>
      <c r="AK162" s="37">
        <v>169.70099999999999</v>
      </c>
      <c r="AL162" s="38">
        <v>56.448700000000002</v>
      </c>
      <c r="AM162" s="38">
        <v>179.43700000000001</v>
      </c>
      <c r="AN162" s="38">
        <v>179.43700000000001</v>
      </c>
      <c r="AO162" s="38">
        <v>315.25</v>
      </c>
      <c r="AP162" s="38">
        <v>469.42700000000002</v>
      </c>
      <c r="AQ162" s="38">
        <v>3754.48</v>
      </c>
      <c r="AR162" s="38">
        <v>1106.75</v>
      </c>
      <c r="AS162" s="41">
        <v>472.726</v>
      </c>
      <c r="AT162" s="33">
        <f t="shared" si="20"/>
        <v>0.6088108333333333</v>
      </c>
      <c r="AU162" s="34">
        <f t="shared" si="21"/>
        <v>7.7266337518632641E-2</v>
      </c>
    </row>
    <row r="163" spans="13:47">
      <c r="M163" s="37">
        <v>172.732</v>
      </c>
      <c r="N163" s="38">
        <v>78.863500000000002</v>
      </c>
      <c r="O163" s="38">
        <v>254.624</v>
      </c>
      <c r="P163" s="38">
        <v>254.624</v>
      </c>
      <c r="Q163" s="38">
        <v>550.83699999999999</v>
      </c>
      <c r="R163" s="38">
        <v>861.05100000000004</v>
      </c>
      <c r="S163" s="38">
        <v>2621.12</v>
      </c>
      <c r="T163" s="38">
        <v>1440.11</v>
      </c>
      <c r="U163" s="41">
        <v>670.80499999999995</v>
      </c>
      <c r="V163" s="33">
        <f t="shared" si="16"/>
        <v>0.56947449999999999</v>
      </c>
      <c r="W163" s="34">
        <f t="shared" si="17"/>
        <v>6.9242345355235393E-2</v>
      </c>
      <c r="Y163" s="37">
        <v>172.732</v>
      </c>
      <c r="Z163" s="38">
        <v>65.489000000000004</v>
      </c>
      <c r="AA163" s="38">
        <v>212.77500000000001</v>
      </c>
      <c r="AB163" s="38">
        <v>212.77500000000001</v>
      </c>
      <c r="AC163" s="38">
        <v>403.935</v>
      </c>
      <c r="AD163" s="38">
        <v>605.02599999999995</v>
      </c>
      <c r="AE163" s="38">
        <v>3291.79</v>
      </c>
      <c r="AF163" s="38">
        <v>1269.44</v>
      </c>
      <c r="AG163" s="41">
        <v>560.55399999999997</v>
      </c>
      <c r="AH163" s="33">
        <f t="shared" si="18"/>
        <v>0.59664933333333336</v>
      </c>
      <c r="AI163" s="34">
        <f t="shared" si="19"/>
        <v>7.3174192769845825E-2</v>
      </c>
      <c r="AK163" s="37">
        <v>172.732</v>
      </c>
      <c r="AL163" s="38">
        <v>55.525199999999998</v>
      </c>
      <c r="AM163" s="38">
        <v>181.37799999999999</v>
      </c>
      <c r="AN163" s="38">
        <v>181.37799999999999</v>
      </c>
      <c r="AO163" s="38">
        <v>318.71199999999999</v>
      </c>
      <c r="AP163" s="38">
        <v>463.00599999999997</v>
      </c>
      <c r="AQ163" s="38">
        <v>3744.75</v>
      </c>
      <c r="AR163" s="38">
        <v>1116.47</v>
      </c>
      <c r="AS163" s="41">
        <v>477.839</v>
      </c>
      <c r="AT163" s="33">
        <f t="shared" si="20"/>
        <v>0.61416166666666672</v>
      </c>
      <c r="AU163" s="34">
        <f t="shared" si="21"/>
        <v>7.5340097748421278E-2</v>
      </c>
    </row>
    <row r="164" spans="13:47">
      <c r="M164" s="37">
        <v>175.762</v>
      </c>
      <c r="N164" s="38">
        <v>77.623400000000004</v>
      </c>
      <c r="O164" s="38">
        <v>257.25700000000001</v>
      </c>
      <c r="P164" s="38">
        <v>257.25700000000001</v>
      </c>
      <c r="Q164" s="38">
        <v>557.00599999999997</v>
      </c>
      <c r="R164" s="38">
        <v>850.85699999999997</v>
      </c>
      <c r="S164" s="38">
        <v>2609.39</v>
      </c>
      <c r="T164" s="38">
        <v>1451.84</v>
      </c>
      <c r="U164" s="41">
        <v>677.74099999999999</v>
      </c>
      <c r="V164" s="33">
        <f t="shared" si="16"/>
        <v>0.57457150000000001</v>
      </c>
      <c r="W164" s="34">
        <f t="shared" si="17"/>
        <v>6.7548947345978702E-2</v>
      </c>
      <c r="Y164" s="37">
        <v>175.762</v>
      </c>
      <c r="Z164" s="38">
        <v>64.438299999999998</v>
      </c>
      <c r="AA164" s="38">
        <v>214.99700000000001</v>
      </c>
      <c r="AB164" s="38">
        <v>214.99700000000001</v>
      </c>
      <c r="AC164" s="38">
        <v>408.34</v>
      </c>
      <c r="AD164" s="38">
        <v>597.22699999999998</v>
      </c>
      <c r="AE164" s="38">
        <v>3281.09</v>
      </c>
      <c r="AF164" s="38">
        <v>1280.1400000000001</v>
      </c>
      <c r="AG164" s="41">
        <v>566.40899999999999</v>
      </c>
      <c r="AH164" s="33">
        <f t="shared" si="18"/>
        <v>0.6018486666666667</v>
      </c>
      <c r="AI164" s="34">
        <f t="shared" si="19"/>
        <v>7.137818698609727E-2</v>
      </c>
      <c r="AK164" s="37">
        <v>175.762</v>
      </c>
      <c r="AL164" s="38">
        <v>54.6205</v>
      </c>
      <c r="AM164" s="38">
        <v>183.286</v>
      </c>
      <c r="AN164" s="38">
        <v>183.286</v>
      </c>
      <c r="AO164" s="38">
        <v>322.12400000000002</v>
      </c>
      <c r="AP164" s="38">
        <v>456.68299999999999</v>
      </c>
      <c r="AQ164" s="38">
        <v>3735.2</v>
      </c>
      <c r="AR164" s="38">
        <v>1126.02</v>
      </c>
      <c r="AS164" s="41">
        <v>482.86500000000001</v>
      </c>
      <c r="AT164" s="33">
        <f t="shared" si="20"/>
        <v>0.61943083333333337</v>
      </c>
      <c r="AU164" s="34">
        <f t="shared" si="21"/>
        <v>7.3482107902819394E-2</v>
      </c>
    </row>
    <row r="165" spans="13:47">
      <c r="M165" s="37">
        <v>178.792</v>
      </c>
      <c r="N165" s="38">
        <v>76.409599999999998</v>
      </c>
      <c r="O165" s="38">
        <v>259.846</v>
      </c>
      <c r="P165" s="38">
        <v>259.846</v>
      </c>
      <c r="Q165" s="38">
        <v>563.096</v>
      </c>
      <c r="R165" s="38">
        <v>840.803</v>
      </c>
      <c r="S165" s="38">
        <v>2597.87</v>
      </c>
      <c r="T165" s="38">
        <v>1463.35</v>
      </c>
      <c r="U165" s="41">
        <v>684.56200000000001</v>
      </c>
      <c r="V165" s="33">
        <f t="shared" si="16"/>
        <v>0.57959850000000002</v>
      </c>
      <c r="W165" s="34">
        <f t="shared" si="17"/>
        <v>6.5915974592756874E-2</v>
      </c>
      <c r="Y165" s="37">
        <v>178.792</v>
      </c>
      <c r="Z165" s="38">
        <v>63.409199999999998</v>
      </c>
      <c r="AA165" s="38">
        <v>217.18199999999999</v>
      </c>
      <c r="AB165" s="38">
        <v>217.18199999999999</v>
      </c>
      <c r="AC165" s="38">
        <v>412.68400000000003</v>
      </c>
      <c r="AD165" s="38">
        <v>589.54200000000003</v>
      </c>
      <c r="AE165" s="38">
        <v>3270.58</v>
      </c>
      <c r="AF165" s="38">
        <v>1290.6500000000001</v>
      </c>
      <c r="AG165" s="41">
        <v>572.16499999999996</v>
      </c>
      <c r="AH165" s="33">
        <f t="shared" si="18"/>
        <v>0.60697199999999996</v>
      </c>
      <c r="AI165" s="34">
        <f t="shared" si="19"/>
        <v>6.9645387266628445E-2</v>
      </c>
      <c r="AK165" s="37">
        <v>178.792</v>
      </c>
      <c r="AL165" s="38">
        <v>53.734099999999998</v>
      </c>
      <c r="AM165" s="38">
        <v>185.161</v>
      </c>
      <c r="AN165" s="38">
        <v>185.161</v>
      </c>
      <c r="AO165" s="38">
        <v>325.488</v>
      </c>
      <c r="AP165" s="38">
        <v>450.45600000000002</v>
      </c>
      <c r="AQ165" s="38">
        <v>3725.82</v>
      </c>
      <c r="AR165" s="38">
        <v>1135.4100000000001</v>
      </c>
      <c r="AS165" s="41">
        <v>487.80599999999998</v>
      </c>
      <c r="AT165" s="33">
        <f t="shared" si="20"/>
        <v>0.62461999999999995</v>
      </c>
      <c r="AU165" s="34">
        <f t="shared" si="21"/>
        <v>7.1689053611262307E-2</v>
      </c>
    </row>
    <row r="166" spans="13:47">
      <c r="M166" s="37">
        <v>181.822</v>
      </c>
      <c r="N166" s="38">
        <v>75.221500000000006</v>
      </c>
      <c r="O166" s="38">
        <v>262.392</v>
      </c>
      <c r="P166" s="38">
        <v>262.392</v>
      </c>
      <c r="Q166" s="38">
        <v>569.10699999999997</v>
      </c>
      <c r="R166" s="38">
        <v>830.88800000000003</v>
      </c>
      <c r="S166" s="38">
        <v>2586.56</v>
      </c>
      <c r="T166" s="38">
        <v>1474.66</v>
      </c>
      <c r="U166" s="41">
        <v>691.26900000000001</v>
      </c>
      <c r="V166" s="33">
        <f t="shared" si="16"/>
        <v>0.58455600000000008</v>
      </c>
      <c r="W166" s="34">
        <f t="shared" si="17"/>
        <v>6.4340713293508239E-2</v>
      </c>
      <c r="Y166" s="37">
        <v>181.822</v>
      </c>
      <c r="Z166" s="38">
        <v>62.401200000000003</v>
      </c>
      <c r="AA166" s="38">
        <v>219.33099999999999</v>
      </c>
      <c r="AB166" s="38">
        <v>219.33099999999999</v>
      </c>
      <c r="AC166" s="38">
        <v>416.96800000000002</v>
      </c>
      <c r="AD166" s="38">
        <v>581.96900000000005</v>
      </c>
      <c r="AE166" s="38">
        <v>3260.25</v>
      </c>
      <c r="AF166" s="38">
        <v>1300.97</v>
      </c>
      <c r="AG166" s="41">
        <v>577.82500000000005</v>
      </c>
      <c r="AH166" s="33">
        <f t="shared" si="18"/>
        <v>0.61202066666666666</v>
      </c>
      <c r="AI166" s="34">
        <f t="shared" si="19"/>
        <v>6.7972868018618113E-2</v>
      </c>
      <c r="AK166" s="37">
        <v>181.822</v>
      </c>
      <c r="AL166" s="38">
        <v>52.865499999999997</v>
      </c>
      <c r="AM166" s="38">
        <v>187.005</v>
      </c>
      <c r="AN166" s="38">
        <v>187.005</v>
      </c>
      <c r="AO166" s="38">
        <v>328.80200000000002</v>
      </c>
      <c r="AP166" s="38">
        <v>444.322</v>
      </c>
      <c r="AQ166" s="38">
        <v>3716.6</v>
      </c>
      <c r="AR166" s="38">
        <v>1144.6199999999999</v>
      </c>
      <c r="AS166" s="41">
        <v>492.66300000000001</v>
      </c>
      <c r="AT166" s="33">
        <f t="shared" si="20"/>
        <v>0.62973166666666669</v>
      </c>
      <c r="AU166" s="34">
        <f t="shared" si="21"/>
        <v>6.995770685397748E-2</v>
      </c>
    </row>
    <row r="167" spans="13:47">
      <c r="M167" s="37">
        <v>184.852</v>
      </c>
      <c r="N167" s="38">
        <v>74.058300000000003</v>
      </c>
      <c r="O167" s="38">
        <v>264.89600000000002</v>
      </c>
      <c r="P167" s="38">
        <v>264.89600000000002</v>
      </c>
      <c r="Q167" s="38">
        <v>575.04200000000003</v>
      </c>
      <c r="R167" s="38">
        <v>821.10900000000004</v>
      </c>
      <c r="S167" s="38">
        <v>2575.46</v>
      </c>
      <c r="T167" s="38">
        <v>1485.76</v>
      </c>
      <c r="U167" s="41">
        <v>697.86500000000001</v>
      </c>
      <c r="V167" s="33">
        <f t="shared" si="16"/>
        <v>0.58944550000000007</v>
      </c>
      <c r="W167" s="34">
        <f t="shared" si="17"/>
        <v>6.2820311631864176E-2</v>
      </c>
      <c r="Y167" s="37">
        <v>184.852</v>
      </c>
      <c r="Z167" s="38">
        <v>61.413699999999999</v>
      </c>
      <c r="AA167" s="38">
        <v>221.44399999999999</v>
      </c>
      <c r="AB167" s="38">
        <v>221.44399999999999</v>
      </c>
      <c r="AC167" s="38">
        <v>421.19400000000002</v>
      </c>
      <c r="AD167" s="38">
        <v>574.505</v>
      </c>
      <c r="AE167" s="38">
        <v>3250.11</v>
      </c>
      <c r="AF167" s="38">
        <v>1311.11</v>
      </c>
      <c r="AG167" s="41">
        <v>583.39099999999996</v>
      </c>
      <c r="AH167" s="33">
        <f t="shared" si="18"/>
        <v>0.61699666666666664</v>
      </c>
      <c r="AI167" s="34">
        <f t="shared" si="19"/>
        <v>6.6357678863743177E-2</v>
      </c>
      <c r="AK167" s="37">
        <v>184.852</v>
      </c>
      <c r="AL167" s="38">
        <v>52.014200000000002</v>
      </c>
      <c r="AM167" s="38">
        <v>188.81800000000001</v>
      </c>
      <c r="AN167" s="38">
        <v>188.81800000000001</v>
      </c>
      <c r="AO167" s="38">
        <v>332.07</v>
      </c>
      <c r="AP167" s="38">
        <v>438.28</v>
      </c>
      <c r="AQ167" s="38">
        <v>3707.54</v>
      </c>
      <c r="AR167" s="38">
        <v>1153.68</v>
      </c>
      <c r="AS167" s="41">
        <v>497.43900000000002</v>
      </c>
      <c r="AT167" s="33">
        <f t="shared" si="20"/>
        <v>0.6347666666666667</v>
      </c>
      <c r="AU167" s="34">
        <f t="shared" si="21"/>
        <v>6.8285196660190103E-2</v>
      </c>
    </row>
    <row r="168" spans="13:47">
      <c r="M168" s="37">
        <v>187.88300000000001</v>
      </c>
      <c r="N168" s="38">
        <v>72.919899999999998</v>
      </c>
      <c r="O168" s="38">
        <v>267.358</v>
      </c>
      <c r="P168" s="38">
        <v>267.358</v>
      </c>
      <c r="Q168" s="38">
        <v>580.9</v>
      </c>
      <c r="R168" s="38">
        <v>811.46400000000006</v>
      </c>
      <c r="S168" s="38">
        <v>2564.56</v>
      </c>
      <c r="T168" s="38">
        <v>1496.66</v>
      </c>
      <c r="U168" s="41">
        <v>704.35199999999998</v>
      </c>
      <c r="V168" s="33">
        <f t="shared" si="16"/>
        <v>0.59426800000000002</v>
      </c>
      <c r="W168" s="34">
        <f t="shared" si="17"/>
        <v>6.1352706186434396E-2</v>
      </c>
      <c r="Y168" s="37">
        <v>187.88300000000001</v>
      </c>
      <c r="Z168" s="38">
        <v>60.446100000000001</v>
      </c>
      <c r="AA168" s="38">
        <v>223.52099999999999</v>
      </c>
      <c r="AB168" s="38">
        <v>223.52099999999999</v>
      </c>
      <c r="AC168" s="38">
        <v>425.363</v>
      </c>
      <c r="AD168" s="38">
        <v>567.149</v>
      </c>
      <c r="AE168" s="38">
        <v>3240.15</v>
      </c>
      <c r="AF168" s="38">
        <v>1321.08</v>
      </c>
      <c r="AG168" s="41">
        <v>588.86400000000003</v>
      </c>
      <c r="AH168" s="33">
        <f t="shared" si="18"/>
        <v>0.62190066666666666</v>
      </c>
      <c r="AI168" s="34">
        <f t="shared" si="19"/>
        <v>6.4797164820534048E-2</v>
      </c>
      <c r="AK168" s="37">
        <v>187.88300000000001</v>
      </c>
      <c r="AL168" s="38">
        <v>51.1798</v>
      </c>
      <c r="AM168" s="38">
        <v>190.6</v>
      </c>
      <c r="AN168" s="38">
        <v>190.6</v>
      </c>
      <c r="AO168" s="38">
        <v>335.29</v>
      </c>
      <c r="AP168" s="38">
        <v>432.32900000000001</v>
      </c>
      <c r="AQ168" s="38">
        <v>3698.64</v>
      </c>
      <c r="AR168" s="38">
        <v>1162.58</v>
      </c>
      <c r="AS168" s="41">
        <v>502.13499999999999</v>
      </c>
      <c r="AT168" s="33">
        <f t="shared" si="20"/>
        <v>0.63972583333333333</v>
      </c>
      <c r="AU168" s="34">
        <f t="shared" si="21"/>
        <v>6.6668924578367553E-2</v>
      </c>
    </row>
    <row r="169" spans="13:47">
      <c r="M169" s="37">
        <v>190.91300000000001</v>
      </c>
      <c r="N169" s="38">
        <v>71.8035</v>
      </c>
      <c r="O169" s="38">
        <v>269.78300000000002</v>
      </c>
      <c r="P169" s="38">
        <v>269.78300000000002</v>
      </c>
      <c r="Q169" s="38">
        <v>586.68700000000001</v>
      </c>
      <c r="R169" s="38">
        <v>801.94500000000005</v>
      </c>
      <c r="S169" s="38">
        <v>2553.84</v>
      </c>
      <c r="T169" s="38">
        <v>1507.39</v>
      </c>
      <c r="U169" s="41">
        <v>710.74</v>
      </c>
      <c r="V169" s="33">
        <f t="shared" si="16"/>
        <v>0.59902749999999994</v>
      </c>
      <c r="W169" s="34">
        <f t="shared" si="17"/>
        <v>5.9933392039597522E-2</v>
      </c>
      <c r="Y169" s="37">
        <v>190.91300000000001</v>
      </c>
      <c r="Z169" s="38">
        <v>59.497999999999998</v>
      </c>
      <c r="AA169" s="38">
        <v>225.56399999999999</v>
      </c>
      <c r="AB169" s="38">
        <v>225.56399999999999</v>
      </c>
      <c r="AC169" s="38">
        <v>429.47500000000002</v>
      </c>
      <c r="AD169" s="38">
        <v>559.899</v>
      </c>
      <c r="AE169" s="38">
        <v>3230.36</v>
      </c>
      <c r="AF169" s="38">
        <v>1330.87</v>
      </c>
      <c r="AG169" s="41">
        <v>594.24699999999996</v>
      </c>
      <c r="AH169" s="33">
        <f t="shared" si="18"/>
        <v>0.62673400000000001</v>
      </c>
      <c r="AI169" s="34">
        <f t="shared" si="19"/>
        <v>6.3288944485752063E-2</v>
      </c>
      <c r="AK169" s="37">
        <v>190.91300000000001</v>
      </c>
      <c r="AL169" s="38">
        <v>50.361800000000002</v>
      </c>
      <c r="AM169" s="38">
        <v>192.35300000000001</v>
      </c>
      <c r="AN169" s="38">
        <v>192.35300000000001</v>
      </c>
      <c r="AO169" s="38">
        <v>338.46499999999997</v>
      </c>
      <c r="AP169" s="38">
        <v>426.46699999999998</v>
      </c>
      <c r="AQ169" s="38">
        <v>3689.89</v>
      </c>
      <c r="AR169" s="38">
        <v>1171.33</v>
      </c>
      <c r="AS169" s="41">
        <v>506.75200000000001</v>
      </c>
      <c r="AT169" s="33">
        <f t="shared" si="20"/>
        <v>0.64461083333333336</v>
      </c>
      <c r="AU169" s="34">
        <f t="shared" si="21"/>
        <v>6.5106207492117332E-2</v>
      </c>
    </row>
    <row r="170" spans="13:47">
      <c r="M170" s="37">
        <v>193.94300000000001</v>
      </c>
      <c r="N170" s="38">
        <v>70.725399999999993</v>
      </c>
      <c r="O170" s="38">
        <v>272.14499999999998</v>
      </c>
      <c r="P170" s="38">
        <v>272.14499999999998</v>
      </c>
      <c r="Q170" s="38">
        <v>592.38699999999994</v>
      </c>
      <c r="R170" s="38">
        <v>792.59799999999996</v>
      </c>
      <c r="S170" s="38">
        <v>2543.4499999999998</v>
      </c>
      <c r="T170" s="38">
        <v>1517.78</v>
      </c>
      <c r="U170" s="41">
        <v>716.96299999999997</v>
      </c>
      <c r="V170" s="33">
        <f t="shared" si="16"/>
        <v>0.60370100000000004</v>
      </c>
      <c r="W170" s="34">
        <f t="shared" si="17"/>
        <v>5.8576513870276833E-2</v>
      </c>
      <c r="Y170" s="37">
        <v>193.94300000000001</v>
      </c>
      <c r="Z170" s="38">
        <v>58.568800000000003</v>
      </c>
      <c r="AA170" s="38">
        <v>227.57400000000001</v>
      </c>
      <c r="AB170" s="38">
        <v>227.57400000000001</v>
      </c>
      <c r="AC170" s="38">
        <v>433.53100000000001</v>
      </c>
      <c r="AD170" s="38">
        <v>552.75300000000004</v>
      </c>
      <c r="AE170" s="38">
        <v>3220.73</v>
      </c>
      <c r="AF170" s="38">
        <v>1340.49</v>
      </c>
      <c r="AG170" s="41">
        <v>599.54</v>
      </c>
      <c r="AH170" s="33">
        <f t="shared" si="18"/>
        <v>0.631498</v>
      </c>
      <c r="AI170" s="34">
        <f t="shared" si="19"/>
        <v>6.1830546837308542E-2</v>
      </c>
      <c r="AK170" s="37">
        <v>193.94300000000001</v>
      </c>
      <c r="AL170" s="38">
        <v>49.559800000000003</v>
      </c>
      <c r="AM170" s="38">
        <v>194.077</v>
      </c>
      <c r="AN170" s="38">
        <v>194.077</v>
      </c>
      <c r="AO170" s="38">
        <v>341.59500000000003</v>
      </c>
      <c r="AP170" s="38">
        <v>420.69200000000001</v>
      </c>
      <c r="AQ170" s="38">
        <v>3681.3</v>
      </c>
      <c r="AR170" s="38">
        <v>1179.93</v>
      </c>
      <c r="AS170" s="41">
        <v>511.29300000000001</v>
      </c>
      <c r="AT170" s="33">
        <f t="shared" si="20"/>
        <v>0.64942333333333335</v>
      </c>
      <c r="AU170" s="34">
        <f t="shared" si="21"/>
        <v>6.3594624974977809E-2</v>
      </c>
    </row>
    <row r="171" spans="13:47">
      <c r="M171" s="37">
        <v>196.97300000000001</v>
      </c>
      <c r="N171" s="38">
        <v>69.642200000000003</v>
      </c>
      <c r="O171" s="38">
        <v>274.49299999999999</v>
      </c>
      <c r="P171" s="38">
        <v>274.49299999999999</v>
      </c>
      <c r="Q171" s="38">
        <v>598.02800000000002</v>
      </c>
      <c r="R171" s="38">
        <v>783.34400000000005</v>
      </c>
      <c r="S171" s="38">
        <v>2533.1</v>
      </c>
      <c r="T171" s="38">
        <v>1528.12</v>
      </c>
      <c r="U171" s="41">
        <v>723.149</v>
      </c>
      <c r="V171" s="33">
        <f t="shared" ref="V171:V205" si="22">(2000-R171)/2000</f>
        <v>0.60832799999999998</v>
      </c>
      <c r="W171" s="34">
        <f t="shared" ref="W171:W205" si="23">N171/(2000-R171)</f>
        <v>5.7240666219539466E-2</v>
      </c>
      <c r="Y171" s="37">
        <v>196.97300000000001</v>
      </c>
      <c r="Z171" s="38">
        <v>57.658000000000001</v>
      </c>
      <c r="AA171" s="38">
        <v>229.55</v>
      </c>
      <c r="AB171" s="38">
        <v>229.55</v>
      </c>
      <c r="AC171" s="38">
        <v>437.53199999999998</v>
      </c>
      <c r="AD171" s="38">
        <v>545.71100000000001</v>
      </c>
      <c r="AE171" s="38">
        <v>3211.28</v>
      </c>
      <c r="AF171" s="38">
        <v>1349.95</v>
      </c>
      <c r="AG171" s="41">
        <v>604.74699999999996</v>
      </c>
      <c r="AH171" s="33">
        <f t="shared" ref="AH171:AH205" si="24">(1500-AD171)/1500</f>
        <v>0.63619266666666663</v>
      </c>
      <c r="AI171" s="34">
        <f t="shared" ref="AI171:AI205" si="25">Z171/(1500-AD171)</f>
        <v>6.0419851847815495E-2</v>
      </c>
      <c r="AK171" s="37">
        <v>196.97300000000001</v>
      </c>
      <c r="AL171" s="38">
        <v>48.773400000000002</v>
      </c>
      <c r="AM171" s="38">
        <v>195.77199999999999</v>
      </c>
      <c r="AN171" s="38">
        <v>195.77199999999999</v>
      </c>
      <c r="AO171" s="38">
        <v>344.68</v>
      </c>
      <c r="AP171" s="38">
        <v>415.00299999999999</v>
      </c>
      <c r="AQ171" s="38">
        <v>3672.85</v>
      </c>
      <c r="AR171" s="38">
        <v>1188.3800000000001</v>
      </c>
      <c r="AS171" s="41">
        <v>515.75900000000001</v>
      </c>
      <c r="AT171" s="33">
        <f t="shared" ref="AT171:AT205" si="26">(1200-AP171)/1200</f>
        <v>0.65416416666666677</v>
      </c>
      <c r="AU171" s="34">
        <f t="shared" ref="AU171:AU205" si="27">AL171/(1200-AP171)</f>
        <v>6.2131957192193089E-2</v>
      </c>
    </row>
    <row r="172" spans="13:47">
      <c r="M172" s="37">
        <v>200.00299999999999</v>
      </c>
      <c r="N172" s="38">
        <v>68.590699999999998</v>
      </c>
      <c r="O172" s="38">
        <v>276.81599999999997</v>
      </c>
      <c r="P172" s="38">
        <v>276.81599999999997</v>
      </c>
      <c r="Q172" s="38">
        <v>603.60400000000004</v>
      </c>
      <c r="R172" s="38">
        <v>774.17399999999998</v>
      </c>
      <c r="S172" s="38">
        <v>2522.84</v>
      </c>
      <c r="T172" s="38">
        <v>1538.38</v>
      </c>
      <c r="U172" s="41">
        <v>729.26800000000003</v>
      </c>
      <c r="V172" s="33">
        <f t="shared" si="22"/>
        <v>0.61291300000000004</v>
      </c>
      <c r="W172" s="34">
        <f t="shared" si="23"/>
        <v>5.5954678722755107E-2</v>
      </c>
      <c r="Y172" s="37">
        <v>200.00299999999999</v>
      </c>
      <c r="Z172" s="38">
        <v>56.7654</v>
      </c>
      <c r="AA172" s="38">
        <v>231.494</v>
      </c>
      <c r="AB172" s="38">
        <v>231.494</v>
      </c>
      <c r="AC172" s="38">
        <v>441.47800000000001</v>
      </c>
      <c r="AD172" s="38">
        <v>538.76900000000001</v>
      </c>
      <c r="AE172" s="38">
        <v>3201.99</v>
      </c>
      <c r="AF172" s="38">
        <v>1359.24</v>
      </c>
      <c r="AG172" s="41">
        <v>609.86800000000005</v>
      </c>
      <c r="AH172" s="33">
        <f t="shared" si="24"/>
        <v>0.64082066666666671</v>
      </c>
      <c r="AI172" s="34">
        <f t="shared" si="25"/>
        <v>5.9054899394630427E-2</v>
      </c>
      <c r="AK172" s="37">
        <v>200.00299999999999</v>
      </c>
      <c r="AL172" s="38">
        <v>48.002299999999998</v>
      </c>
      <c r="AM172" s="38">
        <v>197.43899999999999</v>
      </c>
      <c r="AN172" s="38">
        <v>197.43899999999999</v>
      </c>
      <c r="AO172" s="38">
        <v>347.721</v>
      </c>
      <c r="AP172" s="38">
        <v>409.399</v>
      </c>
      <c r="AQ172" s="38">
        <v>3664.54</v>
      </c>
      <c r="AR172" s="38">
        <v>1196.68</v>
      </c>
      <c r="AS172" s="41">
        <v>520.15</v>
      </c>
      <c r="AT172" s="33">
        <f t="shared" si="26"/>
        <v>0.65883416666666672</v>
      </c>
      <c r="AU172" s="34">
        <f t="shared" si="27"/>
        <v>6.0716214626594198E-2</v>
      </c>
    </row>
    <row r="173" spans="13:47">
      <c r="M173" s="37">
        <v>203.03399999999999</v>
      </c>
      <c r="N173" s="38">
        <v>67.561800000000005</v>
      </c>
      <c r="O173" s="38">
        <v>279.08699999999999</v>
      </c>
      <c r="P173" s="38">
        <v>279.08699999999999</v>
      </c>
      <c r="Q173" s="38">
        <v>609.10299999999995</v>
      </c>
      <c r="R173" s="38">
        <v>765.16</v>
      </c>
      <c r="S173" s="38">
        <v>2512.86</v>
      </c>
      <c r="T173" s="38">
        <v>1548.36</v>
      </c>
      <c r="U173" s="41">
        <v>735.25300000000004</v>
      </c>
      <c r="V173" s="33">
        <f t="shared" si="22"/>
        <v>0.61742000000000008</v>
      </c>
      <c r="W173" s="34">
        <f t="shared" si="23"/>
        <v>5.4712999254964201E-2</v>
      </c>
      <c r="Y173" s="37">
        <v>203.03399999999999</v>
      </c>
      <c r="Z173" s="38">
        <v>55.889299999999999</v>
      </c>
      <c r="AA173" s="38">
        <v>233.40799999999999</v>
      </c>
      <c r="AB173" s="38">
        <v>233.40799999999999</v>
      </c>
      <c r="AC173" s="38">
        <v>445.37299999999999</v>
      </c>
      <c r="AD173" s="38">
        <v>531.92100000000005</v>
      </c>
      <c r="AE173" s="38">
        <v>3192.84</v>
      </c>
      <c r="AF173" s="38">
        <v>1368.38</v>
      </c>
      <c r="AG173" s="41">
        <v>614.91200000000003</v>
      </c>
      <c r="AH173" s="33">
        <f t="shared" si="24"/>
        <v>0.64538600000000002</v>
      </c>
      <c r="AI173" s="34">
        <f t="shared" si="25"/>
        <v>5.773216855235988E-2</v>
      </c>
      <c r="AK173" s="37">
        <v>203.03399999999999</v>
      </c>
      <c r="AL173" s="38">
        <v>47.253999999999998</v>
      </c>
      <c r="AM173" s="38">
        <v>199.06399999999999</v>
      </c>
      <c r="AN173" s="38">
        <v>199.06399999999999</v>
      </c>
      <c r="AO173" s="38">
        <v>350.71199999999999</v>
      </c>
      <c r="AP173" s="38">
        <v>403.90600000000001</v>
      </c>
      <c r="AQ173" s="38">
        <v>3656.46</v>
      </c>
      <c r="AR173" s="38">
        <v>1204.76</v>
      </c>
      <c r="AS173" s="41">
        <v>524.43299999999999</v>
      </c>
      <c r="AT173" s="33">
        <f t="shared" si="26"/>
        <v>0.66341166666666673</v>
      </c>
      <c r="AU173" s="34">
        <f t="shared" si="27"/>
        <v>5.9357312076212101E-2</v>
      </c>
    </row>
    <row r="174" spans="13:47">
      <c r="M174" s="37">
        <v>206.06399999999999</v>
      </c>
      <c r="N174" s="38">
        <v>66.546499999999995</v>
      </c>
      <c r="O174" s="38">
        <v>281.33300000000003</v>
      </c>
      <c r="P174" s="38">
        <v>281.33300000000003</v>
      </c>
      <c r="Q174" s="38">
        <v>614.54100000000005</v>
      </c>
      <c r="R174" s="38">
        <v>756.24599999999998</v>
      </c>
      <c r="S174" s="38">
        <v>2502.9899999999998</v>
      </c>
      <c r="T174" s="38">
        <v>1558.24</v>
      </c>
      <c r="U174" s="41">
        <v>741.17</v>
      </c>
      <c r="V174" s="33">
        <f t="shared" si="22"/>
        <v>0.6218769999999999</v>
      </c>
      <c r="W174" s="34">
        <f t="shared" si="23"/>
        <v>5.3504551543150813E-2</v>
      </c>
      <c r="Y174" s="37">
        <v>206.06399999999999</v>
      </c>
      <c r="Z174" s="38">
        <v>55.029699999999998</v>
      </c>
      <c r="AA174" s="38">
        <v>235.29300000000001</v>
      </c>
      <c r="AB174" s="38">
        <v>235.29300000000001</v>
      </c>
      <c r="AC174" s="38">
        <v>449.21600000000001</v>
      </c>
      <c r="AD174" s="38">
        <v>525.16899999999998</v>
      </c>
      <c r="AE174" s="38">
        <v>3183.85</v>
      </c>
      <c r="AF174" s="38">
        <v>1377.38</v>
      </c>
      <c r="AG174" s="41">
        <v>619.87599999999998</v>
      </c>
      <c r="AH174" s="33">
        <f t="shared" si="24"/>
        <v>0.64988733333333337</v>
      </c>
      <c r="AI174" s="34">
        <f t="shared" si="25"/>
        <v>5.6450502702519716E-2</v>
      </c>
      <c r="AK174" s="37">
        <v>206.06399999999999</v>
      </c>
      <c r="AL174" s="38">
        <v>46.512700000000002</v>
      </c>
      <c r="AM174" s="38">
        <v>200.67599999999999</v>
      </c>
      <c r="AN174" s="38">
        <v>200.67599999999999</v>
      </c>
      <c r="AO174" s="38">
        <v>353.66800000000001</v>
      </c>
      <c r="AP174" s="38">
        <v>398.46699999999998</v>
      </c>
      <c r="AQ174" s="38">
        <v>3648.44</v>
      </c>
      <c r="AR174" s="38">
        <v>1212.78</v>
      </c>
      <c r="AS174" s="41">
        <v>528.67899999999997</v>
      </c>
      <c r="AT174" s="33">
        <f t="shared" si="26"/>
        <v>0.66794416666666667</v>
      </c>
      <c r="AU174" s="34">
        <f t="shared" si="27"/>
        <v>5.8029675634066219E-2</v>
      </c>
    </row>
    <row r="175" spans="13:47">
      <c r="M175" s="37">
        <v>209.09399999999999</v>
      </c>
      <c r="N175" s="38">
        <v>65.556700000000006</v>
      </c>
      <c r="O175" s="38">
        <v>283.53500000000003</v>
      </c>
      <c r="P175" s="38">
        <v>283.53500000000003</v>
      </c>
      <c r="Q175" s="38">
        <v>619.90499999999997</v>
      </c>
      <c r="R175" s="38">
        <v>747.46799999999996</v>
      </c>
      <c r="S175" s="38">
        <v>2493.34</v>
      </c>
      <c r="T175" s="38">
        <v>1567.89</v>
      </c>
      <c r="U175" s="41">
        <v>746.971</v>
      </c>
      <c r="V175" s="33">
        <f t="shared" si="22"/>
        <v>0.6262660000000001</v>
      </c>
      <c r="W175" s="34">
        <f t="shared" si="23"/>
        <v>5.2339341429999395E-2</v>
      </c>
      <c r="Y175" s="37">
        <v>209.09399999999999</v>
      </c>
      <c r="Z175" s="38">
        <v>54.178100000000001</v>
      </c>
      <c r="AA175" s="38">
        <v>237.13399999999999</v>
      </c>
      <c r="AB175" s="38">
        <v>237.13399999999999</v>
      </c>
      <c r="AC175" s="38">
        <v>452.99799999999999</v>
      </c>
      <c r="AD175" s="38">
        <v>518.55499999999995</v>
      </c>
      <c r="AE175" s="38">
        <v>3175.09</v>
      </c>
      <c r="AF175" s="38">
        <v>1386.13</v>
      </c>
      <c r="AG175" s="41">
        <v>624.72799999999995</v>
      </c>
      <c r="AH175" s="33">
        <f t="shared" si="24"/>
        <v>0.65429666666666675</v>
      </c>
      <c r="AI175" s="34">
        <f t="shared" si="25"/>
        <v>5.5202380163941939E-2</v>
      </c>
      <c r="AK175" s="37">
        <v>209.09399999999999</v>
      </c>
      <c r="AL175" s="38">
        <v>45.7851</v>
      </c>
      <c r="AM175" s="38">
        <v>202.262</v>
      </c>
      <c r="AN175" s="38">
        <v>202.262</v>
      </c>
      <c r="AO175" s="38">
        <v>356.58100000000002</v>
      </c>
      <c r="AP175" s="38">
        <v>393.11</v>
      </c>
      <c r="AQ175" s="38">
        <v>3640.56</v>
      </c>
      <c r="AR175" s="38">
        <v>1220.67</v>
      </c>
      <c r="AS175" s="41">
        <v>532.85699999999997</v>
      </c>
      <c r="AT175" s="33">
        <f t="shared" si="26"/>
        <v>0.67240833333333327</v>
      </c>
      <c r="AU175" s="34">
        <f t="shared" si="27"/>
        <v>5.6742678679869624E-2</v>
      </c>
    </row>
    <row r="176" spans="13:47">
      <c r="M176" s="37">
        <v>212.124</v>
      </c>
      <c r="N176" s="38">
        <v>64.586399999999998</v>
      </c>
      <c r="O176" s="38">
        <v>285.70299999999997</v>
      </c>
      <c r="P176" s="38">
        <v>285.70299999999997</v>
      </c>
      <c r="Q176" s="38">
        <v>625.202</v>
      </c>
      <c r="R176" s="38">
        <v>738.80600000000004</v>
      </c>
      <c r="S176" s="38">
        <v>2483.85</v>
      </c>
      <c r="T176" s="38">
        <v>1577.38</v>
      </c>
      <c r="U176" s="41">
        <v>752.68100000000004</v>
      </c>
      <c r="V176" s="33">
        <f t="shared" si="22"/>
        <v>0.63059699999999996</v>
      </c>
      <c r="W176" s="34">
        <f t="shared" si="23"/>
        <v>5.1210519555278569E-2</v>
      </c>
      <c r="Y176" s="37">
        <v>212.124</v>
      </c>
      <c r="Z176" s="38">
        <v>53.351100000000002</v>
      </c>
      <c r="AA176" s="38">
        <v>238.95500000000001</v>
      </c>
      <c r="AB176" s="38">
        <v>238.95500000000001</v>
      </c>
      <c r="AC176" s="38">
        <v>456.73599999999999</v>
      </c>
      <c r="AD176" s="38">
        <v>512.00300000000004</v>
      </c>
      <c r="AE176" s="38">
        <v>3166.43</v>
      </c>
      <c r="AF176" s="38">
        <v>1394.8</v>
      </c>
      <c r="AG176" s="41">
        <v>629.524</v>
      </c>
      <c r="AH176" s="33">
        <f t="shared" si="24"/>
        <v>0.65866466666666668</v>
      </c>
      <c r="AI176" s="34">
        <f t="shared" si="25"/>
        <v>5.3999253034169137E-2</v>
      </c>
      <c r="AK176" s="37">
        <v>212.124</v>
      </c>
      <c r="AL176" s="38">
        <v>45.071599999999997</v>
      </c>
      <c r="AM176" s="38">
        <v>203.822</v>
      </c>
      <c r="AN176" s="38">
        <v>203.822</v>
      </c>
      <c r="AO176" s="38">
        <v>359.45400000000001</v>
      </c>
      <c r="AP176" s="38">
        <v>387.83100000000002</v>
      </c>
      <c r="AQ176" s="38">
        <v>3632.81</v>
      </c>
      <c r="AR176" s="38">
        <v>1228.42</v>
      </c>
      <c r="AS176" s="41">
        <v>536.96600000000001</v>
      </c>
      <c r="AT176" s="33">
        <f t="shared" si="26"/>
        <v>0.67680750000000001</v>
      </c>
      <c r="AU176" s="34">
        <f t="shared" si="27"/>
        <v>5.5495346411892105E-2</v>
      </c>
    </row>
    <row r="177" spans="13:47">
      <c r="M177" s="37">
        <v>215.154</v>
      </c>
      <c r="N177" s="38">
        <v>63.635199999999998</v>
      </c>
      <c r="O177" s="38">
        <v>287.83600000000001</v>
      </c>
      <c r="P177" s="38">
        <v>287.83600000000001</v>
      </c>
      <c r="Q177" s="38">
        <v>630.43399999999997</v>
      </c>
      <c r="R177" s="38">
        <v>730.25900000000001</v>
      </c>
      <c r="S177" s="38">
        <v>2474.52</v>
      </c>
      <c r="T177" s="38">
        <v>1586.7</v>
      </c>
      <c r="U177" s="41">
        <v>758.30100000000004</v>
      </c>
      <c r="V177" s="33">
        <f t="shared" si="22"/>
        <v>0.6348705</v>
      </c>
      <c r="W177" s="34">
        <f t="shared" si="23"/>
        <v>5.0116677338134311E-2</v>
      </c>
      <c r="Y177" s="37">
        <v>215.154</v>
      </c>
      <c r="Z177" s="38">
        <v>52.545200000000001</v>
      </c>
      <c r="AA177" s="38">
        <v>240.76300000000001</v>
      </c>
      <c r="AB177" s="38">
        <v>240.76300000000001</v>
      </c>
      <c r="AC177" s="38">
        <v>460.43599999999998</v>
      </c>
      <c r="AD177" s="38">
        <v>505.49200000000002</v>
      </c>
      <c r="AE177" s="38">
        <v>3157.79</v>
      </c>
      <c r="AF177" s="38">
        <v>1403.44</v>
      </c>
      <c r="AG177" s="41">
        <v>634.28899999999999</v>
      </c>
      <c r="AH177" s="33">
        <f t="shared" si="24"/>
        <v>0.66300533333333334</v>
      </c>
      <c r="AI177" s="34">
        <f t="shared" si="25"/>
        <v>5.2835371862267576E-2</v>
      </c>
      <c r="AK177" s="37">
        <v>215.154</v>
      </c>
      <c r="AL177" s="38">
        <v>44.371600000000001</v>
      </c>
      <c r="AM177" s="38">
        <v>205.35599999999999</v>
      </c>
      <c r="AN177" s="38">
        <v>205.35599999999999</v>
      </c>
      <c r="AO177" s="38">
        <v>362.28699999999998</v>
      </c>
      <c r="AP177" s="38">
        <v>382.62900000000002</v>
      </c>
      <c r="AQ177" s="38">
        <v>3625.18</v>
      </c>
      <c r="AR177" s="38">
        <v>1236.04</v>
      </c>
      <c r="AS177" s="41">
        <v>541.00900000000001</v>
      </c>
      <c r="AT177" s="33">
        <f t="shared" si="26"/>
        <v>0.68114249999999998</v>
      </c>
      <c r="AU177" s="34">
        <f t="shared" si="27"/>
        <v>5.4285752736517444E-2</v>
      </c>
    </row>
    <row r="178" spans="13:47">
      <c r="M178" s="37">
        <v>218.185</v>
      </c>
      <c r="N178" s="38">
        <v>62.712400000000002</v>
      </c>
      <c r="O178" s="38">
        <v>289.91899999999998</v>
      </c>
      <c r="P178" s="38">
        <v>289.91899999999998</v>
      </c>
      <c r="Q178" s="38">
        <v>635.58900000000006</v>
      </c>
      <c r="R178" s="38">
        <v>721.86</v>
      </c>
      <c r="S178" s="38">
        <v>2465.46</v>
      </c>
      <c r="T178" s="38">
        <v>1595.76</v>
      </c>
      <c r="U178" s="41">
        <v>763.78899999999999</v>
      </c>
      <c r="V178" s="33">
        <f t="shared" si="22"/>
        <v>0.63906999999999992</v>
      </c>
      <c r="W178" s="34">
        <f t="shared" si="23"/>
        <v>4.906536060212497E-2</v>
      </c>
      <c r="Y178" s="37">
        <v>218.185</v>
      </c>
      <c r="Z178" s="38">
        <v>51.750100000000003</v>
      </c>
      <c r="AA178" s="38">
        <v>242.529</v>
      </c>
      <c r="AB178" s="38">
        <v>242.529</v>
      </c>
      <c r="AC178" s="38">
        <v>464.07799999999997</v>
      </c>
      <c r="AD178" s="38">
        <v>499.11399999999998</v>
      </c>
      <c r="AE178" s="38">
        <v>3149.39</v>
      </c>
      <c r="AF178" s="38">
        <v>1411.84</v>
      </c>
      <c r="AG178" s="41">
        <v>638.94100000000003</v>
      </c>
      <c r="AH178" s="33">
        <f t="shared" si="24"/>
        <v>0.66725733333333326</v>
      </c>
      <c r="AI178" s="34">
        <f t="shared" si="25"/>
        <v>5.1704289999060835E-2</v>
      </c>
      <c r="AK178" s="37">
        <v>218.185</v>
      </c>
      <c r="AL178" s="38">
        <v>43.684699999999999</v>
      </c>
      <c r="AM178" s="38">
        <v>206.86600000000001</v>
      </c>
      <c r="AN178" s="38">
        <v>206.86600000000001</v>
      </c>
      <c r="AO178" s="38">
        <v>365.08</v>
      </c>
      <c r="AP178" s="38">
        <v>377.50299999999999</v>
      </c>
      <c r="AQ178" s="38">
        <v>3617.69</v>
      </c>
      <c r="AR178" s="38">
        <v>1243.54</v>
      </c>
      <c r="AS178" s="41">
        <v>544.98699999999997</v>
      </c>
      <c r="AT178" s="33">
        <f t="shared" si="26"/>
        <v>0.68541416666666677</v>
      </c>
      <c r="AU178" s="34">
        <f t="shared" si="27"/>
        <v>5.3112290987079584E-2</v>
      </c>
    </row>
    <row r="179" spans="13:47">
      <c r="M179" s="37">
        <v>221.215</v>
      </c>
      <c r="N179" s="38">
        <v>61.798499999999997</v>
      </c>
      <c r="O179" s="38">
        <v>291.98599999999999</v>
      </c>
      <c r="P179" s="38">
        <v>291.98599999999999</v>
      </c>
      <c r="Q179" s="38">
        <v>640.69100000000003</v>
      </c>
      <c r="R179" s="38">
        <v>713.53899999999999</v>
      </c>
      <c r="S179" s="38">
        <v>2456.4499999999998</v>
      </c>
      <c r="T179" s="38">
        <v>1604.77</v>
      </c>
      <c r="U179" s="41">
        <v>769.23299999999995</v>
      </c>
      <c r="V179" s="33">
        <f t="shared" si="22"/>
        <v>0.64323050000000004</v>
      </c>
      <c r="W179" s="34">
        <f t="shared" si="23"/>
        <v>4.8037600828940791E-2</v>
      </c>
      <c r="Y179" s="37">
        <v>221.215</v>
      </c>
      <c r="Z179" s="38">
        <v>50.969900000000003</v>
      </c>
      <c r="AA179" s="38">
        <v>244.268</v>
      </c>
      <c r="AB179" s="38">
        <v>244.268</v>
      </c>
      <c r="AC179" s="38">
        <v>467.67099999999999</v>
      </c>
      <c r="AD179" s="38">
        <v>492.82299999999998</v>
      </c>
      <c r="AE179" s="38">
        <v>3141.12</v>
      </c>
      <c r="AF179" s="38">
        <v>1420.11</v>
      </c>
      <c r="AG179" s="41">
        <v>643.52300000000002</v>
      </c>
      <c r="AH179" s="33">
        <f t="shared" si="24"/>
        <v>0.6714513333333334</v>
      </c>
      <c r="AI179" s="34">
        <f t="shared" si="25"/>
        <v>5.0606695744640717E-2</v>
      </c>
      <c r="AK179" s="37">
        <v>221.215</v>
      </c>
      <c r="AL179" s="38">
        <v>42.997500000000002</v>
      </c>
      <c r="AM179" s="38">
        <v>208.37</v>
      </c>
      <c r="AN179" s="38">
        <v>208.37</v>
      </c>
      <c r="AO179" s="38">
        <v>367.84300000000002</v>
      </c>
      <c r="AP179" s="38">
        <v>372.42</v>
      </c>
      <c r="AQ179" s="38">
        <v>3610.21</v>
      </c>
      <c r="AR179" s="38">
        <v>1251.01</v>
      </c>
      <c r="AS179" s="41">
        <v>548.94799999999998</v>
      </c>
      <c r="AT179" s="33">
        <f t="shared" si="26"/>
        <v>0.68964999999999999</v>
      </c>
      <c r="AU179" s="34">
        <f t="shared" si="27"/>
        <v>5.1955702167766266E-2</v>
      </c>
    </row>
    <row r="180" spans="13:47">
      <c r="M180" s="37">
        <v>224.245</v>
      </c>
      <c r="N180" s="38">
        <v>60.902900000000002</v>
      </c>
      <c r="O180" s="38">
        <v>294.02</v>
      </c>
      <c r="P180" s="38">
        <v>294.02</v>
      </c>
      <c r="Q180" s="38">
        <v>645.73</v>
      </c>
      <c r="R180" s="38">
        <v>705.32799999999997</v>
      </c>
      <c r="S180" s="38">
        <v>2447.6</v>
      </c>
      <c r="T180" s="38">
        <v>1613.62</v>
      </c>
      <c r="U180" s="41">
        <v>774.59199999999998</v>
      </c>
      <c r="V180" s="33">
        <f t="shared" si="22"/>
        <v>0.64733600000000002</v>
      </c>
      <c r="W180" s="34">
        <f t="shared" si="23"/>
        <v>4.7041181086792637E-2</v>
      </c>
      <c r="Y180" s="37">
        <v>224.245</v>
      </c>
      <c r="Z180" s="38">
        <v>50.203499999999998</v>
      </c>
      <c r="AA180" s="38">
        <v>245.98</v>
      </c>
      <c r="AB180" s="38">
        <v>245.98</v>
      </c>
      <c r="AC180" s="38">
        <v>471.21600000000001</v>
      </c>
      <c r="AD180" s="38">
        <v>486.62099999999998</v>
      </c>
      <c r="AE180" s="38">
        <v>3132.99</v>
      </c>
      <c r="AF180" s="38">
        <v>1428.23</v>
      </c>
      <c r="AG180" s="41">
        <v>648.03099999999995</v>
      </c>
      <c r="AH180" s="33">
        <f t="shared" si="24"/>
        <v>0.67558600000000002</v>
      </c>
      <c r="AI180" s="34">
        <f t="shared" si="25"/>
        <v>4.9540695041045843E-2</v>
      </c>
      <c r="AK180" s="37">
        <v>224.245</v>
      </c>
      <c r="AL180" s="38">
        <v>42.335700000000003</v>
      </c>
      <c r="AM180" s="38">
        <v>209.816</v>
      </c>
      <c r="AN180" s="38">
        <v>209.816</v>
      </c>
      <c r="AO180" s="38">
        <v>370.55</v>
      </c>
      <c r="AP180" s="38">
        <v>367.48200000000003</v>
      </c>
      <c r="AQ180" s="38">
        <v>3603.06</v>
      </c>
      <c r="AR180" s="38">
        <v>1258.1600000000001</v>
      </c>
      <c r="AS180" s="41">
        <v>552.75900000000001</v>
      </c>
      <c r="AT180" s="33">
        <f t="shared" si="26"/>
        <v>0.69376500000000008</v>
      </c>
      <c r="AU180" s="34">
        <f t="shared" si="27"/>
        <v>5.0852594178143896E-2</v>
      </c>
    </row>
    <row r="181" spans="13:47">
      <c r="M181" s="37">
        <v>227.27500000000001</v>
      </c>
      <c r="N181" s="38">
        <v>60.022799999999997</v>
      </c>
      <c r="O181" s="38">
        <v>296.02300000000002</v>
      </c>
      <c r="P181" s="38">
        <v>296.02300000000002</v>
      </c>
      <c r="Q181" s="38">
        <v>650.70699999999999</v>
      </c>
      <c r="R181" s="38">
        <v>697.22299999999996</v>
      </c>
      <c r="S181" s="38">
        <v>2438.9</v>
      </c>
      <c r="T181" s="38">
        <v>1622.33</v>
      </c>
      <c r="U181" s="41">
        <v>779.87099999999998</v>
      </c>
      <c r="V181" s="33">
        <f t="shared" si="22"/>
        <v>0.65138850000000004</v>
      </c>
      <c r="W181" s="34">
        <f t="shared" si="23"/>
        <v>4.607296567255946E-2</v>
      </c>
      <c r="Y181" s="37">
        <v>227.27500000000001</v>
      </c>
      <c r="Z181" s="38">
        <v>49.451599999999999</v>
      </c>
      <c r="AA181" s="38">
        <v>247.66399999999999</v>
      </c>
      <c r="AB181" s="38">
        <v>247.66399999999999</v>
      </c>
      <c r="AC181" s="38">
        <v>474.71499999999997</v>
      </c>
      <c r="AD181" s="38">
        <v>480.50599999999997</v>
      </c>
      <c r="AE181" s="38">
        <v>3125</v>
      </c>
      <c r="AF181" s="38">
        <v>1436.23</v>
      </c>
      <c r="AG181" s="41">
        <v>652.46799999999996</v>
      </c>
      <c r="AH181" s="33">
        <f t="shared" si="24"/>
        <v>0.67966266666666664</v>
      </c>
      <c r="AI181" s="34">
        <f t="shared" si="25"/>
        <v>4.8506023576401623E-2</v>
      </c>
      <c r="AK181" s="37">
        <v>227.27500000000001</v>
      </c>
      <c r="AL181" s="38">
        <v>41.685200000000002</v>
      </c>
      <c r="AM181" s="38">
        <v>211.255</v>
      </c>
      <c r="AN181" s="38">
        <v>211.255</v>
      </c>
      <c r="AO181" s="38">
        <v>373.22699999999998</v>
      </c>
      <c r="AP181" s="38">
        <v>362.577</v>
      </c>
      <c r="AQ181" s="38">
        <v>3595.93</v>
      </c>
      <c r="AR181" s="38">
        <v>1265.29</v>
      </c>
      <c r="AS181" s="41">
        <v>556.54999999999995</v>
      </c>
      <c r="AT181" s="33">
        <f t="shared" si="26"/>
        <v>0.69785249999999999</v>
      </c>
      <c r="AU181" s="34">
        <f t="shared" si="27"/>
        <v>4.9777949733885982E-2</v>
      </c>
    </row>
    <row r="182" spans="13:47">
      <c r="M182" s="37">
        <v>230.30500000000001</v>
      </c>
      <c r="N182" s="38">
        <v>59.159799999999997</v>
      </c>
      <c r="O182" s="38">
        <v>297.99799999999999</v>
      </c>
      <c r="P182" s="38">
        <v>297.99799999999999</v>
      </c>
      <c r="Q182" s="38">
        <v>655.625</v>
      </c>
      <c r="R182" s="38">
        <v>689.22</v>
      </c>
      <c r="S182" s="38">
        <v>2430.3200000000002</v>
      </c>
      <c r="T182" s="38">
        <v>1630.9</v>
      </c>
      <c r="U182" s="41">
        <v>785.072</v>
      </c>
      <c r="V182" s="33">
        <f t="shared" si="22"/>
        <v>0.65539000000000003</v>
      </c>
      <c r="W182" s="34">
        <f t="shared" si="23"/>
        <v>4.5133279421413201E-2</v>
      </c>
      <c r="Y182" s="37">
        <v>230.30500000000001</v>
      </c>
      <c r="Z182" s="38">
        <v>48.713900000000002</v>
      </c>
      <c r="AA182" s="38">
        <v>249.322</v>
      </c>
      <c r="AB182" s="38">
        <v>249.322</v>
      </c>
      <c r="AC182" s="38">
        <v>478.16699999999997</v>
      </c>
      <c r="AD182" s="38">
        <v>474.476</v>
      </c>
      <c r="AE182" s="38">
        <v>3117.14</v>
      </c>
      <c r="AF182" s="38">
        <v>1444.09</v>
      </c>
      <c r="AG182" s="41">
        <v>656.83600000000001</v>
      </c>
      <c r="AH182" s="33">
        <f t="shared" si="24"/>
        <v>0.68368266666666655</v>
      </c>
      <c r="AI182" s="34">
        <f t="shared" si="25"/>
        <v>4.7501472418002899E-2</v>
      </c>
      <c r="AK182" s="37">
        <v>230.30500000000001</v>
      </c>
      <c r="AL182" s="38">
        <v>41.048400000000001</v>
      </c>
      <c r="AM182" s="38">
        <v>212.67099999999999</v>
      </c>
      <c r="AN182" s="38">
        <v>212.67099999999999</v>
      </c>
      <c r="AO182" s="38">
        <v>375.86799999999999</v>
      </c>
      <c r="AP182" s="38">
        <v>357.74200000000002</v>
      </c>
      <c r="AQ182" s="38">
        <v>3588.92</v>
      </c>
      <c r="AR182" s="38">
        <v>1272.31</v>
      </c>
      <c r="AS182" s="41">
        <v>560.28</v>
      </c>
      <c r="AT182" s="33">
        <f t="shared" si="26"/>
        <v>0.70188166666666674</v>
      </c>
      <c r="AU182" s="34">
        <f t="shared" si="27"/>
        <v>4.8736135483426694E-2</v>
      </c>
    </row>
    <row r="183" spans="13:47">
      <c r="M183" s="37">
        <v>233.33600000000001</v>
      </c>
      <c r="N183" s="38">
        <v>58.3125</v>
      </c>
      <c r="O183" s="38">
        <v>299.94200000000001</v>
      </c>
      <c r="P183" s="38">
        <v>299.94200000000001</v>
      </c>
      <c r="Q183" s="38">
        <v>660.48199999999997</v>
      </c>
      <c r="R183" s="38">
        <v>681.32299999999998</v>
      </c>
      <c r="S183" s="38">
        <v>2421.9</v>
      </c>
      <c r="T183" s="38">
        <v>1639.33</v>
      </c>
      <c r="U183" s="41">
        <v>790.19399999999996</v>
      </c>
      <c r="V183" s="33">
        <f t="shared" si="22"/>
        <v>0.65933850000000005</v>
      </c>
      <c r="W183" s="34">
        <f t="shared" si="23"/>
        <v>4.4220457321997725E-2</v>
      </c>
      <c r="Y183" s="37">
        <v>233.33600000000001</v>
      </c>
      <c r="Z183" s="38">
        <v>48.007100000000001</v>
      </c>
      <c r="AA183" s="38">
        <v>250.916</v>
      </c>
      <c r="AB183" s="38">
        <v>250.916</v>
      </c>
      <c r="AC183" s="38">
        <v>481.553</v>
      </c>
      <c r="AD183" s="38">
        <v>468.60700000000003</v>
      </c>
      <c r="AE183" s="38">
        <v>3109.64</v>
      </c>
      <c r="AF183" s="38">
        <v>1451.58</v>
      </c>
      <c r="AG183" s="41">
        <v>661.03700000000003</v>
      </c>
      <c r="AH183" s="33">
        <f t="shared" si="24"/>
        <v>0.68759533333333334</v>
      </c>
      <c r="AI183" s="34">
        <f t="shared" si="25"/>
        <v>4.6545885031215067E-2</v>
      </c>
      <c r="AK183" s="37">
        <v>233.33600000000001</v>
      </c>
      <c r="AL183" s="38">
        <v>40.430300000000003</v>
      </c>
      <c r="AM183" s="38">
        <v>214.059</v>
      </c>
      <c r="AN183" s="38">
        <v>214.059</v>
      </c>
      <c r="AO183" s="38">
        <v>378.46899999999999</v>
      </c>
      <c r="AP183" s="38">
        <v>352.98200000000003</v>
      </c>
      <c r="AQ183" s="38">
        <v>3582.05</v>
      </c>
      <c r="AR183" s="38">
        <v>1279.18</v>
      </c>
      <c r="AS183" s="41">
        <v>563.93700000000001</v>
      </c>
      <c r="AT183" s="33">
        <f t="shared" si="26"/>
        <v>0.70584833333333341</v>
      </c>
      <c r="AU183" s="34">
        <f t="shared" si="27"/>
        <v>4.7732515719854832E-2</v>
      </c>
    </row>
    <row r="184" spans="13:47">
      <c r="M184" s="37">
        <v>236.36600000000001</v>
      </c>
      <c r="N184" s="38">
        <v>57.480699999999999</v>
      </c>
      <c r="O184" s="38">
        <v>301.85599999999999</v>
      </c>
      <c r="P184" s="38">
        <v>301.85599999999999</v>
      </c>
      <c r="Q184" s="38">
        <v>665.279</v>
      </c>
      <c r="R184" s="38">
        <v>673.52700000000004</v>
      </c>
      <c r="S184" s="38">
        <v>2413.61</v>
      </c>
      <c r="T184" s="38">
        <v>1647.61</v>
      </c>
      <c r="U184" s="41">
        <v>795.23800000000006</v>
      </c>
      <c r="V184" s="33">
        <f t="shared" si="22"/>
        <v>0.66323650000000001</v>
      </c>
      <c r="W184" s="34">
        <f t="shared" si="23"/>
        <v>4.3333486622042061E-2</v>
      </c>
      <c r="Y184" s="37">
        <v>236.36600000000001</v>
      </c>
      <c r="Z184" s="38">
        <v>47.294499999999999</v>
      </c>
      <c r="AA184" s="38">
        <v>252.52199999999999</v>
      </c>
      <c r="AB184" s="38">
        <v>252.52199999999999</v>
      </c>
      <c r="AC184" s="38">
        <v>484.91399999999999</v>
      </c>
      <c r="AD184" s="38">
        <v>462.74799999999999</v>
      </c>
      <c r="AE184" s="38">
        <v>3102.04</v>
      </c>
      <c r="AF184" s="38">
        <v>1459.18</v>
      </c>
      <c r="AG184" s="41">
        <v>665.26700000000005</v>
      </c>
      <c r="AH184" s="33">
        <f t="shared" si="24"/>
        <v>0.6915013333333333</v>
      </c>
      <c r="AI184" s="34">
        <f t="shared" si="25"/>
        <v>4.5595959323288845E-2</v>
      </c>
      <c r="AK184" s="37">
        <v>236.36600000000001</v>
      </c>
      <c r="AL184" s="38">
        <v>39.816400000000002</v>
      </c>
      <c r="AM184" s="38">
        <v>215.43</v>
      </c>
      <c r="AN184" s="38">
        <v>215.43</v>
      </c>
      <c r="AO184" s="38">
        <v>381.03699999999998</v>
      </c>
      <c r="AP184" s="38">
        <v>348.28699999999998</v>
      </c>
      <c r="AQ184" s="38">
        <v>3575.26</v>
      </c>
      <c r="AR184" s="38">
        <v>1285.96</v>
      </c>
      <c r="AS184" s="41">
        <v>567.548</v>
      </c>
      <c r="AT184" s="33">
        <f t="shared" si="26"/>
        <v>0.70976083333333329</v>
      </c>
      <c r="AU184" s="34">
        <f t="shared" si="27"/>
        <v>4.6748611327994294E-2</v>
      </c>
    </row>
    <row r="185" spans="13:47">
      <c r="M185" s="37">
        <v>239.39599999999999</v>
      </c>
      <c r="N185" s="38">
        <v>56.668500000000002</v>
      </c>
      <c r="O185" s="38">
        <v>303.714</v>
      </c>
      <c r="P185" s="38">
        <v>303.714</v>
      </c>
      <c r="Q185" s="38">
        <v>670.00599999999997</v>
      </c>
      <c r="R185" s="38">
        <v>665.89800000000002</v>
      </c>
      <c r="S185" s="38">
        <v>2405.65</v>
      </c>
      <c r="T185" s="38">
        <v>1655.58</v>
      </c>
      <c r="U185" s="41">
        <v>800.13099999999997</v>
      </c>
      <c r="V185" s="33">
        <f t="shared" si="22"/>
        <v>0.66705099999999995</v>
      </c>
      <c r="W185" s="34">
        <f t="shared" si="23"/>
        <v>4.2476887074601496E-2</v>
      </c>
      <c r="Y185" s="37">
        <v>239.39599999999999</v>
      </c>
      <c r="Z185" s="38">
        <v>46.595199999999998</v>
      </c>
      <c r="AA185" s="38">
        <v>254.10300000000001</v>
      </c>
      <c r="AB185" s="38">
        <v>254.10300000000001</v>
      </c>
      <c r="AC185" s="38">
        <v>488.23099999999999</v>
      </c>
      <c r="AD185" s="38">
        <v>456.96800000000002</v>
      </c>
      <c r="AE185" s="38">
        <v>3094.57</v>
      </c>
      <c r="AF185" s="38">
        <v>1466.66</v>
      </c>
      <c r="AG185" s="41">
        <v>669.43200000000002</v>
      </c>
      <c r="AH185" s="33">
        <f t="shared" si="24"/>
        <v>0.69535466666666657</v>
      </c>
      <c r="AI185" s="34">
        <f t="shared" si="25"/>
        <v>4.4672838417229771E-2</v>
      </c>
      <c r="AK185" s="37">
        <v>239.39599999999999</v>
      </c>
      <c r="AL185" s="38">
        <v>39.207099999999997</v>
      </c>
      <c r="AM185" s="38">
        <v>216.78299999999999</v>
      </c>
      <c r="AN185" s="38">
        <v>216.78299999999999</v>
      </c>
      <c r="AO185" s="38">
        <v>383.57100000000003</v>
      </c>
      <c r="AP185" s="38">
        <v>343.65699999999998</v>
      </c>
      <c r="AQ185" s="38">
        <v>3568.57</v>
      </c>
      <c r="AR185" s="38">
        <v>1292.6500000000001</v>
      </c>
      <c r="AS185" s="41">
        <v>571.11199999999997</v>
      </c>
      <c r="AT185" s="33">
        <f t="shared" si="26"/>
        <v>0.71361916666666669</v>
      </c>
      <c r="AU185" s="34">
        <f t="shared" si="27"/>
        <v>4.5784341087624927E-2</v>
      </c>
    </row>
    <row r="186" spans="13:47">
      <c r="M186" s="37">
        <v>242.42599999999999</v>
      </c>
      <c r="N186" s="38">
        <v>55.865900000000003</v>
      </c>
      <c r="O186" s="38">
        <v>305.57100000000003</v>
      </c>
      <c r="P186" s="38">
        <v>305.57100000000003</v>
      </c>
      <c r="Q186" s="38">
        <v>674.68700000000001</v>
      </c>
      <c r="R186" s="38">
        <v>658.30399999999997</v>
      </c>
      <c r="S186" s="38">
        <v>2397.63</v>
      </c>
      <c r="T186" s="38">
        <v>1663.59</v>
      </c>
      <c r="U186" s="41">
        <v>805.024</v>
      </c>
      <c r="V186" s="33">
        <f t="shared" si="22"/>
        <v>0.670848</v>
      </c>
      <c r="W186" s="34">
        <f t="shared" si="23"/>
        <v>4.1638269771990082E-2</v>
      </c>
      <c r="Y186" s="37">
        <v>242.42599999999999</v>
      </c>
      <c r="Z186" s="38">
        <v>45.909199999999998</v>
      </c>
      <c r="AA186" s="38">
        <v>255.65899999999999</v>
      </c>
      <c r="AB186" s="38">
        <v>255.65899999999999</v>
      </c>
      <c r="AC186" s="38">
        <v>491.50400000000002</v>
      </c>
      <c r="AD186" s="38">
        <v>451.26799999999997</v>
      </c>
      <c r="AE186" s="38">
        <v>3087.21</v>
      </c>
      <c r="AF186" s="38">
        <v>1474.01</v>
      </c>
      <c r="AG186" s="41">
        <v>673.53300000000002</v>
      </c>
      <c r="AH186" s="33">
        <f t="shared" si="24"/>
        <v>0.6991546666666667</v>
      </c>
      <c r="AI186" s="34">
        <f t="shared" si="25"/>
        <v>4.3775912244500975E-2</v>
      </c>
      <c r="AK186" s="37">
        <v>242.42599999999999</v>
      </c>
      <c r="AL186" s="38">
        <v>38.614800000000002</v>
      </c>
      <c r="AM186" s="38">
        <v>218.11099999999999</v>
      </c>
      <c r="AN186" s="38">
        <v>218.11099999999999</v>
      </c>
      <c r="AO186" s="38">
        <v>386.06799999999998</v>
      </c>
      <c r="AP186" s="38">
        <v>339.09500000000003</v>
      </c>
      <c r="AQ186" s="38">
        <v>3562.01</v>
      </c>
      <c r="AR186" s="38">
        <v>1299.22</v>
      </c>
      <c r="AS186" s="41">
        <v>574.61199999999997</v>
      </c>
      <c r="AT186" s="33">
        <f t="shared" si="26"/>
        <v>0.71742083333333329</v>
      </c>
      <c r="AU186" s="34">
        <f t="shared" si="27"/>
        <v>4.4853729505578435E-2</v>
      </c>
    </row>
    <row r="187" spans="13:47">
      <c r="M187" s="37">
        <v>245.45599999999999</v>
      </c>
      <c r="N187" s="38">
        <v>55.078800000000001</v>
      </c>
      <c r="O187" s="38">
        <v>307.40100000000001</v>
      </c>
      <c r="P187" s="38">
        <v>307.40100000000001</v>
      </c>
      <c r="Q187" s="38">
        <v>679.31200000000001</v>
      </c>
      <c r="R187" s="38">
        <v>650.80700000000002</v>
      </c>
      <c r="S187" s="38">
        <v>2389.7399999999998</v>
      </c>
      <c r="T187" s="38">
        <v>1671.48</v>
      </c>
      <c r="U187" s="41">
        <v>809.84500000000003</v>
      </c>
      <c r="V187" s="33">
        <f t="shared" si="22"/>
        <v>0.67459650000000004</v>
      </c>
      <c r="W187" s="34">
        <f t="shared" si="23"/>
        <v>4.0823514500890536E-2</v>
      </c>
      <c r="Y187" s="37">
        <v>245.45599999999999</v>
      </c>
      <c r="Z187" s="38">
        <v>45.235999999999997</v>
      </c>
      <c r="AA187" s="38">
        <v>257.19200000000001</v>
      </c>
      <c r="AB187" s="38">
        <v>257.19200000000001</v>
      </c>
      <c r="AC187" s="38">
        <v>494.73500000000001</v>
      </c>
      <c r="AD187" s="38">
        <v>445.64499999999998</v>
      </c>
      <c r="AE187" s="38">
        <v>3079.97</v>
      </c>
      <c r="AF187" s="38">
        <v>1481.25</v>
      </c>
      <c r="AG187" s="41">
        <v>677.57100000000003</v>
      </c>
      <c r="AH187" s="33">
        <f t="shared" si="24"/>
        <v>0.70290333333333332</v>
      </c>
      <c r="AI187" s="34">
        <f t="shared" si="25"/>
        <v>4.2903955498859489E-2</v>
      </c>
      <c r="AK187" s="37">
        <v>245.45599999999999</v>
      </c>
      <c r="AL187" s="38">
        <v>38.033200000000001</v>
      </c>
      <c r="AM187" s="38">
        <v>219.41900000000001</v>
      </c>
      <c r="AN187" s="38">
        <v>219.41900000000001</v>
      </c>
      <c r="AO187" s="38">
        <v>388.53100000000001</v>
      </c>
      <c r="AP187" s="38">
        <v>334.59800000000001</v>
      </c>
      <c r="AQ187" s="38">
        <v>3555.54</v>
      </c>
      <c r="AR187" s="38">
        <v>1305.68</v>
      </c>
      <c r="AS187" s="41">
        <v>578.05799999999999</v>
      </c>
      <c r="AT187" s="33">
        <f t="shared" si="26"/>
        <v>0.72116833333333341</v>
      </c>
      <c r="AU187" s="34">
        <f t="shared" si="27"/>
        <v>4.394859267716044E-2</v>
      </c>
    </row>
    <row r="188" spans="13:47">
      <c r="M188" s="37">
        <v>248.48699999999999</v>
      </c>
      <c r="N188" s="38">
        <v>54.314500000000002</v>
      </c>
      <c r="O188" s="38">
        <v>309.20699999999999</v>
      </c>
      <c r="P188" s="38">
        <v>309.20699999999999</v>
      </c>
      <c r="Q188" s="38">
        <v>683.88300000000004</v>
      </c>
      <c r="R188" s="38">
        <v>643.38800000000003</v>
      </c>
      <c r="S188" s="38">
        <v>2381.9499999999998</v>
      </c>
      <c r="T188" s="38">
        <v>1679.28</v>
      </c>
      <c r="U188" s="41">
        <v>814.60299999999995</v>
      </c>
      <c r="V188" s="33">
        <f t="shared" si="22"/>
        <v>0.67830600000000008</v>
      </c>
      <c r="W188" s="34">
        <f t="shared" si="23"/>
        <v>4.0036871264591496E-2</v>
      </c>
      <c r="Y188" s="37">
        <v>248.48699999999999</v>
      </c>
      <c r="Z188" s="38">
        <v>44.575499999999998</v>
      </c>
      <c r="AA188" s="38">
        <v>258.702</v>
      </c>
      <c r="AB188" s="38">
        <v>258.702</v>
      </c>
      <c r="AC188" s="38">
        <v>497.923</v>
      </c>
      <c r="AD188" s="38">
        <v>440.09800000000001</v>
      </c>
      <c r="AE188" s="38">
        <v>3072.85</v>
      </c>
      <c r="AF188" s="38">
        <v>1488.37</v>
      </c>
      <c r="AG188" s="41">
        <v>681.54700000000003</v>
      </c>
      <c r="AH188" s="33">
        <f t="shared" si="24"/>
        <v>0.70660133333333341</v>
      </c>
      <c r="AI188" s="34">
        <f t="shared" si="25"/>
        <v>4.2056246709601453E-2</v>
      </c>
      <c r="AK188" s="37">
        <v>248.48699999999999</v>
      </c>
      <c r="AL188" s="38">
        <v>37.461799999999997</v>
      </c>
      <c r="AM188" s="38">
        <v>220.70699999999999</v>
      </c>
      <c r="AN188" s="38">
        <v>220.70699999999999</v>
      </c>
      <c r="AO188" s="38">
        <v>390.96</v>
      </c>
      <c r="AP188" s="38">
        <v>330.16500000000002</v>
      </c>
      <c r="AQ188" s="38">
        <v>3549.19</v>
      </c>
      <c r="AR188" s="38">
        <v>1312.04</v>
      </c>
      <c r="AS188" s="41">
        <v>581.45000000000005</v>
      </c>
      <c r="AT188" s="33">
        <f t="shared" si="26"/>
        <v>0.72486250000000008</v>
      </c>
      <c r="AU188" s="34">
        <f t="shared" si="27"/>
        <v>4.3067708243517445E-2</v>
      </c>
    </row>
    <row r="189" spans="13:47">
      <c r="M189" s="37">
        <v>251.517</v>
      </c>
      <c r="N189" s="38">
        <v>53.552900000000001</v>
      </c>
      <c r="O189" s="38">
        <v>310.98399999999998</v>
      </c>
      <c r="P189" s="38">
        <v>310.98399999999998</v>
      </c>
      <c r="Q189" s="38">
        <v>688.39700000000005</v>
      </c>
      <c r="R189" s="38">
        <v>636.08199999999999</v>
      </c>
      <c r="S189" s="38">
        <v>2374.31</v>
      </c>
      <c r="T189" s="38">
        <v>1686.91</v>
      </c>
      <c r="U189" s="41">
        <v>819.28300000000002</v>
      </c>
      <c r="V189" s="33">
        <f t="shared" si="22"/>
        <v>0.68195900000000009</v>
      </c>
      <c r="W189" s="34">
        <f t="shared" si="23"/>
        <v>3.9264017338285731E-2</v>
      </c>
      <c r="Y189" s="37">
        <v>251.517</v>
      </c>
      <c r="Z189" s="38">
        <v>43.921300000000002</v>
      </c>
      <c r="AA189" s="38">
        <v>260.19</v>
      </c>
      <c r="AB189" s="38">
        <v>260.19</v>
      </c>
      <c r="AC189" s="38">
        <v>501.07100000000003</v>
      </c>
      <c r="AD189" s="38">
        <v>434.62700000000001</v>
      </c>
      <c r="AE189" s="38">
        <v>3065.83</v>
      </c>
      <c r="AF189" s="38">
        <v>1495.39</v>
      </c>
      <c r="AG189" s="41">
        <v>685.46900000000005</v>
      </c>
      <c r="AH189" s="33">
        <f t="shared" si="24"/>
        <v>0.71024866666666675</v>
      </c>
      <c r="AI189" s="34">
        <f t="shared" si="25"/>
        <v>4.1226218423031182E-2</v>
      </c>
      <c r="AK189" s="37">
        <v>251.517</v>
      </c>
      <c r="AL189" s="38">
        <v>36.890500000000003</v>
      </c>
      <c r="AM189" s="38">
        <v>221.98</v>
      </c>
      <c r="AN189" s="38">
        <v>221.98</v>
      </c>
      <c r="AO189" s="38">
        <v>393.35700000000003</v>
      </c>
      <c r="AP189" s="38">
        <v>325.79199999999997</v>
      </c>
      <c r="AQ189" s="38">
        <v>3542.9</v>
      </c>
      <c r="AR189" s="38">
        <v>1318.33</v>
      </c>
      <c r="AS189" s="41">
        <v>584.80499999999995</v>
      </c>
      <c r="AT189" s="33">
        <f t="shared" si="26"/>
        <v>0.72850666666666675</v>
      </c>
      <c r="AU189" s="34">
        <f t="shared" si="27"/>
        <v>4.2198767341410738E-2</v>
      </c>
    </row>
    <row r="190" spans="13:47">
      <c r="M190" s="37">
        <v>254.547</v>
      </c>
      <c r="N190" s="38">
        <v>52.824300000000001</v>
      </c>
      <c r="O190" s="38">
        <v>312.71199999999999</v>
      </c>
      <c r="P190" s="38">
        <v>312.71199999999999</v>
      </c>
      <c r="Q190" s="38">
        <v>692.84900000000005</v>
      </c>
      <c r="R190" s="38">
        <v>628.90300000000002</v>
      </c>
      <c r="S190" s="38">
        <v>2366.92</v>
      </c>
      <c r="T190" s="38">
        <v>1694.3</v>
      </c>
      <c r="U190" s="41">
        <v>823.83699999999999</v>
      </c>
      <c r="V190" s="33">
        <f t="shared" si="22"/>
        <v>0.68554850000000001</v>
      </c>
      <c r="W190" s="34">
        <f t="shared" si="23"/>
        <v>3.8527033462986207E-2</v>
      </c>
      <c r="Y190" s="37">
        <v>254.547</v>
      </c>
      <c r="Z190" s="38">
        <v>43.284799999999997</v>
      </c>
      <c r="AA190" s="38">
        <v>261.654</v>
      </c>
      <c r="AB190" s="38">
        <v>261.654</v>
      </c>
      <c r="AC190" s="38">
        <v>504.17700000000002</v>
      </c>
      <c r="AD190" s="38">
        <v>429.23</v>
      </c>
      <c r="AE190" s="38">
        <v>3058.93</v>
      </c>
      <c r="AF190" s="38">
        <v>1502.29</v>
      </c>
      <c r="AG190" s="41">
        <v>689.32600000000002</v>
      </c>
      <c r="AH190" s="33">
        <f t="shared" si="24"/>
        <v>0.71384666666666663</v>
      </c>
      <c r="AI190" s="34">
        <f t="shared" si="25"/>
        <v>4.042399394828021E-2</v>
      </c>
      <c r="AK190" s="37">
        <v>254.547</v>
      </c>
      <c r="AL190" s="38">
        <v>36.3416</v>
      </c>
      <c r="AM190" s="38">
        <v>223.22800000000001</v>
      </c>
      <c r="AN190" s="38">
        <v>223.22800000000001</v>
      </c>
      <c r="AO190" s="38">
        <v>395.72</v>
      </c>
      <c r="AP190" s="38">
        <v>321.48200000000003</v>
      </c>
      <c r="AQ190" s="38">
        <v>3536.74</v>
      </c>
      <c r="AR190" s="38">
        <v>1324.49</v>
      </c>
      <c r="AS190" s="41">
        <v>588.09199999999998</v>
      </c>
      <c r="AT190" s="33">
        <f t="shared" si="26"/>
        <v>0.73209833333333341</v>
      </c>
      <c r="AU190" s="34">
        <f t="shared" si="27"/>
        <v>4.1366938412189615E-2</v>
      </c>
    </row>
    <row r="191" spans="13:47">
      <c r="M191" s="37">
        <v>257.577</v>
      </c>
      <c r="N191" s="38">
        <v>52.091099999999997</v>
      </c>
      <c r="O191" s="38">
        <v>314.43700000000001</v>
      </c>
      <c r="P191" s="38">
        <v>314.43700000000001</v>
      </c>
      <c r="Q191" s="38">
        <v>697.255</v>
      </c>
      <c r="R191" s="38">
        <v>621.78</v>
      </c>
      <c r="S191" s="38">
        <v>2359.5300000000002</v>
      </c>
      <c r="T191" s="38">
        <v>1701.7</v>
      </c>
      <c r="U191" s="41">
        <v>828.38199999999995</v>
      </c>
      <c r="V191" s="33">
        <f t="shared" si="22"/>
        <v>0.68911</v>
      </c>
      <c r="W191" s="34">
        <f t="shared" si="23"/>
        <v>3.7795925178853884E-2</v>
      </c>
      <c r="Y191" s="37">
        <v>257.577</v>
      </c>
      <c r="Z191" s="38">
        <v>42.659599999999998</v>
      </c>
      <c r="AA191" s="38">
        <v>263.096</v>
      </c>
      <c r="AB191" s="38">
        <v>263.096</v>
      </c>
      <c r="AC191" s="38">
        <v>507.24299999999999</v>
      </c>
      <c r="AD191" s="38">
        <v>423.90499999999997</v>
      </c>
      <c r="AE191" s="38">
        <v>3052.14</v>
      </c>
      <c r="AF191" s="38">
        <v>1509.08</v>
      </c>
      <c r="AG191" s="41">
        <v>693.125</v>
      </c>
      <c r="AH191" s="33">
        <f t="shared" si="24"/>
        <v>0.71739666666666668</v>
      </c>
      <c r="AI191" s="34">
        <f t="shared" si="25"/>
        <v>3.9642968325287263E-2</v>
      </c>
      <c r="AK191" s="37">
        <v>257.577</v>
      </c>
      <c r="AL191" s="38">
        <v>35.799700000000001</v>
      </c>
      <c r="AM191" s="38">
        <v>224.45699999999999</v>
      </c>
      <c r="AN191" s="38">
        <v>224.45699999999999</v>
      </c>
      <c r="AO191" s="38">
        <v>398.05</v>
      </c>
      <c r="AP191" s="38">
        <v>317.23599999999999</v>
      </c>
      <c r="AQ191" s="38">
        <v>3530.68</v>
      </c>
      <c r="AR191" s="38">
        <v>1330.55</v>
      </c>
      <c r="AS191" s="41">
        <v>591.32899999999995</v>
      </c>
      <c r="AT191" s="33">
        <f t="shared" si="26"/>
        <v>0.73563666666666672</v>
      </c>
      <c r="AU191" s="34">
        <f t="shared" si="27"/>
        <v>4.0554100529699898E-2</v>
      </c>
    </row>
    <row r="192" spans="13:47">
      <c r="M192" s="37">
        <v>260.60700000000003</v>
      </c>
      <c r="N192" s="38">
        <v>51.370600000000003</v>
      </c>
      <c r="O192" s="38">
        <v>316.137</v>
      </c>
      <c r="P192" s="38">
        <v>316.137</v>
      </c>
      <c r="Q192" s="38">
        <v>701.60900000000004</v>
      </c>
      <c r="R192" s="38">
        <v>614.74699999999996</v>
      </c>
      <c r="S192" s="38">
        <v>2352.2399999999998</v>
      </c>
      <c r="T192" s="38">
        <v>1708.98</v>
      </c>
      <c r="U192" s="41">
        <v>832.86</v>
      </c>
      <c r="V192" s="33">
        <f t="shared" si="22"/>
        <v>0.69262650000000003</v>
      </c>
      <c r="W192" s="34">
        <f t="shared" si="23"/>
        <v>3.7083911747529147E-2</v>
      </c>
      <c r="Y192" s="37">
        <v>260.60700000000003</v>
      </c>
      <c r="Z192" s="38">
        <v>42.073099999999997</v>
      </c>
      <c r="AA192" s="38">
        <v>264.50599999999997</v>
      </c>
      <c r="AB192" s="38">
        <v>264.50599999999997</v>
      </c>
      <c r="AC192" s="38">
        <v>510.26600000000002</v>
      </c>
      <c r="AD192" s="38">
        <v>418.65</v>
      </c>
      <c r="AE192" s="38">
        <v>3045.51</v>
      </c>
      <c r="AF192" s="38">
        <v>1515.72</v>
      </c>
      <c r="AG192" s="41">
        <v>696.83699999999999</v>
      </c>
      <c r="AH192" s="33">
        <f t="shared" si="24"/>
        <v>0.72089999999999999</v>
      </c>
      <c r="AI192" s="34">
        <f t="shared" si="25"/>
        <v>3.8907939150136406E-2</v>
      </c>
      <c r="AK192" s="37">
        <v>260.60700000000003</v>
      </c>
      <c r="AL192" s="38">
        <v>35.267600000000002</v>
      </c>
      <c r="AM192" s="38">
        <v>225.667</v>
      </c>
      <c r="AN192" s="38">
        <v>225.667</v>
      </c>
      <c r="AO192" s="38">
        <v>400.34899999999999</v>
      </c>
      <c r="AP192" s="38">
        <v>313.05</v>
      </c>
      <c r="AQ192" s="38">
        <v>3524.71</v>
      </c>
      <c r="AR192" s="38">
        <v>1336.51</v>
      </c>
      <c r="AS192" s="41">
        <v>594.51700000000005</v>
      </c>
      <c r="AT192" s="33">
        <f t="shared" si="26"/>
        <v>0.73912500000000003</v>
      </c>
      <c r="AU192" s="34">
        <f t="shared" si="27"/>
        <v>3.9762782569479675E-2</v>
      </c>
    </row>
    <row r="193" spans="13:47">
      <c r="M193" s="37">
        <v>263.63799999999998</v>
      </c>
      <c r="N193" s="38">
        <v>50.664200000000001</v>
      </c>
      <c r="O193" s="38">
        <v>317.81099999999998</v>
      </c>
      <c r="P193" s="38">
        <v>317.81099999999998</v>
      </c>
      <c r="Q193" s="38">
        <v>705.91</v>
      </c>
      <c r="R193" s="38">
        <v>607.803</v>
      </c>
      <c r="S193" s="38">
        <v>2345.08</v>
      </c>
      <c r="T193" s="38">
        <v>1716.14</v>
      </c>
      <c r="U193" s="41">
        <v>837.27099999999996</v>
      </c>
      <c r="V193" s="33">
        <f t="shared" si="22"/>
        <v>0.69609850000000006</v>
      </c>
      <c r="W193" s="34">
        <f t="shared" si="23"/>
        <v>3.6391545162071173E-2</v>
      </c>
      <c r="Y193" s="37">
        <v>263.63799999999998</v>
      </c>
      <c r="Z193" s="38">
        <v>41.468299999999999</v>
      </c>
      <c r="AA193" s="38">
        <v>265.90499999999997</v>
      </c>
      <c r="AB193" s="38">
        <v>265.90499999999997</v>
      </c>
      <c r="AC193" s="38">
        <v>513.25300000000004</v>
      </c>
      <c r="AD193" s="38">
        <v>413.46899999999999</v>
      </c>
      <c r="AE193" s="38">
        <v>3038.93</v>
      </c>
      <c r="AF193" s="38">
        <v>1522.3</v>
      </c>
      <c r="AG193" s="41">
        <v>700.52300000000002</v>
      </c>
      <c r="AH193" s="33">
        <f t="shared" si="24"/>
        <v>0.72435399999999994</v>
      </c>
      <c r="AI193" s="34">
        <f t="shared" si="25"/>
        <v>3.8165777138434158E-2</v>
      </c>
      <c r="AK193" s="37">
        <v>263.63799999999998</v>
      </c>
      <c r="AL193" s="38">
        <v>34.744799999999998</v>
      </c>
      <c r="AM193" s="38">
        <v>226.858</v>
      </c>
      <c r="AN193" s="38">
        <v>226.858</v>
      </c>
      <c r="AO193" s="38">
        <v>402.61599999999999</v>
      </c>
      <c r="AP193" s="38">
        <v>308.923</v>
      </c>
      <c r="AQ193" s="38">
        <v>3518.84</v>
      </c>
      <c r="AR193" s="38">
        <v>1342.38</v>
      </c>
      <c r="AS193" s="41">
        <v>597.65599999999995</v>
      </c>
      <c r="AT193" s="33">
        <f t="shared" si="26"/>
        <v>0.74256416666666669</v>
      </c>
      <c r="AU193" s="34">
        <f t="shared" si="27"/>
        <v>3.8991916523487866E-2</v>
      </c>
    </row>
    <row r="194" spans="13:47">
      <c r="M194" s="37">
        <v>266.66800000000001</v>
      </c>
      <c r="N194" s="38">
        <v>49.972999999999999</v>
      </c>
      <c r="O194" s="38">
        <v>319.43900000000002</v>
      </c>
      <c r="P194" s="38">
        <v>319.43900000000002</v>
      </c>
      <c r="Q194" s="38">
        <v>710.14300000000003</v>
      </c>
      <c r="R194" s="38">
        <v>601.00699999999995</v>
      </c>
      <c r="S194" s="38">
        <v>2338.17</v>
      </c>
      <c r="T194" s="38">
        <v>1723.05</v>
      </c>
      <c r="U194" s="41">
        <v>841.55899999999997</v>
      </c>
      <c r="V194" s="33">
        <f t="shared" si="22"/>
        <v>0.69949649999999997</v>
      </c>
      <c r="W194" s="34">
        <f t="shared" si="23"/>
        <v>3.5720693384455819E-2</v>
      </c>
      <c r="Y194" s="37">
        <v>266.66800000000001</v>
      </c>
      <c r="Z194" s="38">
        <v>40.873199999999997</v>
      </c>
      <c r="AA194" s="38">
        <v>267.28300000000002</v>
      </c>
      <c r="AB194" s="38">
        <v>267.28300000000002</v>
      </c>
      <c r="AC194" s="38">
        <v>516.20100000000002</v>
      </c>
      <c r="AD194" s="38">
        <v>408.35899999999998</v>
      </c>
      <c r="AE194" s="38">
        <v>3032.45</v>
      </c>
      <c r="AF194" s="38">
        <v>1528.77</v>
      </c>
      <c r="AG194" s="41">
        <v>704.15499999999997</v>
      </c>
      <c r="AH194" s="33">
        <f t="shared" si="24"/>
        <v>0.72776066666666672</v>
      </c>
      <c r="AI194" s="34">
        <f t="shared" si="25"/>
        <v>3.7441979551885642E-2</v>
      </c>
      <c r="AK194" s="37">
        <v>266.66800000000001</v>
      </c>
      <c r="AL194" s="38">
        <v>34.231299999999997</v>
      </c>
      <c r="AM194" s="38">
        <v>228.03100000000001</v>
      </c>
      <c r="AN194" s="38">
        <v>228.03100000000001</v>
      </c>
      <c r="AO194" s="38">
        <v>404.85199999999998</v>
      </c>
      <c r="AP194" s="38">
        <v>304.85399999999998</v>
      </c>
      <c r="AQ194" s="38">
        <v>3513.07</v>
      </c>
      <c r="AR194" s="38">
        <v>1348.16</v>
      </c>
      <c r="AS194" s="41">
        <v>600.74599999999998</v>
      </c>
      <c r="AT194" s="33">
        <f t="shared" si="26"/>
        <v>0.74595499999999992</v>
      </c>
      <c r="AU194" s="34">
        <f t="shared" si="27"/>
        <v>3.8241024369209044E-2</v>
      </c>
    </row>
    <row r="195" spans="13:47">
      <c r="M195" s="37">
        <v>269.69799999999998</v>
      </c>
      <c r="N195" s="38">
        <v>49.289700000000003</v>
      </c>
      <c r="O195" s="38">
        <v>321.06700000000001</v>
      </c>
      <c r="P195" s="38">
        <v>321.06700000000001</v>
      </c>
      <c r="Q195" s="38">
        <v>714.34299999999996</v>
      </c>
      <c r="R195" s="38">
        <v>594.23199999999997</v>
      </c>
      <c r="S195" s="38">
        <v>2331.2199999999998</v>
      </c>
      <c r="T195" s="38">
        <v>1730</v>
      </c>
      <c r="U195" s="41">
        <v>845.84900000000005</v>
      </c>
      <c r="V195" s="33">
        <f t="shared" si="22"/>
        <v>0.70288400000000006</v>
      </c>
      <c r="W195" s="34">
        <f t="shared" si="23"/>
        <v>3.5062471190125254E-2</v>
      </c>
      <c r="Y195" s="37">
        <v>269.69799999999998</v>
      </c>
      <c r="Z195" s="38">
        <v>40.287399999999998</v>
      </c>
      <c r="AA195" s="38">
        <v>268.642</v>
      </c>
      <c r="AB195" s="38">
        <v>268.642</v>
      </c>
      <c r="AC195" s="38">
        <v>519.11199999999997</v>
      </c>
      <c r="AD195" s="38">
        <v>403.31700000000001</v>
      </c>
      <c r="AE195" s="38">
        <v>3026.07</v>
      </c>
      <c r="AF195" s="38">
        <v>1535.15</v>
      </c>
      <c r="AG195" s="41">
        <v>707.73400000000004</v>
      </c>
      <c r="AH195" s="33">
        <f t="shared" si="24"/>
        <v>0.73112200000000005</v>
      </c>
      <c r="AI195" s="34">
        <f t="shared" si="25"/>
        <v>3.6735683875832849E-2</v>
      </c>
      <c r="AK195" s="37">
        <v>269.69799999999998</v>
      </c>
      <c r="AL195" s="38">
        <v>33.724200000000003</v>
      </c>
      <c r="AM195" s="38">
        <v>229.2</v>
      </c>
      <c r="AN195" s="38">
        <v>229.2</v>
      </c>
      <c r="AO195" s="38">
        <v>407.06700000000001</v>
      </c>
      <c r="AP195" s="38">
        <v>300.80900000000003</v>
      </c>
      <c r="AQ195" s="38">
        <v>3507.29</v>
      </c>
      <c r="AR195" s="38">
        <v>1353.93</v>
      </c>
      <c r="AS195" s="41">
        <v>603.82500000000005</v>
      </c>
      <c r="AT195" s="33">
        <f t="shared" si="26"/>
        <v>0.74932583333333336</v>
      </c>
      <c r="AU195" s="34">
        <f t="shared" si="27"/>
        <v>3.7505046202642153E-2</v>
      </c>
    </row>
    <row r="196" spans="13:47">
      <c r="M196" s="37">
        <v>272.72800000000001</v>
      </c>
      <c r="N196" s="38">
        <v>48.618000000000002</v>
      </c>
      <c r="O196" s="38">
        <v>322.673</v>
      </c>
      <c r="P196" s="38">
        <v>322.673</v>
      </c>
      <c r="Q196" s="38">
        <v>718.49400000000003</v>
      </c>
      <c r="R196" s="38">
        <v>587.54300000000001</v>
      </c>
      <c r="S196" s="38">
        <v>2324.38</v>
      </c>
      <c r="T196" s="38">
        <v>1736.85</v>
      </c>
      <c r="U196" s="41">
        <v>850.07799999999997</v>
      </c>
      <c r="V196" s="33">
        <f t="shared" si="22"/>
        <v>0.70622849999999993</v>
      </c>
      <c r="W196" s="34">
        <f t="shared" si="23"/>
        <v>3.4420870865449357E-2</v>
      </c>
      <c r="Y196" s="37">
        <v>272.72800000000001</v>
      </c>
      <c r="Z196" s="38">
        <v>39.7117</v>
      </c>
      <c r="AA196" s="38">
        <v>269.98</v>
      </c>
      <c r="AB196" s="38">
        <v>269.98</v>
      </c>
      <c r="AC196" s="38">
        <v>521.98500000000001</v>
      </c>
      <c r="AD196" s="38">
        <v>398.34399999999999</v>
      </c>
      <c r="AE196" s="38">
        <v>3019.8</v>
      </c>
      <c r="AF196" s="38">
        <v>1541.43</v>
      </c>
      <c r="AG196" s="41">
        <v>711.25900000000001</v>
      </c>
      <c r="AH196" s="33">
        <f t="shared" si="24"/>
        <v>0.73443733333333328</v>
      </c>
      <c r="AI196" s="34">
        <f t="shared" si="25"/>
        <v>3.6047277916155314E-2</v>
      </c>
      <c r="AK196" s="37">
        <v>272.72800000000001</v>
      </c>
      <c r="AL196" s="38">
        <v>33.226999999999997</v>
      </c>
      <c r="AM196" s="38">
        <v>230.33799999999999</v>
      </c>
      <c r="AN196" s="38">
        <v>230.33799999999999</v>
      </c>
      <c r="AO196" s="38">
        <v>409.24299999999999</v>
      </c>
      <c r="AP196" s="38">
        <v>296.85300000000001</v>
      </c>
      <c r="AQ196" s="38">
        <v>3501.69</v>
      </c>
      <c r="AR196" s="38">
        <v>1359.53</v>
      </c>
      <c r="AS196" s="41">
        <v>606.82399999999996</v>
      </c>
      <c r="AT196" s="33">
        <f t="shared" si="26"/>
        <v>0.75262249999999997</v>
      </c>
      <c r="AU196" s="34">
        <f t="shared" si="27"/>
        <v>3.6790245663219832E-2</v>
      </c>
    </row>
    <row r="197" spans="13:47">
      <c r="M197" s="37">
        <v>275.75799999999998</v>
      </c>
      <c r="N197" s="38">
        <v>47.957500000000003</v>
      </c>
      <c r="O197" s="38">
        <v>324.255</v>
      </c>
      <c r="P197" s="38">
        <v>324.255</v>
      </c>
      <c r="Q197" s="38">
        <v>722.596</v>
      </c>
      <c r="R197" s="38">
        <v>580.93600000000004</v>
      </c>
      <c r="S197" s="38">
        <v>2317.63</v>
      </c>
      <c r="T197" s="38">
        <v>1743.59</v>
      </c>
      <c r="U197" s="41">
        <v>854.24699999999996</v>
      </c>
      <c r="V197" s="33">
        <f t="shared" si="22"/>
        <v>0.70953199999999994</v>
      </c>
      <c r="W197" s="34">
        <f t="shared" si="23"/>
        <v>3.3795163572608429E-2</v>
      </c>
      <c r="Y197" s="37">
        <v>275.75799999999998</v>
      </c>
      <c r="Z197" s="38">
        <v>39.146500000000003</v>
      </c>
      <c r="AA197" s="38">
        <v>271.298</v>
      </c>
      <c r="AB197" s="38">
        <v>271.298</v>
      </c>
      <c r="AC197" s="38">
        <v>524.82100000000003</v>
      </c>
      <c r="AD197" s="38">
        <v>393.43599999999998</v>
      </c>
      <c r="AE197" s="38">
        <v>3013.61</v>
      </c>
      <c r="AF197" s="38">
        <v>1547.61</v>
      </c>
      <c r="AG197" s="41">
        <v>714.73199999999997</v>
      </c>
      <c r="AH197" s="33">
        <f t="shared" si="24"/>
        <v>0.73770933333333344</v>
      </c>
      <c r="AI197" s="34">
        <f t="shared" si="25"/>
        <v>3.5376625301383378E-2</v>
      </c>
      <c r="AK197" s="37">
        <v>275.75799999999998</v>
      </c>
      <c r="AL197" s="38">
        <v>32.744</v>
      </c>
      <c r="AM197" s="38">
        <v>231.44399999999999</v>
      </c>
      <c r="AN197" s="38">
        <v>231.44399999999999</v>
      </c>
      <c r="AO197" s="38">
        <v>411.37900000000002</v>
      </c>
      <c r="AP197" s="38">
        <v>292.98899999999998</v>
      </c>
      <c r="AQ197" s="38">
        <v>3496.27</v>
      </c>
      <c r="AR197" s="38">
        <v>1364.95</v>
      </c>
      <c r="AS197" s="41">
        <v>609.73599999999999</v>
      </c>
      <c r="AT197" s="33">
        <f t="shared" si="26"/>
        <v>0.75584249999999997</v>
      </c>
      <c r="AU197" s="34">
        <f t="shared" si="27"/>
        <v>3.6100995467530164E-2</v>
      </c>
    </row>
    <row r="198" spans="13:47">
      <c r="M198" s="37">
        <v>278.78899999999999</v>
      </c>
      <c r="N198" s="38">
        <v>47.308199999999999</v>
      </c>
      <c r="O198" s="38">
        <v>325.815</v>
      </c>
      <c r="P198" s="38">
        <v>325.815</v>
      </c>
      <c r="Q198" s="38">
        <v>726.649</v>
      </c>
      <c r="R198" s="38">
        <v>574.41200000000003</v>
      </c>
      <c r="S198" s="38">
        <v>2311</v>
      </c>
      <c r="T198" s="38">
        <v>1750.23</v>
      </c>
      <c r="U198" s="41">
        <v>858.35699999999997</v>
      </c>
      <c r="V198" s="33">
        <f t="shared" si="22"/>
        <v>0.71279399999999993</v>
      </c>
      <c r="W198" s="34">
        <f t="shared" si="23"/>
        <v>3.3185043645148529E-2</v>
      </c>
      <c r="Y198" s="37">
        <v>278.78899999999999</v>
      </c>
      <c r="Z198" s="38">
        <v>38.558300000000003</v>
      </c>
      <c r="AA198" s="38">
        <v>272.66199999999998</v>
      </c>
      <c r="AB198" s="38">
        <v>272.66199999999998</v>
      </c>
      <c r="AC198" s="38">
        <v>527.65599999999995</v>
      </c>
      <c r="AD198" s="38">
        <v>388.46100000000001</v>
      </c>
      <c r="AE198" s="38">
        <v>3007.12</v>
      </c>
      <c r="AF198" s="38">
        <v>1554.1</v>
      </c>
      <c r="AG198" s="41">
        <v>718.32600000000002</v>
      </c>
      <c r="AH198" s="33">
        <f t="shared" si="24"/>
        <v>0.74102599999999996</v>
      </c>
      <c r="AI198" s="34">
        <f t="shared" si="25"/>
        <v>3.468911122326792E-2</v>
      </c>
      <c r="AK198" s="37">
        <v>278.78899999999999</v>
      </c>
      <c r="AL198" s="38">
        <v>32.265000000000001</v>
      </c>
      <c r="AM198" s="38">
        <v>232.547</v>
      </c>
      <c r="AN198" s="38">
        <v>232.547</v>
      </c>
      <c r="AO198" s="38">
        <v>413.49599999999998</v>
      </c>
      <c r="AP198" s="38">
        <v>289.14400000000001</v>
      </c>
      <c r="AQ198" s="38">
        <v>3490.85</v>
      </c>
      <c r="AR198" s="38">
        <v>1370.38</v>
      </c>
      <c r="AS198" s="41">
        <v>612.64400000000001</v>
      </c>
      <c r="AT198" s="33">
        <f t="shared" si="26"/>
        <v>0.75904666666666665</v>
      </c>
      <c r="AU198" s="34">
        <f t="shared" si="27"/>
        <v>3.5422723240556134E-2</v>
      </c>
    </row>
    <row r="199" spans="13:47">
      <c r="M199" s="37">
        <v>281.81900000000002</v>
      </c>
      <c r="N199" s="38">
        <v>46.669899999999998</v>
      </c>
      <c r="O199" s="38">
        <v>327.35399999999998</v>
      </c>
      <c r="P199" s="38">
        <v>327.35399999999998</v>
      </c>
      <c r="Q199" s="38">
        <v>730.65499999999997</v>
      </c>
      <c r="R199" s="38">
        <v>567.96799999999996</v>
      </c>
      <c r="S199" s="38">
        <v>2304.46</v>
      </c>
      <c r="T199" s="38">
        <v>1756.77</v>
      </c>
      <c r="U199" s="41">
        <v>862.41</v>
      </c>
      <c r="V199" s="33">
        <f t="shared" si="22"/>
        <v>0.7160160000000001</v>
      </c>
      <c r="W199" s="34">
        <f t="shared" si="23"/>
        <v>3.2589984022703397E-2</v>
      </c>
      <c r="Y199" s="37">
        <v>281.81900000000002</v>
      </c>
      <c r="Z199" s="38">
        <v>38.013100000000001</v>
      </c>
      <c r="AA199" s="38">
        <v>273.94400000000002</v>
      </c>
      <c r="AB199" s="38">
        <v>273.94400000000002</v>
      </c>
      <c r="AC199" s="38">
        <v>530.42100000000005</v>
      </c>
      <c r="AD199" s="38">
        <v>383.67899999999997</v>
      </c>
      <c r="AE199" s="38">
        <v>3001.12</v>
      </c>
      <c r="AF199" s="38">
        <v>1560.11</v>
      </c>
      <c r="AG199" s="41">
        <v>721.702</v>
      </c>
      <c r="AH199" s="33">
        <f t="shared" si="24"/>
        <v>0.74421399999999993</v>
      </c>
      <c r="AI199" s="34">
        <f t="shared" si="25"/>
        <v>3.4052123000463133E-2</v>
      </c>
      <c r="AK199" s="37">
        <v>281.81900000000002</v>
      </c>
      <c r="AL199" s="38">
        <v>31.7942</v>
      </c>
      <c r="AM199" s="38">
        <v>233.63399999999999</v>
      </c>
      <c r="AN199" s="38">
        <v>233.63399999999999</v>
      </c>
      <c r="AO199" s="38">
        <v>415.584</v>
      </c>
      <c r="AP199" s="38">
        <v>285.35300000000001</v>
      </c>
      <c r="AQ199" s="38">
        <v>3485.51</v>
      </c>
      <c r="AR199" s="38">
        <v>1375.72</v>
      </c>
      <c r="AS199" s="41">
        <v>615.50699999999995</v>
      </c>
      <c r="AT199" s="33">
        <f t="shared" si="26"/>
        <v>0.76220583333333325</v>
      </c>
      <c r="AU199" s="34">
        <f t="shared" si="27"/>
        <v>3.4761170156355402E-2</v>
      </c>
    </row>
    <row r="200" spans="13:47">
      <c r="M200" s="37">
        <v>284.84899999999999</v>
      </c>
      <c r="N200" s="38">
        <v>46.042099999999998</v>
      </c>
      <c r="O200" s="38">
        <v>328.87099999999998</v>
      </c>
      <c r="P200" s="38">
        <v>328.87099999999998</v>
      </c>
      <c r="Q200" s="38">
        <v>734.61300000000006</v>
      </c>
      <c r="R200" s="38">
        <v>561.60400000000004</v>
      </c>
      <c r="S200" s="38">
        <v>2298.02</v>
      </c>
      <c r="T200" s="38">
        <v>1763.21</v>
      </c>
      <c r="U200" s="41">
        <v>866.40599999999995</v>
      </c>
      <c r="V200" s="33">
        <f t="shared" si="22"/>
        <v>0.719198</v>
      </c>
      <c r="W200" s="34">
        <f t="shared" si="23"/>
        <v>3.2009335398596767E-2</v>
      </c>
      <c r="Y200" s="37">
        <v>284.84899999999999</v>
      </c>
      <c r="Z200" s="38">
        <v>37.477499999999999</v>
      </c>
      <c r="AA200" s="38">
        <v>275.20600000000002</v>
      </c>
      <c r="AB200" s="38">
        <v>275.20600000000002</v>
      </c>
      <c r="AC200" s="38">
        <v>533.15</v>
      </c>
      <c r="AD200" s="38">
        <v>378.96</v>
      </c>
      <c r="AE200" s="38">
        <v>2995.21</v>
      </c>
      <c r="AF200" s="38">
        <v>1566.02</v>
      </c>
      <c r="AG200" s="41">
        <v>725.02800000000002</v>
      </c>
      <c r="AH200" s="33">
        <f t="shared" si="24"/>
        <v>0.74736000000000002</v>
      </c>
      <c r="AI200" s="34">
        <f t="shared" si="25"/>
        <v>3.3431010490259046E-2</v>
      </c>
      <c r="AK200" s="37">
        <v>284.84899999999999</v>
      </c>
      <c r="AL200" s="38">
        <v>31.331399999999999</v>
      </c>
      <c r="AM200" s="38">
        <v>234.70500000000001</v>
      </c>
      <c r="AN200" s="38">
        <v>234.70500000000001</v>
      </c>
      <c r="AO200" s="38">
        <v>417.64499999999998</v>
      </c>
      <c r="AP200" s="38">
        <v>281.61500000000001</v>
      </c>
      <c r="AQ200" s="38">
        <v>3480.25</v>
      </c>
      <c r="AR200" s="38">
        <v>1380.97</v>
      </c>
      <c r="AS200" s="41">
        <v>618.327</v>
      </c>
      <c r="AT200" s="33">
        <f t="shared" si="26"/>
        <v>0.76532083333333334</v>
      </c>
      <c r="AU200" s="34">
        <f t="shared" si="27"/>
        <v>3.4115757552660372E-2</v>
      </c>
    </row>
    <row r="201" spans="13:47">
      <c r="M201" s="37">
        <v>287.87900000000002</v>
      </c>
      <c r="N201" s="38">
        <v>45.424900000000001</v>
      </c>
      <c r="O201" s="38">
        <v>330.36599999999999</v>
      </c>
      <c r="P201" s="38">
        <v>330.36599999999999</v>
      </c>
      <c r="Q201" s="38">
        <v>738.52499999999998</v>
      </c>
      <c r="R201" s="38">
        <v>555.31700000000001</v>
      </c>
      <c r="S201" s="38">
        <v>2291.67</v>
      </c>
      <c r="T201" s="38">
        <v>1769.55</v>
      </c>
      <c r="U201" s="41">
        <v>870.34699999999998</v>
      </c>
      <c r="V201" s="33">
        <f t="shared" si="22"/>
        <v>0.72234149999999997</v>
      </c>
      <c r="W201" s="34">
        <f t="shared" si="23"/>
        <v>3.1442814790511135E-2</v>
      </c>
      <c r="Y201" s="37">
        <v>287.87900000000002</v>
      </c>
      <c r="Z201" s="38">
        <v>36.951300000000003</v>
      </c>
      <c r="AA201" s="38">
        <v>276.45</v>
      </c>
      <c r="AB201" s="38">
        <v>276.45</v>
      </c>
      <c r="AC201" s="38">
        <v>535.84400000000005</v>
      </c>
      <c r="AD201" s="38">
        <v>374.30500000000001</v>
      </c>
      <c r="AE201" s="38">
        <v>2989.39</v>
      </c>
      <c r="AF201" s="38">
        <v>1571.84</v>
      </c>
      <c r="AG201" s="41">
        <v>728.30399999999997</v>
      </c>
      <c r="AH201" s="33">
        <f t="shared" si="24"/>
        <v>0.75046333333333326</v>
      </c>
      <c r="AI201" s="34">
        <f t="shared" si="25"/>
        <v>3.282532124598582E-2</v>
      </c>
      <c r="AK201" s="37">
        <v>287.87900000000002</v>
      </c>
      <c r="AL201" s="38">
        <v>30.8765</v>
      </c>
      <c r="AM201" s="38">
        <v>235.75899999999999</v>
      </c>
      <c r="AN201" s="38">
        <v>235.75899999999999</v>
      </c>
      <c r="AO201" s="38">
        <v>419.67700000000002</v>
      </c>
      <c r="AP201" s="38">
        <v>277.928</v>
      </c>
      <c r="AQ201" s="38">
        <v>3475.07</v>
      </c>
      <c r="AR201" s="38">
        <v>1386.15</v>
      </c>
      <c r="AS201" s="41">
        <v>621.10500000000002</v>
      </c>
      <c r="AT201" s="33">
        <f t="shared" si="26"/>
        <v>0.76839333333333337</v>
      </c>
      <c r="AU201" s="34">
        <f t="shared" si="27"/>
        <v>3.3485996755134091E-2</v>
      </c>
    </row>
    <row r="202" spans="13:47">
      <c r="M202" s="37">
        <v>290.90899999999999</v>
      </c>
      <c r="N202" s="38">
        <v>44.817799999999998</v>
      </c>
      <c r="O202" s="38">
        <v>331.84100000000001</v>
      </c>
      <c r="P202" s="38">
        <v>331.84100000000001</v>
      </c>
      <c r="Q202" s="38">
        <v>742.39099999999996</v>
      </c>
      <c r="R202" s="38">
        <v>549.10799999999995</v>
      </c>
      <c r="S202" s="38">
        <v>2285.42</v>
      </c>
      <c r="T202" s="38">
        <v>1775.8</v>
      </c>
      <c r="U202" s="41">
        <v>874.23299999999995</v>
      </c>
      <c r="V202" s="33">
        <f t="shared" si="22"/>
        <v>0.72544600000000004</v>
      </c>
      <c r="W202" s="34">
        <f t="shared" si="23"/>
        <v>3.0889825017988932E-2</v>
      </c>
      <c r="Y202" s="37">
        <v>290.90899999999999</v>
      </c>
      <c r="Z202" s="38">
        <v>36.4345</v>
      </c>
      <c r="AA202" s="38">
        <v>277.67399999999998</v>
      </c>
      <c r="AB202" s="38">
        <v>277.67399999999998</v>
      </c>
      <c r="AC202" s="38">
        <v>538.50400000000002</v>
      </c>
      <c r="AD202" s="38">
        <v>369.71300000000002</v>
      </c>
      <c r="AE202" s="38">
        <v>2983.66</v>
      </c>
      <c r="AF202" s="38">
        <v>1577.57</v>
      </c>
      <c r="AG202" s="41">
        <v>731.53099999999995</v>
      </c>
      <c r="AH202" s="33">
        <f t="shared" si="24"/>
        <v>0.75352466666666673</v>
      </c>
      <c r="AI202" s="34">
        <f t="shared" si="25"/>
        <v>3.2234733302249782E-2</v>
      </c>
      <c r="AK202" s="37">
        <v>290.90899999999999</v>
      </c>
      <c r="AL202" s="38">
        <v>30.429099999999998</v>
      </c>
      <c r="AM202" s="38">
        <v>236.798</v>
      </c>
      <c r="AN202" s="38">
        <v>236.798</v>
      </c>
      <c r="AO202" s="38">
        <v>421.68200000000002</v>
      </c>
      <c r="AP202" s="38">
        <v>274.29300000000001</v>
      </c>
      <c r="AQ202" s="38">
        <v>3469.97</v>
      </c>
      <c r="AR202" s="38">
        <v>1391.25</v>
      </c>
      <c r="AS202" s="41">
        <v>623.84199999999998</v>
      </c>
      <c r="AT202" s="33">
        <f t="shared" si="26"/>
        <v>0.77142250000000001</v>
      </c>
      <c r="AU202" s="34">
        <f t="shared" si="27"/>
        <v>3.2871200066543732E-2</v>
      </c>
    </row>
    <row r="203" spans="13:47">
      <c r="M203" s="37">
        <v>293.94</v>
      </c>
      <c r="N203" s="38">
        <v>44.2209</v>
      </c>
      <c r="O203" s="38">
        <v>333.29599999999999</v>
      </c>
      <c r="P203" s="38">
        <v>333.29599999999999</v>
      </c>
      <c r="Q203" s="38">
        <v>746.21199999999999</v>
      </c>
      <c r="R203" s="38">
        <v>542.976</v>
      </c>
      <c r="S203" s="38">
        <v>2279.27</v>
      </c>
      <c r="T203" s="38">
        <v>1781.95</v>
      </c>
      <c r="U203" s="41">
        <v>878.06500000000005</v>
      </c>
      <c r="V203" s="33">
        <f t="shared" si="22"/>
        <v>0.72851199999999994</v>
      </c>
      <c r="W203" s="34">
        <f t="shared" si="23"/>
        <v>3.0350152090837215E-2</v>
      </c>
      <c r="Y203" s="37">
        <v>293.94</v>
      </c>
      <c r="Z203" s="38">
        <v>35.9268</v>
      </c>
      <c r="AA203" s="38">
        <v>278.88099999999997</v>
      </c>
      <c r="AB203" s="38">
        <v>278.88099999999997</v>
      </c>
      <c r="AC203" s="38">
        <v>541.12900000000002</v>
      </c>
      <c r="AD203" s="38">
        <v>365.18200000000002</v>
      </c>
      <c r="AE203" s="38">
        <v>2978.02</v>
      </c>
      <c r="AF203" s="38">
        <v>1583.2</v>
      </c>
      <c r="AG203" s="41">
        <v>734.71</v>
      </c>
      <c r="AH203" s="33">
        <f t="shared" si="24"/>
        <v>0.75654533333333329</v>
      </c>
      <c r="AI203" s="34">
        <f t="shared" si="25"/>
        <v>3.1658644822341556E-2</v>
      </c>
      <c r="AK203" s="37">
        <v>293.94</v>
      </c>
      <c r="AL203" s="38">
        <v>29.989100000000001</v>
      </c>
      <c r="AM203" s="38">
        <v>237.821</v>
      </c>
      <c r="AN203" s="38">
        <v>237.821</v>
      </c>
      <c r="AO203" s="38">
        <v>423.66</v>
      </c>
      <c r="AP203" s="38">
        <v>270.709</v>
      </c>
      <c r="AQ203" s="38">
        <v>3464.95</v>
      </c>
      <c r="AR203" s="38">
        <v>1396.27</v>
      </c>
      <c r="AS203" s="41">
        <v>626.53700000000003</v>
      </c>
      <c r="AT203" s="33">
        <f t="shared" si="26"/>
        <v>0.77440916666666659</v>
      </c>
      <c r="AU203" s="34">
        <f t="shared" si="27"/>
        <v>3.2270946345116874E-2</v>
      </c>
    </row>
    <row r="204" spans="13:47">
      <c r="M204" s="37">
        <v>296.97000000000003</v>
      </c>
      <c r="N204" s="38">
        <v>43.633800000000001</v>
      </c>
      <c r="O204" s="38">
        <v>334.73</v>
      </c>
      <c r="P204" s="38">
        <v>334.73</v>
      </c>
      <c r="Q204" s="38">
        <v>749.98800000000006</v>
      </c>
      <c r="R204" s="38">
        <v>536.91800000000001</v>
      </c>
      <c r="S204" s="38">
        <v>2273.21</v>
      </c>
      <c r="T204" s="38">
        <v>1788.02</v>
      </c>
      <c r="U204" s="41">
        <v>881.84400000000005</v>
      </c>
      <c r="V204" s="33">
        <f t="shared" si="22"/>
        <v>0.73154099999999989</v>
      </c>
      <c r="W204" s="34">
        <f t="shared" si="23"/>
        <v>2.9823208815363735E-2</v>
      </c>
      <c r="Y204" s="37">
        <v>296.97000000000003</v>
      </c>
      <c r="Z204" s="38">
        <v>35.4255</v>
      </c>
      <c r="AA204" s="38">
        <v>280.07299999999998</v>
      </c>
      <c r="AB204" s="38">
        <v>280.07299999999998</v>
      </c>
      <c r="AC204" s="38">
        <v>543.72199999999998</v>
      </c>
      <c r="AD204" s="38">
        <v>360.70699999999999</v>
      </c>
      <c r="AE204" s="38">
        <v>2972.45</v>
      </c>
      <c r="AF204" s="38">
        <v>1588.77</v>
      </c>
      <c r="AG204" s="41">
        <v>737.84900000000005</v>
      </c>
      <c r="AH204" s="33">
        <f t="shared" si="24"/>
        <v>0.75952866666666674</v>
      </c>
      <c r="AI204" s="34">
        <f t="shared" si="25"/>
        <v>3.1094283911162444E-2</v>
      </c>
      <c r="AK204" s="37">
        <v>296.97000000000003</v>
      </c>
      <c r="AL204" s="38">
        <v>29.553699999999999</v>
      </c>
      <c r="AM204" s="38">
        <v>238.833</v>
      </c>
      <c r="AN204" s="38">
        <v>238.833</v>
      </c>
      <c r="AO204" s="38">
        <v>425.613</v>
      </c>
      <c r="AP204" s="38">
        <v>267.16800000000001</v>
      </c>
      <c r="AQ204" s="38">
        <v>3459.99</v>
      </c>
      <c r="AR204" s="38">
        <v>1401.23</v>
      </c>
      <c r="AS204" s="41">
        <v>629.202</v>
      </c>
      <c r="AT204" s="33">
        <f t="shared" si="26"/>
        <v>0.77735999999999994</v>
      </c>
      <c r="AU204" s="34">
        <f t="shared" si="27"/>
        <v>3.1681696168227504E-2</v>
      </c>
    </row>
    <row r="205" spans="13:47" ht="15" thickBot="1">
      <c r="M205" s="42">
        <v>300</v>
      </c>
      <c r="N205" s="35">
        <v>43.056399999999996</v>
      </c>
      <c r="O205" s="35">
        <v>336.14499999999998</v>
      </c>
      <c r="P205" s="35">
        <v>336.14499999999998</v>
      </c>
      <c r="Q205" s="35">
        <v>753.72</v>
      </c>
      <c r="R205" s="35">
        <v>530.93499999999995</v>
      </c>
      <c r="S205" s="35">
        <v>2267.23</v>
      </c>
      <c r="T205" s="35">
        <v>1793.99</v>
      </c>
      <c r="U205" s="36">
        <v>885.57</v>
      </c>
      <c r="V205" s="33">
        <f t="shared" si="22"/>
        <v>0.73453250000000003</v>
      </c>
      <c r="W205" s="34">
        <f t="shared" si="23"/>
        <v>2.9308709961778406E-2</v>
      </c>
      <c r="Y205" s="42">
        <v>300</v>
      </c>
      <c r="Z205" s="35">
        <v>34.932600000000001</v>
      </c>
      <c r="AA205" s="35">
        <v>281.24700000000001</v>
      </c>
      <c r="AB205" s="35">
        <v>281.24700000000001</v>
      </c>
      <c r="AC205" s="35">
        <v>546.28200000000004</v>
      </c>
      <c r="AD205" s="35">
        <v>356.29199999999997</v>
      </c>
      <c r="AE205" s="35">
        <v>2966.97</v>
      </c>
      <c r="AF205" s="35">
        <v>1594.25</v>
      </c>
      <c r="AG205" s="36">
        <v>740.94200000000001</v>
      </c>
      <c r="AH205" s="33">
        <f t="shared" si="24"/>
        <v>0.76247200000000004</v>
      </c>
      <c r="AI205" s="34">
        <f t="shared" si="25"/>
        <v>3.0543285523927436E-2</v>
      </c>
      <c r="AK205" s="42">
        <v>300</v>
      </c>
      <c r="AL205" s="35">
        <v>29.128</v>
      </c>
      <c r="AM205" s="35">
        <v>239.82300000000001</v>
      </c>
      <c r="AN205" s="35">
        <v>239.82300000000001</v>
      </c>
      <c r="AO205" s="35">
        <v>427.536</v>
      </c>
      <c r="AP205" s="35">
        <v>263.69</v>
      </c>
      <c r="AQ205" s="35">
        <v>3455.14</v>
      </c>
      <c r="AR205" s="35">
        <v>1406.08</v>
      </c>
      <c r="AS205" s="36">
        <v>631.81100000000004</v>
      </c>
      <c r="AT205" s="33">
        <f t="shared" si="26"/>
        <v>0.78025833333333328</v>
      </c>
      <c r="AU205" s="34">
        <f t="shared" si="27"/>
        <v>3.1109354807702581E-2</v>
      </c>
    </row>
  </sheetData>
  <mergeCells count="6">
    <mergeCell ref="AK104:AU104"/>
    <mergeCell ref="A1:K1"/>
    <mergeCell ref="M1:W1"/>
    <mergeCell ref="Y1:AI1"/>
    <mergeCell ref="M104:W104"/>
    <mergeCell ref="Y104:AI104"/>
  </mergeCells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822A2-32B7-4D48-BB91-A1EE56758389}">
  <dimension ref="A1:M15"/>
  <sheetViews>
    <sheetView workbookViewId="0">
      <selection activeCell="I20" sqref="I20"/>
    </sheetView>
  </sheetViews>
  <sheetFormatPr defaultRowHeight="14.4"/>
  <cols>
    <col min="1" max="1" width="11.44140625" customWidth="1"/>
    <col min="5" max="5" width="11" bestFit="1" customWidth="1"/>
  </cols>
  <sheetData>
    <row r="1" spans="1:13" ht="15" thickBot="1">
      <c r="A1" t="s">
        <v>74</v>
      </c>
      <c r="B1" s="29">
        <v>9.64E-2</v>
      </c>
      <c r="L1" s="65" t="s">
        <v>88</v>
      </c>
      <c r="M1" s="65" t="s">
        <v>89</v>
      </c>
    </row>
    <row r="2" spans="1:13" ht="29.4" thickBot="1">
      <c r="I2">
        <v>107.06</v>
      </c>
      <c r="L2" s="66" t="s">
        <v>90</v>
      </c>
      <c r="M2" s="66" t="s">
        <v>91</v>
      </c>
    </row>
    <row r="3" spans="1:13" ht="15" thickBot="1">
      <c r="A3" t="s">
        <v>0</v>
      </c>
      <c r="B3" t="s">
        <v>8</v>
      </c>
      <c r="C3">
        <v>0</v>
      </c>
      <c r="D3">
        <v>175.993698024965</v>
      </c>
      <c r="E3">
        <f>D3*I2*1000</f>
        <v>18841885.310552754</v>
      </c>
      <c r="I3">
        <v>71.760000000000005</v>
      </c>
      <c r="L3" s="66" t="s">
        <v>92</v>
      </c>
      <c r="M3" s="67" t="s">
        <v>93</v>
      </c>
    </row>
    <row r="4" spans="1:13" ht="15" thickBot="1">
      <c r="A4" t="s">
        <v>1</v>
      </c>
      <c r="B4" t="s">
        <v>8</v>
      </c>
      <c r="C4">
        <v>0</v>
      </c>
      <c r="D4">
        <v>14.608767442260801</v>
      </c>
      <c r="E4">
        <f>D4*I6*1000</f>
        <v>1207852.8921261232</v>
      </c>
      <c r="I4">
        <v>12.16</v>
      </c>
      <c r="L4" s="66" t="s">
        <v>94</v>
      </c>
      <c r="M4" s="66" t="s">
        <v>95</v>
      </c>
    </row>
    <row r="5" spans="1:13" ht="15" thickBot="1">
      <c r="A5" t="s">
        <v>2</v>
      </c>
      <c r="B5" t="s">
        <v>8</v>
      </c>
      <c r="C5">
        <v>0</v>
      </c>
      <c r="D5">
        <v>14.608767442260801</v>
      </c>
      <c r="E5">
        <f>D5*I5*1000</f>
        <v>1176882.3051485301</v>
      </c>
      <c r="I5">
        <v>80.56</v>
      </c>
      <c r="L5" s="66" t="s">
        <v>96</v>
      </c>
      <c r="M5" s="66" t="s">
        <v>97</v>
      </c>
    </row>
    <row r="6" spans="1:13">
      <c r="A6" t="s">
        <v>3</v>
      </c>
      <c r="B6" t="s">
        <v>8</v>
      </c>
      <c r="C6">
        <v>0</v>
      </c>
      <c r="D6">
        <v>198.20643382465099</v>
      </c>
      <c r="E6">
        <f>0</f>
        <v>0</v>
      </c>
      <c r="I6">
        <v>82.68</v>
      </c>
      <c r="L6" s="68" t="s">
        <v>98</v>
      </c>
      <c r="M6" s="68" t="s">
        <v>99</v>
      </c>
    </row>
    <row r="7" spans="1:13">
      <c r="A7" t="s">
        <v>4</v>
      </c>
      <c r="B7" t="s">
        <v>8</v>
      </c>
      <c r="C7">
        <v>0</v>
      </c>
      <c r="D7">
        <v>38.486660634116902</v>
      </c>
      <c r="E7">
        <v>0</v>
      </c>
      <c r="I7">
        <v>64.739999999999995</v>
      </c>
    </row>
    <row r="8" spans="1:13">
      <c r="A8" t="s">
        <v>5</v>
      </c>
      <c r="B8" t="s">
        <v>8</v>
      </c>
      <c r="C8">
        <v>2999.99999999996</v>
      </c>
      <c r="D8">
        <v>2801.7935661753399</v>
      </c>
      <c r="I8">
        <v>28</v>
      </c>
    </row>
    <row r="9" spans="1:13">
      <c r="A9" t="s">
        <v>6</v>
      </c>
      <c r="B9" t="s">
        <v>8</v>
      </c>
      <c r="C9">
        <v>3000.00000000005</v>
      </c>
      <c r="D9">
        <v>2710.81064673741</v>
      </c>
    </row>
    <row r="10" spans="1:13">
      <c r="A10" t="s">
        <v>7</v>
      </c>
      <c r="B10" t="s">
        <v>8</v>
      </c>
      <c r="C10">
        <v>0</v>
      </c>
      <c r="D10">
        <v>83.978120353070295</v>
      </c>
      <c r="E10">
        <f>D10*I7*1000</f>
        <v>5436743.5116577707</v>
      </c>
    </row>
    <row r="11" spans="1:13">
      <c r="A11" t="s">
        <v>49</v>
      </c>
      <c r="B11">
        <v>0</v>
      </c>
      <c r="C11">
        <v>198.20643382461799</v>
      </c>
      <c r="E11">
        <f>C11*I4*1000</f>
        <v>2410190.2353073545</v>
      </c>
    </row>
    <row r="12" spans="1:13">
      <c r="A12" t="s">
        <v>30</v>
      </c>
      <c r="B12">
        <v>289.18935326262698</v>
      </c>
      <c r="C12">
        <v>0</v>
      </c>
      <c r="E12">
        <f>B12*I3*1000</f>
        <v>20752227.990126114</v>
      </c>
    </row>
    <row r="13" spans="1:13">
      <c r="E13">
        <f>E3+E4+E5+E10-E11-E12</f>
        <v>3500945.7940517105</v>
      </c>
    </row>
    <row r="15" spans="1:13">
      <c r="A15" t="s">
        <v>111</v>
      </c>
      <c r="B15" s="29">
        <v>0.2</v>
      </c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5C6B9A56B0A348A65D492ECBAF7C0B" ma:contentTypeVersion="2" ma:contentTypeDescription="Create a new document." ma:contentTypeScope="" ma:versionID="62068365972e869d8cc7776625ebf140">
  <xsd:schema xmlns:xsd="http://www.w3.org/2001/XMLSchema" xmlns:xs="http://www.w3.org/2001/XMLSchema" xmlns:p="http://schemas.microsoft.com/office/2006/metadata/properties" xmlns:ns2="a6b95832-3ae1-4680-9ca3-b014ac75c9b3" targetNamespace="http://schemas.microsoft.com/office/2006/metadata/properties" ma:root="true" ma:fieldsID="b5721a783dee9ed3a87274d7aa45587a" ns2:_="">
    <xsd:import namespace="a6b95832-3ae1-4680-9ca3-b014ac75c9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b95832-3ae1-4680-9ca3-b014ac75c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89236C-75C0-4F9C-8098-FA3788B15BD7}">
  <ds:schemaRefs>
    <ds:schemaRef ds:uri="http://purl.org/dc/elements/1.1/"/>
    <ds:schemaRef ds:uri="http://schemas.microsoft.com/office/2006/documentManagement/types"/>
    <ds:schemaRef ds:uri="a6b95832-3ae1-4680-9ca3-b014ac75c9b3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0E69C900-7A4A-451C-AD69-6BFAFCCD2B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BEAFB3-A70C-48BF-B5A9-69A7136453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b95832-3ae1-4680-9ca3-b014ac75c9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Level 2 In and Out</vt:lpstr>
      <vt:lpstr>Level 2 recycle methanol toluen</vt:lpstr>
      <vt:lpstr>Level 2 Recycle + purge</vt:lpstr>
      <vt:lpstr>Comparison</vt:lpstr>
      <vt:lpstr>Variation of Feed Ratio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Yiakoumi</dc:creator>
  <cp:lastModifiedBy>Seyoung Lee</cp:lastModifiedBy>
  <dcterms:created xsi:type="dcterms:W3CDTF">2020-02-18T20:41:54Z</dcterms:created>
  <dcterms:modified xsi:type="dcterms:W3CDTF">2020-02-24T01:17:43Z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0x010100F75C6B9A56B0A348A65D492ECBAF7C0B</vt:lpwstr>
  </property>
</Properties>
</file>