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t\Documents\Github\Flowsheeting\Data\"/>
    </mc:Choice>
  </mc:AlternateContent>
  <xr:revisionPtr revIDLastSave="0" documentId="13_ncr:1_{F08383DF-AA57-45B8-8082-1D35DEC7D647}" xr6:coauthVersionLast="45" xr6:coauthVersionMax="45" xr10:uidLastSave="{00000000-0000-0000-0000-000000000000}"/>
  <bookViews>
    <workbookView xWindow="-110" yWindow="-110" windowWidth="19420" windowHeight="11020" activeTab="2" xr2:uid="{693A4DAE-B025-4E5C-858B-98641D0F19BC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0" i="3" l="1"/>
  <c r="I27" i="3"/>
  <c r="I21" i="3" s="1"/>
  <c r="E21" i="3"/>
  <c r="H21" i="3" s="1"/>
  <c r="E20" i="3"/>
  <c r="H20" i="3" s="1"/>
  <c r="E19" i="3"/>
  <c r="H19" i="3" s="1"/>
  <c r="E18" i="3"/>
  <c r="H18" i="3" s="1"/>
  <c r="E17" i="3"/>
  <c r="H17" i="3" s="1"/>
  <c r="I16" i="3"/>
  <c r="H16" i="3"/>
  <c r="J16" i="3" s="1"/>
  <c r="E16" i="3"/>
  <c r="E15" i="3"/>
  <c r="H15" i="3" s="1"/>
  <c r="E14" i="3"/>
  <c r="H14" i="3" s="1"/>
  <c r="I13" i="3"/>
  <c r="E13" i="3"/>
  <c r="H13" i="3" s="1"/>
  <c r="H12" i="3"/>
  <c r="E12" i="3"/>
  <c r="E11" i="3"/>
  <c r="H11" i="3" s="1"/>
  <c r="E10" i="3"/>
  <c r="H10" i="3" s="1"/>
  <c r="I9" i="3"/>
  <c r="J9" i="3" s="1"/>
  <c r="E9" i="3"/>
  <c r="H9" i="3" s="1"/>
  <c r="I8" i="3"/>
  <c r="E8" i="3"/>
  <c r="H8" i="3" s="1"/>
  <c r="E7" i="3"/>
  <c r="H7" i="3" s="1"/>
  <c r="E6" i="3"/>
  <c r="H6" i="3" s="1"/>
  <c r="I5" i="3"/>
  <c r="E5" i="3"/>
  <c r="H5" i="3" s="1"/>
  <c r="E4" i="3"/>
  <c r="H4" i="3" s="1"/>
  <c r="E3" i="3"/>
  <c r="H3" i="3" s="1"/>
  <c r="E2" i="3"/>
  <c r="H2" i="3" s="1"/>
  <c r="O30" i="2"/>
  <c r="O21" i="2" s="1"/>
  <c r="F27" i="2"/>
  <c r="F17" i="2" s="1"/>
  <c r="G17" i="2" s="1"/>
  <c r="L21" i="2"/>
  <c r="M21" i="2" s="1"/>
  <c r="I21" i="2"/>
  <c r="F21" i="2"/>
  <c r="G21" i="2" s="1"/>
  <c r="E21" i="2"/>
  <c r="L20" i="2"/>
  <c r="M20" i="2" s="1"/>
  <c r="I20" i="2"/>
  <c r="F20" i="2"/>
  <c r="E20" i="2"/>
  <c r="L19" i="2"/>
  <c r="M19" i="2" s="1"/>
  <c r="I19" i="2"/>
  <c r="F19" i="2"/>
  <c r="G19" i="2" s="1"/>
  <c r="E19" i="2"/>
  <c r="L18" i="2"/>
  <c r="M18" i="2" s="1"/>
  <c r="I18" i="2"/>
  <c r="F18" i="2"/>
  <c r="G18" i="2" s="1"/>
  <c r="E18" i="2"/>
  <c r="L17" i="2"/>
  <c r="M17" i="2" s="1"/>
  <c r="I17" i="2"/>
  <c r="E17" i="2"/>
  <c r="L16" i="2"/>
  <c r="M16" i="2" s="1"/>
  <c r="I16" i="2"/>
  <c r="E16" i="2"/>
  <c r="L15" i="2"/>
  <c r="M15" i="2" s="1"/>
  <c r="I15" i="2"/>
  <c r="E15" i="2"/>
  <c r="L14" i="2"/>
  <c r="M14" i="2" s="1"/>
  <c r="I14" i="2"/>
  <c r="E14" i="2"/>
  <c r="L13" i="2"/>
  <c r="M13" i="2" s="1"/>
  <c r="I13" i="2"/>
  <c r="E13" i="2"/>
  <c r="L12" i="2"/>
  <c r="M12" i="2" s="1"/>
  <c r="I12" i="2"/>
  <c r="E12" i="2"/>
  <c r="L11" i="2"/>
  <c r="M11" i="2" s="1"/>
  <c r="I11" i="2"/>
  <c r="E11" i="2"/>
  <c r="L10" i="2"/>
  <c r="M10" i="2" s="1"/>
  <c r="I10" i="2"/>
  <c r="E10" i="2"/>
  <c r="L9" i="2"/>
  <c r="M9" i="2" s="1"/>
  <c r="I9" i="2"/>
  <c r="E9" i="2"/>
  <c r="L8" i="2"/>
  <c r="M8" i="2" s="1"/>
  <c r="I8" i="2"/>
  <c r="E8" i="2"/>
  <c r="L7" i="2"/>
  <c r="M7" i="2" s="1"/>
  <c r="I7" i="2"/>
  <c r="E7" i="2"/>
  <c r="L6" i="2"/>
  <c r="M6" i="2" s="1"/>
  <c r="I6" i="2"/>
  <c r="E6" i="2"/>
  <c r="L5" i="2"/>
  <c r="M5" i="2" s="1"/>
  <c r="I5" i="2"/>
  <c r="E5" i="2"/>
  <c r="L4" i="2"/>
  <c r="M4" i="2" s="1"/>
  <c r="I4" i="2"/>
  <c r="E4" i="2"/>
  <c r="L3" i="2"/>
  <c r="M3" i="2" s="1"/>
  <c r="I3" i="2"/>
  <c r="E3" i="2"/>
  <c r="L2" i="2"/>
  <c r="M2" i="2" s="1"/>
  <c r="I2" i="2"/>
  <c r="E2" i="2"/>
  <c r="J8" i="3" l="1"/>
  <c r="F4" i="2"/>
  <c r="G4" i="2" s="1"/>
  <c r="F5" i="2"/>
  <c r="G5" i="2" s="1"/>
  <c r="F2" i="2"/>
  <c r="F6" i="2"/>
  <c r="G6" i="2" s="1"/>
  <c r="F7" i="2"/>
  <c r="G7" i="2" s="1"/>
  <c r="F8" i="2"/>
  <c r="G8" i="2" s="1"/>
  <c r="F9" i="2"/>
  <c r="F10" i="2"/>
  <c r="F11" i="2"/>
  <c r="G11" i="2" s="1"/>
  <c r="P11" i="2" s="1"/>
  <c r="R11" i="2" s="1"/>
  <c r="F12" i="2"/>
  <c r="G12" i="2" s="1"/>
  <c r="F13" i="2"/>
  <c r="G13" i="2" s="1"/>
  <c r="F14" i="2"/>
  <c r="G14" i="2" s="1"/>
  <c r="O17" i="2"/>
  <c r="F3" i="2"/>
  <c r="G3" i="2" s="1"/>
  <c r="P3" i="2" s="1"/>
  <c r="R3" i="2" s="1"/>
  <c r="O3" i="2"/>
  <c r="F15" i="2"/>
  <c r="F16" i="2"/>
  <c r="G16" i="2" s="1"/>
  <c r="P16" i="2" s="1"/>
  <c r="R16" i="2" s="1"/>
  <c r="J21" i="3"/>
  <c r="O10" i="2"/>
  <c r="O14" i="2"/>
  <c r="I6" i="3"/>
  <c r="J6" i="3" s="1"/>
  <c r="I14" i="3"/>
  <c r="J14" i="3" s="1"/>
  <c r="O2" i="2"/>
  <c r="O6" i="2"/>
  <c r="P6" i="2" s="1"/>
  <c r="R6" i="2" s="1"/>
  <c r="O9" i="2"/>
  <c r="O13" i="2"/>
  <c r="P13" i="2" s="1"/>
  <c r="R13" i="2" s="1"/>
  <c r="G15" i="2"/>
  <c r="P15" i="2" s="1"/>
  <c r="R15" i="2" s="1"/>
  <c r="O20" i="2"/>
  <c r="I4" i="3"/>
  <c r="J4" i="3" s="1"/>
  <c r="I12" i="3"/>
  <c r="J12" i="3" s="1"/>
  <c r="P4" i="2"/>
  <c r="R4" i="2" s="1"/>
  <c r="O16" i="2"/>
  <c r="I7" i="3"/>
  <c r="J7" i="3" s="1"/>
  <c r="O5" i="2"/>
  <c r="P5" i="2" s="1"/>
  <c r="R5" i="2" s="1"/>
  <c r="G10" i="2"/>
  <c r="O12" i="2"/>
  <c r="P12" i="2" s="1"/>
  <c r="R12" i="2" s="1"/>
  <c r="I2" i="3"/>
  <c r="J2" i="3" s="1"/>
  <c r="I10" i="3"/>
  <c r="J10" i="3" s="1"/>
  <c r="O8" i="2"/>
  <c r="P8" i="2" s="1"/>
  <c r="R8" i="2" s="1"/>
  <c r="O15" i="2"/>
  <c r="P17" i="2"/>
  <c r="R17" i="2" s="1"/>
  <c r="O19" i="2"/>
  <c r="P19" i="2" s="1"/>
  <c r="R19" i="2" s="1"/>
  <c r="G2" i="2"/>
  <c r="O4" i="2"/>
  <c r="O7" i="2"/>
  <c r="G9" i="2"/>
  <c r="O11" i="2"/>
  <c r="O18" i="2"/>
  <c r="P18" i="2" s="1"/>
  <c r="R18" i="2" s="1"/>
  <c r="G20" i="2"/>
  <c r="P20" i="2" s="1"/>
  <c r="R20" i="2" s="1"/>
  <c r="I3" i="3"/>
  <c r="J3" i="3" s="1"/>
  <c r="I11" i="3"/>
  <c r="J11" i="3" s="1"/>
  <c r="J5" i="3"/>
  <c r="J13" i="3"/>
  <c r="I18" i="3"/>
  <c r="J18" i="3" s="1"/>
  <c r="I20" i="3"/>
  <c r="J20" i="3" s="1"/>
  <c r="I15" i="3"/>
  <c r="J15" i="3" s="1"/>
  <c r="I17" i="3"/>
  <c r="J17" i="3" s="1"/>
  <c r="I19" i="3"/>
  <c r="J19" i="3" s="1"/>
  <c r="P14" i="2"/>
  <c r="R14" i="2" s="1"/>
  <c r="P21" i="2"/>
  <c r="R21" i="2" s="1"/>
  <c r="P10" i="2" l="1"/>
  <c r="R10" i="2" s="1"/>
  <c r="P2" i="2"/>
  <c r="R2" i="2" s="1"/>
  <c r="P9" i="2"/>
  <c r="R9" i="2" s="1"/>
  <c r="P7" i="2"/>
  <c r="R7" i="2" s="1"/>
</calcChain>
</file>

<file path=xl/sharedStrings.xml><?xml version="1.0" encoding="utf-8"?>
<sst xmlns="http://schemas.openxmlformats.org/spreadsheetml/2006/main" count="53" uniqueCount="26">
  <si>
    <t>conversion</t>
  </si>
  <si>
    <t>1 to 1</t>
  </si>
  <si>
    <t>2 to 1</t>
  </si>
  <si>
    <t>3 to 1</t>
  </si>
  <si>
    <t>4 to 1</t>
  </si>
  <si>
    <t>heating duty</t>
  </si>
  <si>
    <t>pumping duty</t>
  </si>
  <si>
    <t>heating cost</t>
  </si>
  <si>
    <t>pumping cost</t>
  </si>
  <si>
    <t>opcost</t>
  </si>
  <si>
    <t>reactor cost</t>
  </si>
  <si>
    <t>annualised reactor cost</t>
  </si>
  <si>
    <t>length</t>
  </si>
  <si>
    <t>diameter</t>
  </si>
  <si>
    <t>volume</t>
  </si>
  <si>
    <t>cat cost</t>
  </si>
  <si>
    <t>cooling duty</t>
  </si>
  <si>
    <t>cooling cost</t>
  </si>
  <si>
    <t>totla cost</t>
  </si>
  <si>
    <t>EP2</t>
  </si>
  <si>
    <t>EP3</t>
  </si>
  <si>
    <t>heating duty 1</t>
  </si>
  <si>
    <t>heating duty 2</t>
  </si>
  <si>
    <t>total heat</t>
  </si>
  <si>
    <t>copressing duty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</si>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</sst>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&quot;£&quot;* #,##0.00_-;\-&quot;£&quot;* #,##0.00_-;_-&quot;£&quot;* &quot;-&quot;??_-;_-@_-"/>
  </numFmts>
  <fonts count="3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3">
    <xf numFmtId="0" fontId="0" fillId="0" borderId="0" xfId="0"/>
    <xf numFmtId="176" fontId="0" fillId="0" borderId="0" xfId="1" applyFont="1"/>
    <xf numFmtId="17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 with changing</a:t>
            </a:r>
            <a:r>
              <a:rPr lang="en-GB" baseline="0"/>
              <a:t> molar reactor feed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to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'[2]EP2 fix ratios graph'!$A$3:$A$8</c:f>
              <c:numCache>
                <c:formatCode>General</c:formatCode>
                <c:ptCount val="6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'[2]EP2 fix ratios graph'!$B$3:$B$8</c:f>
              <c:numCache>
                <c:formatCode>General</c:formatCode>
                <c:ptCount val="6"/>
                <c:pt idx="0">
                  <c:v>32241103.279998336</c:v>
                </c:pt>
                <c:pt idx="1">
                  <c:v>32092063.538844611</c:v>
                </c:pt>
                <c:pt idx="2">
                  <c:v>31156809.170150053</c:v>
                </c:pt>
                <c:pt idx="3">
                  <c:v>29704249.672664009</c:v>
                </c:pt>
                <c:pt idx="4">
                  <c:v>28177451.090244737</c:v>
                </c:pt>
                <c:pt idx="5">
                  <c:v>25800310.554359559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2-4884-A283-2C0DB42F7F28}"/>
            </c:ext>
          </c:extLst>
        </c:ser>
        <c:ser>
          <c:idx val="2"/>
          <c:order val="1"/>
          <c:tx>
            <c:v>3 to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'[2]EP2 fix ratios graph'!$A$27:$A$39</c:f>
              <c:numCache>
                <c:formatCode>General</c:formatCode>
                <c:ptCount val="1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'[2]EP2 fix ratios graph'!$B$27:$B$39</c:f>
              <c:numCache>
                <c:formatCode>General</c:formatCode>
                <c:ptCount val="13"/>
                <c:pt idx="0">
                  <c:v>29967851.583874859</c:v>
                </c:pt>
                <c:pt idx="1">
                  <c:v>31467689.169642676</c:v>
                </c:pt>
                <c:pt idx="2">
                  <c:v>28628013.330211062</c:v>
                </c:pt>
                <c:pt idx="3">
                  <c:v>26266879.217124444</c:v>
                </c:pt>
                <c:pt idx="4">
                  <c:v>24473966.038314421</c:v>
                </c:pt>
                <c:pt idx="5">
                  <c:v>23407726.928085402</c:v>
                </c:pt>
                <c:pt idx="6">
                  <c:v>21885520.424746968</c:v>
                </c:pt>
                <c:pt idx="7">
                  <c:v>17375089.262323368</c:v>
                </c:pt>
                <c:pt idx="8">
                  <c:v>4189119.4415387581</c:v>
                </c:pt>
                <c:pt idx="9">
                  <c:v>-48001549.444307745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2-4884-A283-2C0DB42F7F28}"/>
            </c:ext>
          </c:extLst>
        </c:ser>
        <c:ser>
          <c:idx val="3"/>
          <c:order val="2"/>
          <c:tx>
            <c:v>4 to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'[2]EP2 fix ratios graph'!$A$13:$A$21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xVal>
          <c:yVal>
            <c:numRef>
              <c:f>'[2]EP2 fix ratios graph'!$B$13:$B$21</c:f>
              <c:numCache>
                <c:formatCode>General</c:formatCode>
                <c:ptCount val="9"/>
                <c:pt idx="0">
                  <c:v>28918857.007137254</c:v>
                </c:pt>
                <c:pt idx="1">
                  <c:v>31046703.549552608</c:v>
                </c:pt>
                <c:pt idx="2">
                  <c:v>26745353.523377139</c:v>
                </c:pt>
                <c:pt idx="3">
                  <c:v>21434634.197422683</c:v>
                </c:pt>
                <c:pt idx="4">
                  <c:v>15501865.543045627</c:v>
                </c:pt>
                <c:pt idx="5">
                  <c:v>10710472.732510448</c:v>
                </c:pt>
                <c:pt idx="6">
                  <c:v>2274113.25820192</c:v>
                </c:pt>
                <c:pt idx="7">
                  <c:v>-14121640.1443453</c:v>
                </c:pt>
                <c:pt idx="8">
                  <c:v>-49121640.144345298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42-4884-A283-2C0DB42F7F28}"/>
            </c:ext>
          </c:extLst>
        </c:ser>
        <c:ser>
          <c:idx val="1"/>
          <c:order val="3"/>
          <c:tx>
            <c:v>2 to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Sheet1!$A$43:$A$53</c:f>
              <c:numCache>
                <c:formatCode>General</c:formatCode>
                <c:ptCount val="11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12.5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17.5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Sheet1!$B$43:$B$53</c:f>
              <c:numCache>
                <c:formatCode>_-"£"* #,##0.00_-;\-"£"* #,##0.00_-;_-"£"* "-"??_-;_-@_-</c:formatCode>
                <c:ptCount val="11"/>
                <c:pt idx="0">
                  <c:v>30132020.092579596</c:v>
                </c:pt>
                <c:pt idx="1">
                  <c:v>30169772.125801623</c:v>
                </c:pt>
                <c:pt idx="2">
                  <c:v>29863688.269039631</c:v>
                </c:pt>
                <c:pt idx="3">
                  <c:v>28768063.677026339</c:v>
                </c:pt>
                <c:pt idx="4">
                  <c:v>28744382.598700099</c:v>
                </c:pt>
                <c:pt idx="5">
                  <c:v>26026957.326689314</c:v>
                </c:pt>
                <c:pt idx="6">
                  <c:v>24723305.736315683</c:v>
                </c:pt>
                <c:pt idx="7">
                  <c:v>22635768.51641918</c:v>
                </c:pt>
                <c:pt idx="8">
                  <c:v>17650247.119923007</c:v>
                </c:pt>
                <c:pt idx="9">
                  <c:v>1538173.3842212998</c:v>
                </c:pt>
                <c:pt idx="10">
                  <c:v>-81758569.490155146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42-4884-A283-2C0DB42F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592648"/>
        <c:axId val="1575591992"/>
      </c:scatterChart>
      <c:valAx>
        <c:axId val="157559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5591992"/>
        <c:crosses val="autoZero"/>
        <c:crossBetween val="midCat"/>
      </c:valAx>
      <c:valAx>
        <c:axId val="157559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559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overall EP3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'[1]PUMP HEAT'!$B$2:$B$21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12.5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17.5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22.5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'[1]PUMP HEAT'!$R$2:$R$21</c:f>
              <c:numCache>
                <c:formatCode>General</c:formatCode>
                <c:ptCount val="20"/>
                <c:pt idx="0">
                  <c:v>-59191882.437037408</c:v>
                </c:pt>
                <c:pt idx="1">
                  <c:v>-16931762.9296792</c:v>
                </c:pt>
                <c:pt idx="2">
                  <c:v>-2130436.913490653</c:v>
                </c:pt>
                <c:pt idx="3">
                  <c:v>10295009.616269972</c:v>
                </c:pt>
                <c:pt idx="4">
                  <c:v>12868262.914391421</c:v>
                </c:pt>
                <c:pt idx="5">
                  <c:v>15638351.245218605</c:v>
                </c:pt>
                <c:pt idx="6">
                  <c:v>17598442.8713485</c:v>
                </c:pt>
                <c:pt idx="7">
                  <c:v>18055747.590571918</c:v>
                </c:pt>
                <c:pt idx="8">
                  <c:v>18558016.432816267</c:v>
                </c:pt>
                <c:pt idx="9">
                  <c:v>19048494.345235609</c:v>
                </c:pt>
                <c:pt idx="10">
                  <c:v>19123245.28375265</c:v>
                </c:pt>
                <c:pt idx="11">
                  <c:v>19027819.070933886</c:v>
                </c:pt>
                <c:pt idx="12">
                  <c:v>18845620.713586695</c:v>
                </c:pt>
                <c:pt idx="13">
                  <c:v>18366142.153227463</c:v>
                </c:pt>
                <c:pt idx="14">
                  <c:v>17530938.339367613</c:v>
                </c:pt>
                <c:pt idx="15">
                  <c:v>16800165.510171443</c:v>
                </c:pt>
                <c:pt idx="16">
                  <c:v>15753132.544369696</c:v>
                </c:pt>
                <c:pt idx="17">
                  <c:v>14017920.1105446</c:v>
                </c:pt>
                <c:pt idx="18">
                  <c:v>11273013.939629192</c:v>
                </c:pt>
                <c:pt idx="19">
                  <c:v>8117304.0591556299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448-9464-5E9B7A3B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44448"/>
        <c:axId val="653847400"/>
      </c:scatterChart>
      <c:valAx>
        <c:axId val="6538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3847400"/>
        <c:crosses val="autoZero"/>
        <c:crossBetween val="midCat"/>
      </c:valAx>
      <c:valAx>
        <c:axId val="6538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38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capex &amp; opex level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'[1]PUMP HEAT'!$B$2:$B$21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12.5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17.5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22.5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'[1]PUMP HEAT'!$P$2:$P$21</c:f>
              <c:numCache>
                <c:formatCode>General</c:formatCode>
                <c:ptCount val="20"/>
                <c:pt idx="0">
                  <c:v>89073016.737834856</c:v>
                </c:pt>
                <c:pt idx="1">
                  <c:v>49952238.16642046</c:v>
                </c:pt>
                <c:pt idx="2">
                  <c:v>35266644.675460055</c:v>
                </c:pt>
                <c:pt idx="3">
                  <c:v>22324592.004066382</c:v>
                </c:pt>
                <c:pt idx="4">
                  <c:v>18863726.678548004</c:v>
                </c:pt>
                <c:pt idx="5">
                  <c:v>15684483.822534945</c:v>
                </c:pt>
                <c:pt idx="6">
                  <c:v>13656815.948504806</c:v>
                </c:pt>
                <c:pt idx="7">
                  <c:v>12582779.764157386</c:v>
                </c:pt>
                <c:pt idx="8">
                  <c:v>11817180.537717631</c:v>
                </c:pt>
                <c:pt idx="9">
                  <c:v>10882755.293531986</c:v>
                </c:pt>
                <c:pt idx="10">
                  <c:v>10204539.439128684</c:v>
                </c:pt>
                <c:pt idx="11">
                  <c:v>9858793.8113268595</c:v>
                </c:pt>
                <c:pt idx="12">
                  <c:v>9605869.7162685636</c:v>
                </c:pt>
                <c:pt idx="13">
                  <c:v>9347353.799532434</c:v>
                </c:pt>
                <c:pt idx="14">
                  <c:v>9202712.0416021924</c:v>
                </c:pt>
                <c:pt idx="15">
                  <c:v>9169907.534681553</c:v>
                </c:pt>
                <c:pt idx="16">
                  <c:v>9227779.5141991992</c:v>
                </c:pt>
                <c:pt idx="17">
                  <c:v>9466859.9734669514</c:v>
                </c:pt>
                <c:pt idx="18">
                  <c:v>9977258.5559159946</c:v>
                </c:pt>
                <c:pt idx="19">
                  <c:v>10618911.61707175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2-4628-A06A-4632F3681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92464"/>
        <c:axId val="836197056"/>
      </c:scatterChart>
      <c:valAx>
        <c:axId val="8361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197056"/>
        <c:crosses val="autoZero"/>
        <c:crossBetween val="midCat"/>
      </c:valAx>
      <c:valAx>
        <c:axId val="8361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1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Pump</a:t>
            </a:r>
            <a:r>
              <a:rPr lang="en-GB" baseline="0"/>
              <a:t> vs compress opex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heat then compress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[1]COMPRES!$B$2:$B$21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12.5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17.5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22.5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[1]COMPRES!$J$2:$J$21</c:f>
              <c:numCache>
                <c:formatCode>General</c:formatCode>
                <c:ptCount val="20"/>
                <c:pt idx="0">
                  <c:v>142310623.35438824</c:v>
                </c:pt>
                <c:pt idx="1">
                  <c:v>79850341.576707184</c:v>
                </c:pt>
                <c:pt idx="2">
                  <c:v>55298712.336823866</c:v>
                </c:pt>
                <c:pt idx="3">
                  <c:v>33598819.542095795</c:v>
                </c:pt>
                <c:pt idx="4">
                  <c:v>27826797.26072659</c:v>
                </c:pt>
                <c:pt idx="5">
                  <c:v>22408891.698272727</c:v>
                </c:pt>
                <c:pt idx="6">
                  <c:v>18814316.628716744</c:v>
                </c:pt>
                <c:pt idx="7">
                  <c:v>16950973.676000789</c:v>
                </c:pt>
                <c:pt idx="8">
                  <c:v>15550261.400070783</c:v>
                </c:pt>
                <c:pt idx="9">
                  <c:v>13767519.242866803</c:v>
                </c:pt>
                <c:pt idx="10">
                  <c:v>12402888.473941978</c:v>
                </c:pt>
                <c:pt idx="11">
                  <c:v>11642113.443662871</c:v>
                </c:pt>
                <c:pt idx="12">
                  <c:v>11029681.700179592</c:v>
                </c:pt>
                <c:pt idx="13">
                  <c:v>10216448.742024908</c:v>
                </c:pt>
                <c:pt idx="14">
                  <c:v>9558006.6621316001</c:v>
                </c:pt>
                <c:pt idx="15">
                  <c:v>9187676.6093428787</c:v>
                </c:pt>
                <c:pt idx="16">
                  <c:v>8838749.2408382036</c:v>
                </c:pt>
                <c:pt idx="17">
                  <c:v>8501129.9866961725</c:v>
                </c:pt>
                <c:pt idx="18">
                  <c:v>8252392.741488006</c:v>
                </c:pt>
                <c:pt idx="19">
                  <c:v>8144653.1771275355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9-4648-85CE-04267DF24258}"/>
            </c:ext>
          </c:extLst>
        </c:ser>
        <c:ser>
          <c:idx val="1"/>
          <c:order val="1"/>
          <c:tx>
            <c:v>pump and heat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'[1]PUMP HEAT'!$B$2:$B$21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12.5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17.5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22.5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'[1]PUMP HEAT'!$G$2:$G$21</c:f>
              <c:numCache>
                <c:formatCode>General</c:formatCode>
                <c:ptCount val="20"/>
                <c:pt idx="0">
                  <c:v>87246151.391902819</c:v>
                </c:pt>
                <c:pt idx="1">
                  <c:v>47958930.726089865</c:v>
                </c:pt>
                <c:pt idx="2">
                  <c:v>33213521.043896392</c:v>
                </c:pt>
                <c:pt idx="3">
                  <c:v>20180817.170676019</c:v>
                </c:pt>
                <c:pt idx="4">
                  <c:v>16713587.814091487</c:v>
                </c:pt>
                <c:pt idx="5">
                  <c:v>13453498.914390147</c:v>
                </c:pt>
                <c:pt idx="6">
                  <c:v>11299407.575068234</c:v>
                </c:pt>
                <c:pt idx="7">
                  <c:v>10180426.979650227</c:v>
                </c:pt>
                <c:pt idx="8">
                  <c:v>9340479.4862434044</c:v>
                </c:pt>
                <c:pt idx="9">
                  <c:v>8269085.4046494868</c:v>
                </c:pt>
                <c:pt idx="10">
                  <c:v>7450017.2622209899</c:v>
                </c:pt>
                <c:pt idx="11">
                  <c:v>6994710.013928473</c:v>
                </c:pt>
                <c:pt idx="12">
                  <c:v>6624682.6042744359</c:v>
                </c:pt>
                <c:pt idx="13">
                  <c:v>6136145.8907476934</c:v>
                </c:pt>
                <c:pt idx="14">
                  <c:v>5740415.4185244562</c:v>
                </c:pt>
                <c:pt idx="15">
                  <c:v>5517718.5296929702</c:v>
                </c:pt>
                <c:pt idx="16">
                  <c:v>5309687.3797742464</c:v>
                </c:pt>
                <c:pt idx="17">
                  <c:v>5104456.2567165783</c:v>
                </c:pt>
                <c:pt idx="18">
                  <c:v>4954528.4539529951</c:v>
                </c:pt>
                <c:pt idx="19">
                  <c:v>4892020.4369733492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9-4648-85CE-04267DF2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61888"/>
        <c:axId val="760164512"/>
      </c:scatterChart>
      <c:valAx>
        <c:axId val="7601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0164512"/>
        <c:crosses val="autoZero"/>
        <c:crossBetween val="midCat"/>
      </c:valAx>
      <c:valAx>
        <c:axId val="7601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01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6</xdr:row>
      <xdr:rowOff>175260</xdr:rowOff>
    </xdr:from>
    <xdr:to>
      <xdr:col>15</xdr:col>
      <xdr:colOff>60960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01D6A-4C55-4826-B045-06C361D03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41</xdr:row>
      <xdr:rowOff>68580</xdr:rowOff>
    </xdr:from>
    <xdr:to>
      <xdr:col>14</xdr:col>
      <xdr:colOff>114300</xdr:colOff>
      <xdr:row>56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58BDCD-6A0D-4C92-9175-4D93C7145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899160</xdr:colOff>
      <xdr:row>41</xdr:row>
      <xdr:rowOff>160020</xdr:rowOff>
    </xdr:from>
    <xdr:to>
      <xdr:col>6</xdr:col>
      <xdr:colOff>304800</xdr:colOff>
      <xdr:row>56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067136-7796-4DEF-AB43-5BD3AC991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29</xdr:row>
      <xdr:rowOff>99060</xdr:rowOff>
    </xdr:from>
    <xdr:to>
      <xdr:col>7</xdr:col>
      <xdr:colOff>594360</xdr:colOff>
      <xdr:row>44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13267-437C-49C7-B91E-C492B33F6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%20Yiakoumi/Documents/Third%20year%20Chemical%20Engineering/flowshitting/level%203/level%203%20pumping%20vs%20compressing-2802%20(version%201).xls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%20Yiakoumi/Documents/Third%20year%20Chemical%20Engineering/flowshitting/level%203/level%203%20pumping%20vs%20compressing-28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fference in heat with methods"/>
      <sheetName val="cooling costs isothermal"/>
      <sheetName val="Volume catalyst regen"/>
      <sheetName val="EP2 fix ratios"/>
      <sheetName val="Douglas reactor cost"/>
      <sheetName val="total costs EP3"/>
      <sheetName val="EP2 fix ratios graph"/>
      <sheetName val="pumping vs compressig 730K"/>
      <sheetName val="PUMP HEAT"/>
      <sheetName val="COMPRES"/>
      <sheetName val="pump vs comp 750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1</v>
          </cell>
          <cell r="G2">
            <v>87246151.391902819</v>
          </cell>
          <cell r="P2">
            <v>89073016.737834856</v>
          </cell>
          <cell r="R2">
            <v>-59191882.437037408</v>
          </cell>
        </row>
        <row r="3">
          <cell r="B3">
            <v>2</v>
          </cell>
          <cell r="G3">
            <v>47958930.726089865</v>
          </cell>
          <cell r="P3">
            <v>49952238.16642046</v>
          </cell>
          <cell r="R3">
            <v>-16931762.9296792</v>
          </cell>
        </row>
        <row r="4">
          <cell r="B4">
            <v>3</v>
          </cell>
          <cell r="G4">
            <v>33213521.043896392</v>
          </cell>
          <cell r="P4">
            <v>35266644.675460055</v>
          </cell>
          <cell r="R4">
            <v>-2130436.913490653</v>
          </cell>
        </row>
        <row r="5">
          <cell r="B5">
            <v>5</v>
          </cell>
          <cell r="G5">
            <v>20180817.170676019</v>
          </cell>
          <cell r="P5">
            <v>22324592.004066382</v>
          </cell>
          <cell r="R5">
            <v>10295009.616269972</v>
          </cell>
        </row>
        <row r="6">
          <cell r="B6">
            <v>6</v>
          </cell>
          <cell r="G6">
            <v>16713587.814091487</v>
          </cell>
          <cell r="P6">
            <v>18863726.678548004</v>
          </cell>
          <cell r="R6">
            <v>12868262.914391421</v>
          </cell>
        </row>
        <row r="7">
          <cell r="B7">
            <v>7.5</v>
          </cell>
          <cell r="G7">
            <v>13453498.914390147</v>
          </cell>
          <cell r="P7">
            <v>15684483.822534945</v>
          </cell>
          <cell r="R7">
            <v>15638351.245218605</v>
          </cell>
        </row>
        <row r="8">
          <cell r="B8">
            <v>9</v>
          </cell>
          <cell r="G8">
            <v>11299407.575068234</v>
          </cell>
          <cell r="P8">
            <v>13656815.948504806</v>
          </cell>
          <cell r="R8">
            <v>17598442.8713485</v>
          </cell>
        </row>
        <row r="9">
          <cell r="B9">
            <v>10</v>
          </cell>
          <cell r="G9">
            <v>10180426.979650227</v>
          </cell>
          <cell r="P9">
            <v>12582779.764157386</v>
          </cell>
          <cell r="R9">
            <v>18055747.590571918</v>
          </cell>
        </row>
        <row r="10">
          <cell r="B10">
            <v>11</v>
          </cell>
          <cell r="G10">
            <v>9340479.4862434044</v>
          </cell>
          <cell r="P10">
            <v>11817180.537717631</v>
          </cell>
          <cell r="R10">
            <v>18558016.432816267</v>
          </cell>
        </row>
        <row r="11">
          <cell r="B11">
            <v>12.5</v>
          </cell>
          <cell r="G11">
            <v>8269085.4046494868</v>
          </cell>
          <cell r="P11">
            <v>10882755.293531986</v>
          </cell>
          <cell r="R11">
            <v>19048494.345235609</v>
          </cell>
        </row>
        <row r="12">
          <cell r="B12">
            <v>14</v>
          </cell>
          <cell r="G12">
            <v>7450017.2622209899</v>
          </cell>
          <cell r="P12">
            <v>10204539.439128684</v>
          </cell>
          <cell r="R12">
            <v>19123245.28375265</v>
          </cell>
        </row>
        <row r="13">
          <cell r="B13">
            <v>15</v>
          </cell>
          <cell r="G13">
            <v>6994710.013928473</v>
          </cell>
          <cell r="P13">
            <v>9858793.8113268595</v>
          </cell>
          <cell r="R13">
            <v>19027819.070933886</v>
          </cell>
        </row>
        <row r="14">
          <cell r="B14">
            <v>16</v>
          </cell>
          <cell r="G14">
            <v>6624682.6042744359</v>
          </cell>
          <cell r="P14">
            <v>9605869.7162685636</v>
          </cell>
          <cell r="R14">
            <v>18845620.713586695</v>
          </cell>
        </row>
        <row r="15">
          <cell r="B15">
            <v>17.5</v>
          </cell>
          <cell r="G15">
            <v>6136145.8907476934</v>
          </cell>
          <cell r="P15">
            <v>9347353.799532434</v>
          </cell>
          <cell r="R15">
            <v>18366142.153227463</v>
          </cell>
        </row>
        <row r="16">
          <cell r="B16">
            <v>19</v>
          </cell>
          <cell r="G16">
            <v>5740415.4185244562</v>
          </cell>
          <cell r="P16">
            <v>9202712.0416021924</v>
          </cell>
          <cell r="R16">
            <v>17530938.339367613</v>
          </cell>
        </row>
        <row r="17">
          <cell r="B17">
            <v>20</v>
          </cell>
          <cell r="G17">
            <v>5517718.5296929702</v>
          </cell>
          <cell r="P17">
            <v>9169907.534681553</v>
          </cell>
          <cell r="R17">
            <v>16800165.510171443</v>
          </cell>
        </row>
        <row r="18">
          <cell r="B18">
            <v>21</v>
          </cell>
          <cell r="G18">
            <v>5309687.3797742464</v>
          </cell>
          <cell r="P18">
            <v>9227779.5141991992</v>
          </cell>
          <cell r="R18">
            <v>15753132.544369696</v>
          </cell>
        </row>
        <row r="19">
          <cell r="B19">
            <v>22.5</v>
          </cell>
          <cell r="G19">
            <v>5104456.2567165783</v>
          </cell>
          <cell r="P19">
            <v>9466859.9734669514</v>
          </cell>
          <cell r="R19">
            <v>14017920.1105446</v>
          </cell>
        </row>
        <row r="20">
          <cell r="B20">
            <v>24</v>
          </cell>
          <cell r="G20">
            <v>4954528.4539529951</v>
          </cell>
          <cell r="P20">
            <v>9977258.5559159946</v>
          </cell>
          <cell r="R20">
            <v>11273013.939629192</v>
          </cell>
        </row>
        <row r="21">
          <cell r="B21">
            <v>25</v>
          </cell>
          <cell r="G21">
            <v>4892020.4369733492</v>
          </cell>
          <cell r="P21">
            <v>10618911.61707175</v>
          </cell>
          <cell r="R21">
            <v>8117304.0591556299</v>
          </cell>
        </row>
      </sheetData>
      <sheetData sheetId="9">
        <row r="2">
          <cell r="B2">
            <v>1</v>
          </cell>
          <cell r="J2">
            <v>142310623.35438824</v>
          </cell>
        </row>
        <row r="3">
          <cell r="B3">
            <v>2</v>
          </cell>
          <cell r="J3">
            <v>79850341.576707184</v>
          </cell>
        </row>
        <row r="4">
          <cell r="B4">
            <v>3</v>
          </cell>
          <cell r="J4">
            <v>55298712.336823866</v>
          </cell>
        </row>
        <row r="5">
          <cell r="B5">
            <v>5</v>
          </cell>
          <cell r="J5">
            <v>33598819.542095795</v>
          </cell>
        </row>
        <row r="6">
          <cell r="B6">
            <v>6</v>
          </cell>
          <cell r="J6">
            <v>27826797.26072659</v>
          </cell>
        </row>
        <row r="7">
          <cell r="B7">
            <v>7.5</v>
          </cell>
          <cell r="J7">
            <v>22408891.698272727</v>
          </cell>
        </row>
        <row r="8">
          <cell r="B8">
            <v>9</v>
          </cell>
          <cell r="J8">
            <v>18814316.628716744</v>
          </cell>
        </row>
        <row r="9">
          <cell r="B9">
            <v>10</v>
          </cell>
          <cell r="J9">
            <v>16950973.676000789</v>
          </cell>
        </row>
        <row r="10">
          <cell r="B10">
            <v>11</v>
          </cell>
          <cell r="J10">
            <v>15550261.400070783</v>
          </cell>
        </row>
        <row r="11">
          <cell r="B11">
            <v>12.5</v>
          </cell>
          <cell r="J11">
            <v>13767519.242866803</v>
          </cell>
        </row>
        <row r="12">
          <cell r="B12">
            <v>14</v>
          </cell>
          <cell r="J12">
            <v>12402888.473941978</v>
          </cell>
        </row>
        <row r="13">
          <cell r="B13">
            <v>15</v>
          </cell>
          <cell r="J13">
            <v>11642113.443662871</v>
          </cell>
        </row>
        <row r="14">
          <cell r="B14">
            <v>16</v>
          </cell>
          <cell r="J14">
            <v>11029681.700179592</v>
          </cell>
        </row>
        <row r="15">
          <cell r="B15">
            <v>17.5</v>
          </cell>
          <cell r="J15">
            <v>10216448.742024908</v>
          </cell>
        </row>
        <row r="16">
          <cell r="B16">
            <v>19</v>
          </cell>
          <cell r="J16">
            <v>9558006.6621316001</v>
          </cell>
        </row>
        <row r="17">
          <cell r="B17">
            <v>20</v>
          </cell>
          <cell r="J17">
            <v>9187676.6093428787</v>
          </cell>
        </row>
        <row r="18">
          <cell r="B18">
            <v>21</v>
          </cell>
          <cell r="J18">
            <v>8838749.2408382036</v>
          </cell>
        </row>
        <row r="19">
          <cell r="B19">
            <v>22.5</v>
          </cell>
          <cell r="J19">
            <v>8501129.9866961725</v>
          </cell>
        </row>
        <row r="20">
          <cell r="B20">
            <v>24</v>
          </cell>
          <cell r="J20">
            <v>8252392.741488006</v>
          </cell>
        </row>
        <row r="21">
          <cell r="B21">
            <v>25</v>
          </cell>
          <cell r="J21">
            <v>8144653.1771275355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fference in heat with methods"/>
      <sheetName val="cooling costs isothermal"/>
      <sheetName val="Volume catalyst regen"/>
      <sheetName val="EP2 fix ratios"/>
      <sheetName val="Douglas reactor cost"/>
      <sheetName val="total costs EP3"/>
      <sheetName val="EP2 fix ratios graph"/>
      <sheetName val="pumping vs compressig 730K"/>
      <sheetName val="pump vs comp 750K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>
            <v>2.5</v>
          </cell>
          <cell r="B3">
            <v>32241103.279998336</v>
          </cell>
        </row>
        <row r="4">
          <cell r="A4">
            <v>5</v>
          </cell>
          <cell r="B4">
            <v>32092063.538844611</v>
          </cell>
        </row>
        <row r="5">
          <cell r="A5">
            <v>10</v>
          </cell>
          <cell r="B5">
            <v>31156809.170150053</v>
          </cell>
        </row>
        <row r="6">
          <cell r="A6">
            <v>15</v>
          </cell>
          <cell r="B6">
            <v>29704249.672664009</v>
          </cell>
        </row>
        <row r="7">
          <cell r="A7">
            <v>20</v>
          </cell>
          <cell r="B7">
            <v>28177451.090244737</v>
          </cell>
        </row>
        <row r="8">
          <cell r="A8">
            <v>25</v>
          </cell>
          <cell r="B8">
            <v>25800310.554359559</v>
          </cell>
        </row>
        <row r="13">
          <cell r="A13">
            <v>2.5</v>
          </cell>
          <cell r="B13">
            <v>28918857.007137254</v>
          </cell>
        </row>
        <row r="14">
          <cell r="A14">
            <v>5</v>
          </cell>
          <cell r="B14">
            <v>31046703.549552608</v>
          </cell>
        </row>
        <row r="15">
          <cell r="A15">
            <v>10</v>
          </cell>
          <cell r="B15">
            <v>26745353.523377139</v>
          </cell>
        </row>
        <row r="16">
          <cell r="A16">
            <v>11</v>
          </cell>
          <cell r="B16">
            <v>21434634.197422683</v>
          </cell>
        </row>
        <row r="17">
          <cell r="A17">
            <v>12</v>
          </cell>
          <cell r="B17">
            <v>15501865.543045627</v>
          </cell>
        </row>
        <row r="18">
          <cell r="A18">
            <v>12.5</v>
          </cell>
          <cell r="B18">
            <v>10710472.732510448</v>
          </cell>
        </row>
        <row r="19">
          <cell r="A19">
            <v>13</v>
          </cell>
          <cell r="B19">
            <v>2274113.25820192</v>
          </cell>
        </row>
        <row r="20">
          <cell r="A20">
            <v>14</v>
          </cell>
          <cell r="B20">
            <v>-14121640.1443453</v>
          </cell>
        </row>
        <row r="21">
          <cell r="A21">
            <v>15</v>
          </cell>
          <cell r="B21">
            <v>-49121640.144345298</v>
          </cell>
        </row>
        <row r="27">
          <cell r="A27">
            <v>2.5</v>
          </cell>
          <cell r="B27">
            <v>29967851.583874859</v>
          </cell>
        </row>
        <row r="28">
          <cell r="A28">
            <v>5</v>
          </cell>
          <cell r="B28">
            <v>31467689.169642676</v>
          </cell>
        </row>
        <row r="29">
          <cell r="A29">
            <v>10</v>
          </cell>
          <cell r="B29">
            <v>28628013.330211062</v>
          </cell>
        </row>
        <row r="30">
          <cell r="A30">
            <v>11</v>
          </cell>
          <cell r="B30">
            <v>26266879.217124444</v>
          </cell>
        </row>
        <row r="31">
          <cell r="A31">
            <v>12</v>
          </cell>
          <cell r="B31">
            <v>24473966.038314421</v>
          </cell>
        </row>
        <row r="32">
          <cell r="A32">
            <v>12.5</v>
          </cell>
          <cell r="B32">
            <v>23407726.928085402</v>
          </cell>
        </row>
        <row r="33">
          <cell r="A33">
            <v>13</v>
          </cell>
          <cell r="B33">
            <v>21885520.424746968</v>
          </cell>
        </row>
        <row r="34">
          <cell r="A34">
            <v>14</v>
          </cell>
          <cell r="B34">
            <v>17375089.262323368</v>
          </cell>
        </row>
        <row r="35">
          <cell r="A35">
            <v>15</v>
          </cell>
          <cell r="B35">
            <v>4189119.4415387581</v>
          </cell>
        </row>
        <row r="36">
          <cell r="A36">
            <v>16</v>
          </cell>
          <cell r="B36">
            <v>-48001549.444307745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E5CD-E6BC-434F-A5AE-102E784D4D35}">
  <dimension ref="A1:E54"/>
  <sheetViews>
    <sheetView topLeftCell="A2" workbookViewId="0">
      <selection activeCell="S15" sqref="S15"/>
    </sheetView>
  </sheetViews>
  <sheetFormatPr defaultRowHeight="17"/>
  <cols>
    <col min="2" max="2" width="15.91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</v>
      </c>
      <c r="C2">
        <v>0</v>
      </c>
      <c r="D2">
        <v>0</v>
      </c>
      <c r="E2">
        <v>0</v>
      </c>
    </row>
    <row r="3" spans="1:5">
      <c r="A3">
        <v>2.5</v>
      </c>
      <c r="B3">
        <v>32241103.279998336</v>
      </c>
      <c r="C3">
        <v>30132020.092579596</v>
      </c>
      <c r="D3">
        <v>29967851.583874859</v>
      </c>
      <c r="E3">
        <v>28918857.007137254</v>
      </c>
    </row>
    <row r="4" spans="1:5">
      <c r="A4">
        <v>5</v>
      </c>
      <c r="B4">
        <v>32092063.538844611</v>
      </c>
      <c r="C4">
        <v>30169772.125801623</v>
      </c>
      <c r="D4">
        <v>31467689.169642676</v>
      </c>
      <c r="E4">
        <v>31046703.549552608</v>
      </c>
    </row>
    <row r="5" spans="1:5">
      <c r="A5">
        <v>10</v>
      </c>
      <c r="B5">
        <v>31156809.170150053</v>
      </c>
      <c r="C5">
        <v>29863688.269039631</v>
      </c>
      <c r="D5">
        <v>28628013.330211062</v>
      </c>
      <c r="E5">
        <v>26745353.523377139</v>
      </c>
    </row>
    <row r="6" spans="1:5">
      <c r="A6">
        <v>15</v>
      </c>
      <c r="B6">
        <v>29704249.672664009</v>
      </c>
      <c r="C6">
        <v>27209836.362626914</v>
      </c>
      <c r="D6">
        <v>21756316.595325742</v>
      </c>
      <c r="E6">
        <v>-11121640.144345293</v>
      </c>
    </row>
    <row r="7" spans="1:5">
      <c r="A7">
        <v>20</v>
      </c>
      <c r="B7">
        <v>28177451.090244737</v>
      </c>
      <c r="C7">
        <v>21218040.877300054</v>
      </c>
      <c r="D7">
        <v>-123507899.23025271</v>
      </c>
    </row>
    <row r="8" spans="1:5">
      <c r="A8">
        <v>25</v>
      </c>
      <c r="B8">
        <v>25800310.554359559</v>
      </c>
      <c r="C8">
        <v>-118049492.5304734</v>
      </c>
    </row>
    <row r="11" spans="1:5">
      <c r="A11" t="s">
        <v>0</v>
      </c>
      <c r="B11" t="s">
        <v>4</v>
      </c>
    </row>
    <row r="12" spans="1:5">
      <c r="A12">
        <v>0</v>
      </c>
      <c r="B12" s="1">
        <v>0</v>
      </c>
    </row>
    <row r="13" spans="1:5">
      <c r="A13">
        <v>2.5</v>
      </c>
      <c r="B13" s="1">
        <v>28918857.007137254</v>
      </c>
    </row>
    <row r="14" spans="1:5">
      <c r="A14">
        <v>5</v>
      </c>
      <c r="B14" s="1">
        <v>31046703.549552608</v>
      </c>
    </row>
    <row r="15" spans="1:5">
      <c r="A15">
        <v>10</v>
      </c>
      <c r="B15" s="1">
        <v>26745353.523377139</v>
      </c>
    </row>
    <row r="16" spans="1:5">
      <c r="A16">
        <v>11</v>
      </c>
      <c r="B16" s="1">
        <v>21434634.197422683</v>
      </c>
    </row>
    <row r="17" spans="1:2">
      <c r="A17">
        <v>12</v>
      </c>
      <c r="B17" s="1">
        <v>15501865.543045627</v>
      </c>
    </row>
    <row r="18" spans="1:2">
      <c r="A18">
        <v>12.5</v>
      </c>
      <c r="B18" s="1">
        <v>10710472.732510448</v>
      </c>
    </row>
    <row r="19" spans="1:2">
      <c r="A19">
        <v>13</v>
      </c>
      <c r="B19" s="1">
        <v>2274113.25820192</v>
      </c>
    </row>
    <row r="20" spans="1:2">
      <c r="A20">
        <v>14</v>
      </c>
      <c r="B20" s="1">
        <v>-12121640.1443453</v>
      </c>
    </row>
    <row r="21" spans="1:2">
      <c r="A21">
        <v>15</v>
      </c>
      <c r="B21" s="1">
        <v>-49121640.144345298</v>
      </c>
    </row>
    <row r="22" spans="1:2">
      <c r="A22">
        <v>20</v>
      </c>
    </row>
    <row r="23" spans="1:2">
      <c r="A23">
        <v>25</v>
      </c>
    </row>
    <row r="25" spans="1:2">
      <c r="B25" t="s">
        <v>3</v>
      </c>
    </row>
    <row r="26" spans="1:2">
      <c r="A26">
        <v>0</v>
      </c>
      <c r="B26" s="1">
        <v>0</v>
      </c>
    </row>
    <row r="27" spans="1:2">
      <c r="A27">
        <v>2.5</v>
      </c>
      <c r="B27" s="1">
        <v>29967851.583874859</v>
      </c>
    </row>
    <row r="28" spans="1:2">
      <c r="A28">
        <v>5</v>
      </c>
      <c r="B28" s="1">
        <v>31467689.169642676</v>
      </c>
    </row>
    <row r="29" spans="1:2">
      <c r="A29">
        <v>10</v>
      </c>
      <c r="B29" s="1">
        <v>28628013.330211062</v>
      </c>
    </row>
    <row r="30" spans="1:2">
      <c r="A30">
        <v>11</v>
      </c>
      <c r="B30" s="1">
        <v>26266879.217124444</v>
      </c>
    </row>
    <row r="31" spans="1:2">
      <c r="A31">
        <v>12</v>
      </c>
      <c r="B31" s="1">
        <v>24473966.038314421</v>
      </c>
    </row>
    <row r="32" spans="1:2">
      <c r="A32">
        <v>12.5</v>
      </c>
      <c r="B32" s="1">
        <v>23407726.928085402</v>
      </c>
    </row>
    <row r="33" spans="1:2">
      <c r="A33">
        <v>13</v>
      </c>
      <c r="B33" s="1">
        <v>21885520.424746968</v>
      </c>
    </row>
    <row r="34" spans="1:2">
      <c r="A34">
        <v>14</v>
      </c>
      <c r="B34" s="1">
        <v>17375089.262323368</v>
      </c>
    </row>
    <row r="35" spans="1:2">
      <c r="A35">
        <v>15</v>
      </c>
      <c r="B35" s="1">
        <v>4189119.4415387581</v>
      </c>
    </row>
    <row r="36" spans="1:2">
      <c r="A36">
        <v>16</v>
      </c>
      <c r="B36" s="1">
        <v>-48001549.444307745</v>
      </c>
    </row>
    <row r="37" spans="1:2">
      <c r="B37" s="1"/>
    </row>
    <row r="38" spans="1:2">
      <c r="B38" s="1"/>
    </row>
    <row r="39" spans="1:2">
      <c r="B39" s="1"/>
    </row>
    <row r="42" spans="1:2">
      <c r="A42">
        <v>0</v>
      </c>
      <c r="B42">
        <v>0</v>
      </c>
    </row>
    <row r="43" spans="1:2">
      <c r="A43">
        <v>2.5</v>
      </c>
      <c r="B43" s="1">
        <v>30132020.092579596</v>
      </c>
    </row>
    <row r="44" spans="1:2">
      <c r="A44">
        <v>5</v>
      </c>
      <c r="B44" s="1">
        <v>30169772.125801623</v>
      </c>
    </row>
    <row r="45" spans="1:2">
      <c r="A45">
        <v>10</v>
      </c>
      <c r="B45" s="1">
        <v>29863688.269039631</v>
      </c>
    </row>
    <row r="46" spans="1:2">
      <c r="A46">
        <v>11</v>
      </c>
      <c r="B46" s="1">
        <v>28768063.677026339</v>
      </c>
    </row>
    <row r="47" spans="1:2">
      <c r="A47">
        <v>12.5</v>
      </c>
      <c r="B47" s="1">
        <v>28744382.598700099</v>
      </c>
    </row>
    <row r="48" spans="1:2">
      <c r="A48">
        <v>14</v>
      </c>
      <c r="B48" s="1">
        <v>26026957.326689314</v>
      </c>
    </row>
    <row r="49" spans="1:2">
      <c r="A49">
        <v>15</v>
      </c>
      <c r="B49" s="1">
        <v>24723305.736315683</v>
      </c>
    </row>
    <row r="50" spans="1:2">
      <c r="A50">
        <v>16</v>
      </c>
      <c r="B50" s="1">
        <v>22635768.51641918</v>
      </c>
    </row>
    <row r="51" spans="1:2">
      <c r="A51">
        <v>17.5</v>
      </c>
      <c r="B51" s="1">
        <v>17650247.119923007</v>
      </c>
    </row>
    <row r="52" spans="1:2">
      <c r="A52">
        <v>19</v>
      </c>
      <c r="B52" s="1">
        <v>1538173.3842212998</v>
      </c>
    </row>
    <row r="53" spans="1:2">
      <c r="A53">
        <v>20</v>
      </c>
      <c r="B53" s="1">
        <v>-81758569.490155146</v>
      </c>
    </row>
    <row r="54" spans="1:2">
      <c r="A54">
        <v>21</v>
      </c>
      <c r="B54" s="1">
        <v>-154944321.91365311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AD83-BF0D-42CD-816B-2895463F0ACA}">
  <dimension ref="B1:R30"/>
  <sheetViews>
    <sheetView topLeftCell="B1" workbookViewId="0">
      <selection activeCell="B1" sqref="B1:G1"/>
    </sheetView>
  </sheetViews>
  <sheetFormatPr defaultRowHeight="17"/>
  <cols>
    <col min="1" max="1" width="30.9140625" bestFit="1" customWidth="1"/>
    <col min="7" max="7" width="14.58203125" customWidth="1"/>
    <col min="16" max="18" width="14.9140625" bestFit="1" customWidth="1"/>
  </cols>
  <sheetData>
    <row r="1" spans="2:18"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s="1" t="s">
        <v>19</v>
      </c>
      <c r="R1" t="s">
        <v>20</v>
      </c>
    </row>
    <row r="2" spans="2:18">
      <c r="B2">
        <v>1</v>
      </c>
      <c r="C2">
        <v>796343.33972519997</v>
      </c>
      <c r="D2">
        <v>690.50818700000002</v>
      </c>
      <c r="E2">
        <f t="shared" ref="E2:E3" si="0">C2*$E$27</f>
        <v>86951534.749585003</v>
      </c>
      <c r="F2">
        <f t="shared" ref="F2:F3" si="1">D2*$F$27*$F$28</f>
        <v>294616.64231781679</v>
      </c>
      <c r="G2">
        <f t="shared" ref="G2:G3" si="2">F2+E2</f>
        <v>87246151.391902819</v>
      </c>
      <c r="H2">
        <v>225800</v>
      </c>
      <c r="I2">
        <f t="shared" ref="I2:I3" si="3">H2/$I$27</f>
        <v>75266.666666666672</v>
      </c>
      <c r="J2">
        <v>3.3478603200000001</v>
      </c>
      <c r="K2">
        <v>0.55795358799999994</v>
      </c>
      <c r="L2">
        <f t="shared" ref="L2:L3" si="4">(((K2*K2*PI()/4))*J2)</f>
        <v>0.81856535725806778</v>
      </c>
      <c r="M2">
        <f t="shared" ref="M2:M3" si="5">L2*$M$27*$M$28*$M$29*(1-$M$30)</f>
        <v>1740499.1478306847</v>
      </c>
      <c r="N2">
        <v>-2990.1754942595999</v>
      </c>
      <c r="O2">
        <f t="shared" ref="O2:O3" si="6">((-N2/$O$27)*$O$28*$O$29*$O$30)</f>
        <v>11099.531434691633</v>
      </c>
      <c r="P2" s="1">
        <f t="shared" ref="P2:P3" si="7">G2+I2+M2+O2</f>
        <v>89073016.737834856</v>
      </c>
      <c r="Q2" s="1">
        <v>29881134.300797451</v>
      </c>
      <c r="R2" s="2">
        <f t="shared" ref="R2:R3" si="8">Q2-P2</f>
        <v>-59191882.437037408</v>
      </c>
    </row>
    <row r="3" spans="2:18">
      <c r="B3">
        <v>2</v>
      </c>
      <c r="C3">
        <v>437818.97230199998</v>
      </c>
      <c r="D3">
        <v>361.25148100000001</v>
      </c>
      <c r="E3">
        <f t="shared" si="0"/>
        <v>47804796.857196927</v>
      </c>
      <c r="F3">
        <f t="shared" si="1"/>
        <v>154133.86889293842</v>
      </c>
      <c r="G3">
        <f t="shared" si="2"/>
        <v>47958930.726089865</v>
      </c>
      <c r="H3">
        <v>226300</v>
      </c>
      <c r="I3">
        <f t="shared" si="3"/>
        <v>75433.333333333328</v>
      </c>
      <c r="J3">
        <v>3.4500776900000001</v>
      </c>
      <c r="K3">
        <v>0.57506618600000003</v>
      </c>
      <c r="L3">
        <f t="shared" si="4"/>
        <v>0.89609575429517685</v>
      </c>
      <c r="M3">
        <f t="shared" si="5"/>
        <v>1905350.4804427489</v>
      </c>
      <c r="N3">
        <v>-3373.8218088660001</v>
      </c>
      <c r="O3">
        <f t="shared" si="6"/>
        <v>12523.626554510589</v>
      </c>
      <c r="P3" s="1">
        <f t="shared" si="7"/>
        <v>49952238.16642046</v>
      </c>
      <c r="Q3" s="1">
        <v>33020475.23674126</v>
      </c>
      <c r="R3" s="2">
        <f t="shared" si="8"/>
        <v>-16931762.9296792</v>
      </c>
    </row>
    <row r="4" spans="2:18">
      <c r="B4">
        <v>3</v>
      </c>
      <c r="C4">
        <v>303194.36390796001</v>
      </c>
      <c r="D4">
        <v>253.55462800000001</v>
      </c>
      <c r="E4">
        <f t="shared" ref="E4:E21" si="9">C4*$E$27</f>
        <v>33105337.803564291</v>
      </c>
      <c r="F4">
        <f t="shared" ref="F4:F21" si="10">D4*$F$27*$F$28</f>
        <v>108183.2403320992</v>
      </c>
      <c r="G4">
        <f t="shared" ref="G4:G21" si="11">F4+E4</f>
        <v>33213521.043896392</v>
      </c>
      <c r="H4">
        <v>226300</v>
      </c>
      <c r="I4">
        <f t="shared" ref="I4:I21" si="12">H4/$I$27</f>
        <v>75433.333333333328</v>
      </c>
      <c r="J4">
        <v>3.4858812000000001</v>
      </c>
      <c r="K4">
        <v>0.58099389999999995</v>
      </c>
      <c r="L4">
        <f t="shared" ref="L4:L21" si="13">(((K4*K4*PI()/4))*J4)</f>
        <v>0.92415668373270554</v>
      </c>
      <c r="M4">
        <f t="shared" ref="M4:M21" si="14">L4*$M$27*$M$28*$M$29*(1-$M$30)</f>
        <v>1965015.8734871775</v>
      </c>
      <c r="N4">
        <v>-3414.4463208923999</v>
      </c>
      <c r="O4">
        <f t="shared" ref="O4:O21" si="15">((-N4/$O$27)*$O$28*$O$29*$O$30)</f>
        <v>12674.424743152586</v>
      </c>
      <c r="P4" s="1">
        <f t="shared" ref="P4:P21" si="16">G4+I4+M4+O4</f>
        <v>35266644.675460055</v>
      </c>
      <c r="Q4" s="1">
        <v>33136207.761969402</v>
      </c>
      <c r="R4" s="2">
        <f t="shared" ref="R4:R21" si="17">Q4-P4</f>
        <v>-2130436.913490653</v>
      </c>
    </row>
    <row r="5" spans="2:18">
      <c r="B5">
        <v>5</v>
      </c>
      <c r="C5">
        <v>184205.72729628001</v>
      </c>
      <c r="D5">
        <v>158.601933</v>
      </c>
      <c r="E5">
        <f t="shared" si="9"/>
        <v>20113147.054889869</v>
      </c>
      <c r="F5">
        <f t="shared" si="10"/>
        <v>67670.115786151204</v>
      </c>
      <c r="G5">
        <f t="shared" si="11"/>
        <v>20180817.170676019</v>
      </c>
      <c r="H5">
        <v>226900</v>
      </c>
      <c r="I5">
        <f t="shared" si="12"/>
        <v>75633.333333333328</v>
      </c>
      <c r="J5">
        <v>3.5383825099999999</v>
      </c>
      <c r="K5">
        <v>0.58978380600000002</v>
      </c>
      <c r="L5">
        <f t="shared" si="13"/>
        <v>0.96667469154815711</v>
      </c>
      <c r="M5">
        <f t="shared" si="14"/>
        <v>2055421.0631450159</v>
      </c>
      <c r="N5">
        <v>-3426.8418405215998</v>
      </c>
      <c r="O5">
        <f t="shared" si="15"/>
        <v>12720.436912016175</v>
      </c>
      <c r="P5" s="1">
        <f t="shared" si="16"/>
        <v>22324592.004066382</v>
      </c>
      <c r="Q5" s="1">
        <v>32619601.620336354</v>
      </c>
      <c r="R5" s="2">
        <f t="shared" si="17"/>
        <v>10295009.616269972</v>
      </c>
    </row>
    <row r="6" spans="2:18">
      <c r="B6">
        <v>6</v>
      </c>
      <c r="C6">
        <v>152550.93310992001</v>
      </c>
      <c r="D6">
        <v>133.07880399999999</v>
      </c>
      <c r="E6">
        <f t="shared" si="9"/>
        <v>16656807.559872501</v>
      </c>
      <c r="F6">
        <f t="shared" si="10"/>
        <v>56780.254218985596</v>
      </c>
      <c r="G6">
        <f t="shared" si="11"/>
        <v>16713587.814091487</v>
      </c>
      <c r="H6">
        <v>226900</v>
      </c>
      <c r="I6">
        <f t="shared" si="12"/>
        <v>75633.333333333328</v>
      </c>
      <c r="J6">
        <v>3.54238835</v>
      </c>
      <c r="K6">
        <v>0.59039371100000004</v>
      </c>
      <c r="L6">
        <f t="shared" si="13"/>
        <v>0.96977168044055473</v>
      </c>
      <c r="M6">
        <f t="shared" si="14"/>
        <v>2062006.1286871429</v>
      </c>
      <c r="N6">
        <v>-3367.2959148815999</v>
      </c>
      <c r="O6">
        <f t="shared" si="15"/>
        <v>12499.402436040496</v>
      </c>
      <c r="P6" s="1">
        <f t="shared" si="16"/>
        <v>18863726.678548004</v>
      </c>
      <c r="Q6" s="1">
        <v>31731989.592939425</v>
      </c>
      <c r="R6" s="2">
        <f t="shared" si="17"/>
        <v>12868262.914391421</v>
      </c>
    </row>
    <row r="7" spans="2:18">
      <c r="B7">
        <v>7.5</v>
      </c>
      <c r="C7">
        <v>122788.3267584</v>
      </c>
      <c r="D7">
        <v>108.810298</v>
      </c>
      <c r="E7">
        <f t="shared" si="9"/>
        <v>13407073.21625956</v>
      </c>
      <c r="F7">
        <f t="shared" si="10"/>
        <v>46425.698130587203</v>
      </c>
      <c r="G7">
        <f t="shared" si="11"/>
        <v>13453498.914390147</v>
      </c>
      <c r="H7">
        <v>226900</v>
      </c>
      <c r="I7">
        <f t="shared" si="12"/>
        <v>75633.333333333328</v>
      </c>
      <c r="J7">
        <v>3.5879528999999999</v>
      </c>
      <c r="K7">
        <v>0.59801475100000001</v>
      </c>
      <c r="L7">
        <f t="shared" si="13"/>
        <v>1.0077676383099654</v>
      </c>
      <c r="M7">
        <f t="shared" si="14"/>
        <v>2142796.1739857136</v>
      </c>
      <c r="N7">
        <v>-3382.3816879716001</v>
      </c>
      <c r="O7">
        <f t="shared" si="15"/>
        <v>12555.400825750576</v>
      </c>
      <c r="P7" s="1">
        <f t="shared" si="16"/>
        <v>15684483.822534945</v>
      </c>
      <c r="Q7" s="1">
        <v>31322835.06775355</v>
      </c>
      <c r="R7" s="2">
        <f t="shared" si="17"/>
        <v>15638351.245218605</v>
      </c>
    </row>
    <row r="8" spans="2:18">
      <c r="B8">
        <v>9</v>
      </c>
      <c r="C8">
        <v>103122.75173148001</v>
      </c>
      <c r="D8">
        <v>92.786771200000004</v>
      </c>
      <c r="E8">
        <f t="shared" si="9"/>
        <v>11259818.577432705</v>
      </c>
      <c r="F8">
        <f t="shared" si="10"/>
        <v>39588.997635527681</v>
      </c>
      <c r="G8">
        <f t="shared" si="11"/>
        <v>11299407.575068234</v>
      </c>
      <c r="H8">
        <v>226900</v>
      </c>
      <c r="I8">
        <f t="shared" si="12"/>
        <v>75633.333333333328</v>
      </c>
      <c r="J8">
        <v>3.6570413199999998</v>
      </c>
      <c r="K8">
        <v>0.60953102699999995</v>
      </c>
      <c r="L8">
        <f t="shared" si="13"/>
        <v>1.0671153905519997</v>
      </c>
      <c r="M8">
        <f t="shared" si="14"/>
        <v>2268986.112622906</v>
      </c>
      <c r="N8">
        <v>-3445.2929634515999</v>
      </c>
      <c r="O8">
        <f t="shared" si="15"/>
        <v>12788.927480332337</v>
      </c>
      <c r="P8" s="1">
        <f t="shared" si="16"/>
        <v>13656815.948504806</v>
      </c>
      <c r="Q8" s="1">
        <v>31255258.819853306</v>
      </c>
      <c r="R8" s="2">
        <f t="shared" si="17"/>
        <v>17598442.8713485</v>
      </c>
    </row>
    <row r="9" spans="2:18">
      <c r="B9">
        <v>10</v>
      </c>
      <c r="C9">
        <v>92907.488943000004</v>
      </c>
      <c r="D9">
        <v>84.369482099999999</v>
      </c>
      <c r="E9">
        <f t="shared" si="9"/>
        <v>10144429.356452756</v>
      </c>
      <c r="F9">
        <f t="shared" si="10"/>
        <v>35997.623197471439</v>
      </c>
      <c r="G9">
        <f t="shared" si="11"/>
        <v>10180426.979650227</v>
      </c>
      <c r="H9">
        <v>252400</v>
      </c>
      <c r="I9">
        <f t="shared" si="12"/>
        <v>84133.333333333328</v>
      </c>
      <c r="J9">
        <v>3.6767127099999999</v>
      </c>
      <c r="K9">
        <v>0.61277296699999995</v>
      </c>
      <c r="L9">
        <f t="shared" si="13"/>
        <v>1.084298291151889</v>
      </c>
      <c r="M9">
        <f t="shared" si="14"/>
        <v>2305521.7705104393</v>
      </c>
      <c r="N9">
        <v>-3420.7113856104002</v>
      </c>
      <c r="O9">
        <f t="shared" si="15"/>
        <v>12697.680663385801</v>
      </c>
      <c r="P9" s="1">
        <f t="shared" si="16"/>
        <v>12582779.764157386</v>
      </c>
      <c r="Q9" s="1">
        <v>30638527.354729302</v>
      </c>
      <c r="R9" s="2">
        <f t="shared" si="17"/>
        <v>18055747.590571918</v>
      </c>
    </row>
    <row r="10" spans="2:18">
      <c r="B10">
        <v>11</v>
      </c>
      <c r="C10">
        <v>85239.571152239994</v>
      </c>
      <c r="D10">
        <v>78.043575700000005</v>
      </c>
      <c r="E10">
        <f t="shared" si="9"/>
        <v>9307180.9147563577</v>
      </c>
      <c r="F10">
        <f t="shared" si="10"/>
        <v>33298.57148704648</v>
      </c>
      <c r="G10">
        <f t="shared" si="11"/>
        <v>9340479.4862434044</v>
      </c>
      <c r="H10">
        <v>252400</v>
      </c>
      <c r="I10">
        <f t="shared" si="12"/>
        <v>84133.333333333328</v>
      </c>
      <c r="J10">
        <v>3.7158665599999998</v>
      </c>
      <c r="K10">
        <v>0.61927614499999994</v>
      </c>
      <c r="L10">
        <f t="shared" si="13"/>
        <v>1.1192283261185387</v>
      </c>
      <c r="M10">
        <f t="shared" si="14"/>
        <v>2379792.8052593269</v>
      </c>
      <c r="N10">
        <v>-3441.5174788703998</v>
      </c>
      <c r="O10">
        <f t="shared" si="15"/>
        <v>12774.912881566921</v>
      </c>
      <c r="P10" s="1">
        <f t="shared" si="16"/>
        <v>11817180.537717631</v>
      </c>
      <c r="Q10" s="1">
        <v>30375196.9705339</v>
      </c>
      <c r="R10" s="2">
        <f t="shared" si="17"/>
        <v>18558016.432816267</v>
      </c>
    </row>
    <row r="11" spans="2:18">
      <c r="B11">
        <v>12.5</v>
      </c>
      <c r="C11">
        <v>75459.095402039995</v>
      </c>
      <c r="D11">
        <v>69.890589800000001</v>
      </c>
      <c r="E11">
        <f t="shared" si="9"/>
        <v>8239265.4383056443</v>
      </c>
      <c r="F11">
        <f t="shared" si="10"/>
        <v>29819.96634384272</v>
      </c>
      <c r="G11">
        <f t="shared" si="11"/>
        <v>8269085.4046494868</v>
      </c>
      <c r="H11">
        <v>252400</v>
      </c>
      <c r="I11">
        <f t="shared" si="12"/>
        <v>84133.333333333328</v>
      </c>
      <c r="J11">
        <v>3.7856167300000001</v>
      </c>
      <c r="K11">
        <v>0.63093454400000004</v>
      </c>
      <c r="L11">
        <f t="shared" si="13"/>
        <v>1.1835732346104761</v>
      </c>
      <c r="M11">
        <f t="shared" si="14"/>
        <v>2516608.0972875636</v>
      </c>
      <c r="N11">
        <v>-3482.8820747855998</v>
      </c>
      <c r="O11">
        <f t="shared" si="15"/>
        <v>12928.458261604144</v>
      </c>
      <c r="P11" s="1">
        <f t="shared" si="16"/>
        <v>10882755.293531986</v>
      </c>
      <c r="Q11" s="1">
        <v>29931249.638767593</v>
      </c>
      <c r="R11" s="2">
        <f t="shared" si="17"/>
        <v>19048494.345235609</v>
      </c>
    </row>
    <row r="12" spans="2:18">
      <c r="B12">
        <v>14</v>
      </c>
      <c r="C12">
        <v>67982.112019799999</v>
      </c>
      <c r="D12">
        <v>63.6385334</v>
      </c>
      <c r="E12">
        <f t="shared" si="9"/>
        <v>7422864.8382739322</v>
      </c>
      <c r="F12">
        <f t="shared" si="10"/>
        <v>27152.42394705776</v>
      </c>
      <c r="G12">
        <f t="shared" si="11"/>
        <v>7450017.2622209899</v>
      </c>
      <c r="H12">
        <v>253200</v>
      </c>
      <c r="I12">
        <f t="shared" si="12"/>
        <v>84400</v>
      </c>
      <c r="J12">
        <v>3.8547726500000001</v>
      </c>
      <c r="K12">
        <v>0.642462282</v>
      </c>
      <c r="L12">
        <f t="shared" si="13"/>
        <v>1.2496371343614381</v>
      </c>
      <c r="M12">
        <f t="shared" si="14"/>
        <v>2657078.4460500395</v>
      </c>
      <c r="N12">
        <v>-3513.9361146695901</v>
      </c>
      <c r="O12">
        <f t="shared" si="15"/>
        <v>13043.730857653516</v>
      </c>
      <c r="P12" s="1">
        <f t="shared" si="16"/>
        <v>10204539.439128684</v>
      </c>
      <c r="Q12" s="1">
        <v>29327784.722881332</v>
      </c>
      <c r="R12" s="2">
        <f t="shared" si="17"/>
        <v>19123245.28375265</v>
      </c>
    </row>
    <row r="13" spans="2:18">
      <c r="B13">
        <v>15</v>
      </c>
      <c r="C13">
        <v>63825.745031639999</v>
      </c>
      <c r="D13">
        <v>60.170316999999997</v>
      </c>
      <c r="E13">
        <f t="shared" si="9"/>
        <v>6969037.3613872239</v>
      </c>
      <c r="F13">
        <f t="shared" si="10"/>
        <v>25672.652541248797</v>
      </c>
      <c r="G13">
        <f t="shared" si="11"/>
        <v>6994710.013928473</v>
      </c>
      <c r="H13">
        <v>253200</v>
      </c>
      <c r="I13">
        <f t="shared" si="12"/>
        <v>84400</v>
      </c>
      <c r="J13">
        <v>3.90708878</v>
      </c>
      <c r="K13">
        <v>0.65115905600000001</v>
      </c>
      <c r="L13">
        <f t="shared" si="13"/>
        <v>1.3011199348358138</v>
      </c>
      <c r="M13">
        <f t="shared" si="14"/>
        <v>2766545.2950426945</v>
      </c>
      <c r="N13">
        <v>-3539.4672294431998</v>
      </c>
      <c r="O13">
        <f t="shared" si="15"/>
        <v>13138.502355693154</v>
      </c>
      <c r="P13" s="1">
        <f t="shared" si="16"/>
        <v>9858793.8113268595</v>
      </c>
      <c r="Q13" s="1">
        <v>28886612.882260744</v>
      </c>
      <c r="R13" s="2">
        <f t="shared" si="17"/>
        <v>19027819.070933886</v>
      </c>
    </row>
    <row r="14" spans="2:18">
      <c r="B14">
        <v>16</v>
      </c>
      <c r="C14">
        <v>60448.155919199999</v>
      </c>
      <c r="D14">
        <v>57.279250699999999</v>
      </c>
      <c r="E14">
        <f t="shared" si="9"/>
        <v>6600243.4725835696</v>
      </c>
      <c r="F14">
        <f t="shared" si="10"/>
        <v>24439.131690866478</v>
      </c>
      <c r="G14">
        <f t="shared" si="11"/>
        <v>6624682.6042744359</v>
      </c>
      <c r="H14">
        <v>253200</v>
      </c>
      <c r="I14">
        <f t="shared" si="12"/>
        <v>84400</v>
      </c>
      <c r="J14">
        <v>3.9614883500000002</v>
      </c>
      <c r="K14">
        <v>0.66020416699999995</v>
      </c>
      <c r="L14">
        <f t="shared" si="13"/>
        <v>1.3561408144952536</v>
      </c>
      <c r="M14">
        <f t="shared" si="14"/>
        <v>2883535.0910449685</v>
      </c>
      <c r="N14">
        <v>-3570.0487470792</v>
      </c>
      <c r="O14">
        <f t="shared" si="15"/>
        <v>13252.020949157988</v>
      </c>
      <c r="P14" s="1">
        <f t="shared" si="16"/>
        <v>9605869.7162685636</v>
      </c>
      <c r="Q14" s="1">
        <v>28451490.429855257</v>
      </c>
      <c r="R14" s="2">
        <f t="shared" si="17"/>
        <v>18845620.713586695</v>
      </c>
    </row>
    <row r="15" spans="2:18">
      <c r="B15">
        <v>17.5</v>
      </c>
      <c r="C15">
        <v>55988.683032959998</v>
      </c>
      <c r="D15">
        <v>53.497471099999999</v>
      </c>
      <c r="E15">
        <f t="shared" si="9"/>
        <v>6113320.3173443526</v>
      </c>
      <c r="F15">
        <f t="shared" si="10"/>
        <v>22825.573403341041</v>
      </c>
      <c r="G15">
        <f t="shared" si="11"/>
        <v>6136145.8907476934</v>
      </c>
      <c r="H15">
        <v>254000</v>
      </c>
      <c r="I15">
        <f t="shared" si="12"/>
        <v>84666.666666666672</v>
      </c>
      <c r="J15">
        <v>4.0640430299999997</v>
      </c>
      <c r="K15">
        <v>0.67726443199999997</v>
      </c>
      <c r="L15">
        <f t="shared" si="13"/>
        <v>1.4640796883180369</v>
      </c>
      <c r="M15">
        <f t="shared" si="14"/>
        <v>3113043.3596768766</v>
      </c>
      <c r="N15">
        <v>-3636.2829852360001</v>
      </c>
      <c r="O15">
        <f t="shared" si="15"/>
        <v>13497.88244119603</v>
      </c>
      <c r="P15" s="1">
        <f t="shared" si="16"/>
        <v>9347353.799532434</v>
      </c>
      <c r="Q15" s="1">
        <v>27713495.952759899</v>
      </c>
      <c r="R15" s="2">
        <f t="shared" si="17"/>
        <v>18366142.153227463</v>
      </c>
    </row>
    <row r="16" spans="2:18">
      <c r="B16">
        <v>19</v>
      </c>
      <c r="C16">
        <v>52376.431735439997</v>
      </c>
      <c r="D16">
        <v>50.4173799</v>
      </c>
      <c r="E16">
        <f t="shared" si="9"/>
        <v>5718904.0165450908</v>
      </c>
      <c r="F16">
        <f t="shared" si="10"/>
        <v>21511.401979365361</v>
      </c>
      <c r="G16">
        <f t="shared" si="11"/>
        <v>5740415.4185244562</v>
      </c>
      <c r="H16">
        <v>254800</v>
      </c>
      <c r="I16">
        <f t="shared" si="12"/>
        <v>84933.333333333328</v>
      </c>
      <c r="J16">
        <v>4.1700464899999998</v>
      </c>
      <c r="K16">
        <v>0.69499199700000003</v>
      </c>
      <c r="L16">
        <f t="shared" si="13"/>
        <v>1.5819413763277574</v>
      </c>
      <c r="M16">
        <f t="shared" si="14"/>
        <v>3363650.3096581842</v>
      </c>
      <c r="N16">
        <v>-3694.2295490892002</v>
      </c>
      <c r="O16">
        <f t="shared" si="15"/>
        <v>13712.980086219108</v>
      </c>
      <c r="P16" s="1">
        <f t="shared" si="16"/>
        <v>9202712.0416021924</v>
      </c>
      <c r="Q16" s="1">
        <v>26733650.380969804</v>
      </c>
      <c r="R16" s="2">
        <f t="shared" si="17"/>
        <v>17530938.339367613</v>
      </c>
    </row>
    <row r="17" spans="2:18">
      <c r="B17">
        <v>20</v>
      </c>
      <c r="C17">
        <v>50343.672927959997</v>
      </c>
      <c r="D17">
        <v>48.675963699999997</v>
      </c>
      <c r="E17">
        <f t="shared" si="9"/>
        <v>5496950.1314945603</v>
      </c>
      <c r="F17">
        <f t="shared" si="10"/>
        <v>20768.398198409679</v>
      </c>
      <c r="G17">
        <f t="shared" si="11"/>
        <v>5517718.5296929702</v>
      </c>
      <c r="H17">
        <v>254800</v>
      </c>
      <c r="I17">
        <f t="shared" si="12"/>
        <v>84933.333333333328</v>
      </c>
      <c r="J17">
        <v>4.2469138299999996</v>
      </c>
      <c r="K17">
        <v>0.70783097299999997</v>
      </c>
      <c r="L17">
        <f t="shared" si="13"/>
        <v>1.6711770211499297</v>
      </c>
      <c r="M17">
        <f t="shared" si="14"/>
        <v>3553390.2765306733</v>
      </c>
      <c r="N17">
        <v>-3735.2896348536001</v>
      </c>
      <c r="O17">
        <f t="shared" si="15"/>
        <v>13865.39512457656</v>
      </c>
      <c r="P17" s="1">
        <f t="shared" si="16"/>
        <v>9169907.534681553</v>
      </c>
      <c r="Q17" s="1">
        <v>25970073.044852994</v>
      </c>
      <c r="R17" s="2">
        <f t="shared" si="17"/>
        <v>16800165.510171443</v>
      </c>
    </row>
    <row r="18" spans="2:18">
      <c r="B18">
        <v>21</v>
      </c>
      <c r="C18">
        <v>48444.671076120001</v>
      </c>
      <c r="D18">
        <v>47.077557499999998</v>
      </c>
      <c r="E18">
        <f t="shared" si="9"/>
        <v>5289600.9677949287</v>
      </c>
      <c r="F18">
        <f t="shared" si="10"/>
        <v>20086.411979317996</v>
      </c>
      <c r="G18">
        <f t="shared" si="11"/>
        <v>5309687.3797742464</v>
      </c>
      <c r="H18">
        <v>255600</v>
      </c>
      <c r="I18">
        <f t="shared" si="12"/>
        <v>85200</v>
      </c>
      <c r="J18">
        <v>4.3501669300000003</v>
      </c>
      <c r="K18">
        <v>0.72502903500000004</v>
      </c>
      <c r="L18">
        <f t="shared" si="13"/>
        <v>1.7960011146328347</v>
      </c>
      <c r="M18">
        <f t="shared" si="14"/>
        <v>3818801.2500215042</v>
      </c>
      <c r="N18">
        <v>-3796.0356690323902</v>
      </c>
      <c r="O18">
        <f t="shared" si="15"/>
        <v>14090.88440344823</v>
      </c>
      <c r="P18" s="1">
        <f t="shared" si="16"/>
        <v>9227779.5141991992</v>
      </c>
      <c r="Q18" s="1">
        <v>24980912.058568895</v>
      </c>
      <c r="R18" s="2">
        <f t="shared" si="17"/>
        <v>15753132.544369696</v>
      </c>
    </row>
    <row r="19" spans="2:18">
      <c r="B19">
        <v>22.5</v>
      </c>
      <c r="C19">
        <v>46571.526063719997</v>
      </c>
      <c r="D19">
        <v>45.424676300000002</v>
      </c>
      <c r="E19">
        <f t="shared" si="9"/>
        <v>5085075.0736084916</v>
      </c>
      <c r="F19">
        <f t="shared" si="10"/>
        <v>19381.183108086323</v>
      </c>
      <c r="G19">
        <f t="shared" si="11"/>
        <v>5104456.2567165783</v>
      </c>
      <c r="H19">
        <v>256200</v>
      </c>
      <c r="I19">
        <f t="shared" si="12"/>
        <v>85400</v>
      </c>
      <c r="J19">
        <v>4.5125012599999996</v>
      </c>
      <c r="K19">
        <v>0.75208723200000005</v>
      </c>
      <c r="L19">
        <f t="shared" si="13"/>
        <v>2.0046734989733501</v>
      </c>
      <c r="M19">
        <f t="shared" si="14"/>
        <v>4262497.1673970558</v>
      </c>
      <c r="N19">
        <v>-3908.0143731996</v>
      </c>
      <c r="O19">
        <f t="shared" si="15"/>
        <v>14506.549353316912</v>
      </c>
      <c r="P19" s="1">
        <f t="shared" si="16"/>
        <v>9466859.9734669514</v>
      </c>
      <c r="Q19" s="1">
        <v>23484780.084011551</v>
      </c>
      <c r="R19" s="2">
        <f t="shared" si="17"/>
        <v>14017920.1105446</v>
      </c>
    </row>
    <row r="20" spans="2:18">
      <c r="B20">
        <v>24</v>
      </c>
      <c r="C20">
        <v>45203.056248599998</v>
      </c>
      <c r="D20">
        <v>44.237246599999999</v>
      </c>
      <c r="E20">
        <f t="shared" si="9"/>
        <v>4935653.907200261</v>
      </c>
      <c r="F20">
        <f t="shared" si="10"/>
        <v>18874.546752734241</v>
      </c>
      <c r="G20">
        <f t="shared" si="11"/>
        <v>4954528.4539529951</v>
      </c>
      <c r="H20">
        <v>287900</v>
      </c>
      <c r="I20">
        <f t="shared" si="12"/>
        <v>95966.666666666672</v>
      </c>
      <c r="J20">
        <v>4.7308889699999996</v>
      </c>
      <c r="K20">
        <v>0.78847744500000005</v>
      </c>
      <c r="L20">
        <f t="shared" si="13"/>
        <v>2.3099957775308169</v>
      </c>
      <c r="M20">
        <f t="shared" si="14"/>
        <v>4911697.8218482267</v>
      </c>
      <c r="N20">
        <v>-4058.6243125284</v>
      </c>
      <c r="O20">
        <f t="shared" si="15"/>
        <v>15065.61344810542</v>
      </c>
      <c r="P20" s="1">
        <f t="shared" si="16"/>
        <v>9977258.5559159946</v>
      </c>
      <c r="Q20" s="1">
        <v>21250272.495545186</v>
      </c>
      <c r="R20" s="2">
        <f t="shared" si="17"/>
        <v>11273013.939629192</v>
      </c>
    </row>
    <row r="21" spans="2:18">
      <c r="B21">
        <v>25</v>
      </c>
      <c r="C21">
        <v>44632.343492280001</v>
      </c>
      <c r="D21">
        <v>43.785495099999999</v>
      </c>
      <c r="E21">
        <f t="shared" si="9"/>
        <v>4873338.6374068148</v>
      </c>
      <c r="F21">
        <f t="shared" si="10"/>
        <v>18681.799566534639</v>
      </c>
      <c r="G21">
        <f t="shared" si="11"/>
        <v>4892020.4369733492</v>
      </c>
      <c r="H21">
        <v>288800</v>
      </c>
      <c r="I21">
        <f t="shared" si="12"/>
        <v>96266.666666666672</v>
      </c>
      <c r="J21">
        <v>4.9467459099999997</v>
      </c>
      <c r="K21">
        <v>0.82444376900000005</v>
      </c>
      <c r="L21">
        <f t="shared" si="13"/>
        <v>2.6407760026266516</v>
      </c>
      <c r="M21">
        <f t="shared" si="14"/>
        <v>5615029.1988649974</v>
      </c>
      <c r="N21">
        <v>-4201.3239673320004</v>
      </c>
      <c r="O21">
        <f t="shared" si="15"/>
        <v>15595.314566736381</v>
      </c>
      <c r="P21" s="1">
        <f t="shared" si="16"/>
        <v>10618911.61707175</v>
      </c>
      <c r="Q21" s="1">
        <v>18736215.67622738</v>
      </c>
      <c r="R21" s="2">
        <f t="shared" si="17"/>
        <v>8117304.0591556299</v>
      </c>
    </row>
    <row r="27" spans="2:18">
      <c r="E27">
        <v>109.1885</v>
      </c>
      <c r="F27">
        <f>0.0533333</f>
        <v>5.33333E-2</v>
      </c>
      <c r="I27">
        <v>3</v>
      </c>
      <c r="M27">
        <v>1410</v>
      </c>
      <c r="O27">
        <v>63</v>
      </c>
    </row>
    <row r="28" spans="2:18">
      <c r="F28">
        <v>8000</v>
      </c>
      <c r="M28">
        <v>1.3</v>
      </c>
      <c r="O28">
        <v>8000</v>
      </c>
    </row>
    <row r="29" spans="2:18">
      <c r="M29">
        <v>2000</v>
      </c>
      <c r="O29">
        <v>3600</v>
      </c>
    </row>
    <row r="30" spans="2:18">
      <c r="M30">
        <v>0.42</v>
      </c>
      <c r="O30">
        <f>8.12*10^-6</f>
        <v>8.1199999999999985E-6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840C-DA3D-4AB5-A49C-63D75C722B00}">
  <dimension ref="B1:R30"/>
  <sheetViews>
    <sheetView tabSelected="1" topLeftCell="A26" workbookViewId="0">
      <selection activeCell="J1" sqref="J1"/>
    </sheetView>
  </sheetViews>
  <sheetFormatPr defaultRowHeight="17"/>
  <cols>
    <col min="10" max="10" width="15.9140625" bestFit="1" customWidth="1"/>
  </cols>
  <sheetData>
    <row r="1" spans="2:10">
      <c r="B1" t="s">
        <v>0</v>
      </c>
      <c r="C1" t="s">
        <v>21</v>
      </c>
      <c r="D1" t="s">
        <v>22</v>
      </c>
      <c r="E1" t="s">
        <v>23</v>
      </c>
      <c r="F1" t="s">
        <v>24</v>
      </c>
      <c r="H1" t="s">
        <v>7</v>
      </c>
      <c r="I1" t="s">
        <v>8</v>
      </c>
      <c r="J1" t="s">
        <v>9</v>
      </c>
    </row>
    <row r="2" spans="2:10">
      <c r="B2">
        <v>1</v>
      </c>
      <c r="C2">
        <v>564981.54209640005</v>
      </c>
      <c r="D2">
        <v>112031.7572034</v>
      </c>
      <c r="E2">
        <f t="shared" ref="E2:E11" si="0">C2+D2</f>
        <v>677013.29929980007</v>
      </c>
      <c r="F2">
        <v>160285.78</v>
      </c>
      <c r="G2" t="s">
        <v>25</v>
      </c>
      <c r="H2">
        <f t="shared" ref="H2:H21" si="1">E2*$H$27</f>
        <v>73922066.63059622</v>
      </c>
      <c r="I2">
        <f t="shared" ref="I2:I21" si="2">F2*$I$27*$I$28</f>
        <v>68388556.723792002</v>
      </c>
      <c r="J2" s="1">
        <f t="shared" ref="J2:J3" si="3">I2+H2</f>
        <v>142310623.35438824</v>
      </c>
    </row>
    <row r="3" spans="2:10">
      <c r="B3">
        <v>2</v>
      </c>
      <c r="C3">
        <v>314241.20640035998</v>
      </c>
      <c r="D3">
        <v>51374.488627439998</v>
      </c>
      <c r="E3">
        <f t="shared" si="0"/>
        <v>365615.69502779999</v>
      </c>
      <c r="F3">
        <v>93584.384099999996</v>
      </c>
      <c r="G3" t="s">
        <v>25</v>
      </c>
      <c r="H3">
        <f t="shared" si="1"/>
        <v>39921029.316542938</v>
      </c>
      <c r="I3">
        <f t="shared" si="2"/>
        <v>39929312.260164239</v>
      </c>
      <c r="J3" s="1">
        <f t="shared" si="3"/>
        <v>79850341.576707184</v>
      </c>
    </row>
    <row r="4" spans="2:10">
      <c r="B4">
        <v>3</v>
      </c>
      <c r="C4">
        <v>217593.54057923899</v>
      </c>
      <c r="D4">
        <v>35567.6762714039</v>
      </c>
      <c r="E4">
        <f t="shared" si="0"/>
        <v>253161.2168506429</v>
      </c>
      <c r="F4">
        <v>64819.772100000002</v>
      </c>
      <c r="G4" t="s">
        <v>25</v>
      </c>
      <c r="H4">
        <f t="shared" si="1"/>
        <v>27642293.526096422</v>
      </c>
      <c r="I4">
        <f t="shared" si="2"/>
        <v>27656418.810727444</v>
      </c>
      <c r="J4" s="1">
        <f t="shared" ref="J4:J21" si="4">I4+H4</f>
        <v>55298712.336823866</v>
      </c>
    </row>
    <row r="5" spans="2:10">
      <c r="B5">
        <v>5</v>
      </c>
      <c r="C5">
        <v>132173.34920028</v>
      </c>
      <c r="D5">
        <v>21597.524273340001</v>
      </c>
      <c r="E5">
        <f t="shared" si="0"/>
        <v>153770.87347362001</v>
      </c>
      <c r="F5">
        <v>39395.669600000001</v>
      </c>
      <c r="G5" t="s">
        <v>25</v>
      </c>
      <c r="H5">
        <f t="shared" si="1"/>
        <v>16790011.018274359</v>
      </c>
      <c r="I5">
        <f t="shared" si="2"/>
        <v>16808808.52382144</v>
      </c>
      <c r="J5" s="1">
        <f t="shared" si="4"/>
        <v>33598819.542095795</v>
      </c>
    </row>
    <row r="6" spans="2:10">
      <c r="B6">
        <v>6</v>
      </c>
      <c r="C6">
        <v>109451.48721048</v>
      </c>
      <c r="D6">
        <v>17876.207463840001</v>
      </c>
      <c r="E6">
        <f t="shared" si="0"/>
        <v>127327.69467432</v>
      </c>
      <c r="F6">
        <v>32634.576499999999</v>
      </c>
      <c r="G6" t="s">
        <v>25</v>
      </c>
      <c r="H6">
        <f t="shared" si="1"/>
        <v>13902719.989946989</v>
      </c>
      <c r="I6">
        <f t="shared" si="2"/>
        <v>13924077.2707796</v>
      </c>
      <c r="J6" s="1">
        <f t="shared" si="4"/>
        <v>27826797.26072659</v>
      </c>
    </row>
    <row r="7" spans="2:10">
      <c r="B7">
        <v>7.5</v>
      </c>
      <c r="C7">
        <v>88106.857170839998</v>
      </c>
      <c r="D7">
        <v>14318.873542691999</v>
      </c>
      <c r="E7">
        <f t="shared" si="0"/>
        <v>102425.730713532</v>
      </c>
      <c r="F7">
        <v>26309.031599999998</v>
      </c>
      <c r="G7" t="s">
        <v>25</v>
      </c>
      <c r="H7">
        <f t="shared" si="1"/>
        <v>11183711.89801449</v>
      </c>
      <c r="I7">
        <f t="shared" si="2"/>
        <v>11225179.80025824</v>
      </c>
      <c r="J7" s="1">
        <f t="shared" si="4"/>
        <v>22408891.698272727</v>
      </c>
    </row>
    <row r="8" spans="2:10">
      <c r="B8">
        <v>9</v>
      </c>
      <c r="C8">
        <v>73961.597621880006</v>
      </c>
      <c r="D8">
        <v>12052.392696072</v>
      </c>
      <c r="E8">
        <f t="shared" si="0"/>
        <v>86013.990317952004</v>
      </c>
      <c r="F8">
        <v>22084.181100000002</v>
      </c>
      <c r="G8" t="s">
        <v>25</v>
      </c>
      <c r="H8">
        <f t="shared" si="1"/>
        <v>9391738.581831703</v>
      </c>
      <c r="I8">
        <f t="shared" si="2"/>
        <v>9422578.0468850415</v>
      </c>
      <c r="J8" s="1">
        <f t="shared" si="4"/>
        <v>18814316.628716744</v>
      </c>
    </row>
    <row r="9" spans="2:10">
      <c r="B9">
        <v>10</v>
      </c>
      <c r="C9">
        <v>66622.411038599996</v>
      </c>
      <c r="D9">
        <v>10850.769079956</v>
      </c>
      <c r="E9">
        <f t="shared" si="0"/>
        <v>77473.180118555989</v>
      </c>
      <c r="F9">
        <v>19902.6531</v>
      </c>
      <c r="G9" t="s">
        <v>25</v>
      </c>
      <c r="H9">
        <f t="shared" si="1"/>
        <v>8459180.3273749501</v>
      </c>
      <c r="I9">
        <f t="shared" si="2"/>
        <v>8491793.3486258406</v>
      </c>
      <c r="J9" s="1">
        <f t="shared" si="4"/>
        <v>16950973.676000789</v>
      </c>
    </row>
    <row r="10" spans="2:10">
      <c r="B10">
        <v>11</v>
      </c>
      <c r="C10">
        <v>61108.860173399997</v>
      </c>
      <c r="D10">
        <v>9961.4758871520007</v>
      </c>
      <c r="E10">
        <f t="shared" si="0"/>
        <v>71070.336060551999</v>
      </c>
      <c r="F10">
        <v>18258.288</v>
      </c>
      <c r="G10" t="s">
        <v>25</v>
      </c>
      <c r="H10">
        <f t="shared" si="1"/>
        <v>7760063.3889475819</v>
      </c>
      <c r="I10">
        <f t="shared" si="2"/>
        <v>7790198.0111232009</v>
      </c>
      <c r="J10" s="1">
        <f t="shared" si="4"/>
        <v>15550261.400070783</v>
      </c>
    </row>
    <row r="11" spans="2:10">
      <c r="B11">
        <v>12.5</v>
      </c>
      <c r="C11">
        <v>54084.892737959999</v>
      </c>
      <c r="D11">
        <v>8802.7632447840006</v>
      </c>
      <c r="E11">
        <f t="shared" si="0"/>
        <v>62887.655982744</v>
      </c>
      <c r="F11">
        <v>16174.018899999999</v>
      </c>
      <c r="G11" t="s">
        <v>25</v>
      </c>
      <c r="H11">
        <f t="shared" si="1"/>
        <v>6866608.8252718439</v>
      </c>
      <c r="I11">
        <f t="shared" si="2"/>
        <v>6900910.41759496</v>
      </c>
      <c r="J11" s="1">
        <f t="shared" si="4"/>
        <v>13767519.242866803</v>
      </c>
    </row>
    <row r="12" spans="2:10">
      <c r="B12">
        <v>14</v>
      </c>
      <c r="C12">
        <v>48711.28189464</v>
      </c>
      <c r="D12">
        <v>7927.9510208760003</v>
      </c>
      <c r="E12">
        <f t="shared" ref="E12:E21" si="5">C12+D12</f>
        <v>56639.232915515997</v>
      </c>
      <c r="F12">
        <v>14574.7019</v>
      </c>
      <c r="G12" t="s">
        <v>25</v>
      </c>
      <c r="H12">
        <f t="shared" si="1"/>
        <v>6184352.8831958184</v>
      </c>
      <c r="I12">
        <f t="shared" si="2"/>
        <v>6218535.5907461597</v>
      </c>
      <c r="J12" s="1">
        <f t="shared" si="4"/>
        <v>12402888.473941978</v>
      </c>
    </row>
    <row r="13" spans="2:10">
      <c r="B13">
        <v>15</v>
      </c>
      <c r="C13">
        <v>45719.274034800001</v>
      </c>
      <c r="D13">
        <v>7455.40984854</v>
      </c>
      <c r="E13">
        <f t="shared" si="5"/>
        <v>53174.683883340003</v>
      </c>
      <c r="F13">
        <v>13678.2495</v>
      </c>
      <c r="G13" t="s">
        <v>25</v>
      </c>
      <c r="H13">
        <f t="shared" si="1"/>
        <v>5806063.9711960703</v>
      </c>
      <c r="I13">
        <f t="shared" si="2"/>
        <v>5836049.4724667994</v>
      </c>
      <c r="J13" s="1">
        <f t="shared" si="4"/>
        <v>11642113.443662871</v>
      </c>
    </row>
    <row r="14" spans="2:10">
      <c r="B14">
        <v>16</v>
      </c>
      <c r="C14">
        <v>43300.760222520003</v>
      </c>
      <c r="D14">
        <v>7034.9670382679997</v>
      </c>
      <c r="E14">
        <f t="shared" si="5"/>
        <v>50335.727260788</v>
      </c>
      <c r="F14">
        <v>12969.381100000001</v>
      </c>
      <c r="G14" t="s">
        <v>25</v>
      </c>
      <c r="H14">
        <f t="shared" si="1"/>
        <v>5496082.5560145508</v>
      </c>
      <c r="I14">
        <f t="shared" si="2"/>
        <v>5533599.14416504</v>
      </c>
      <c r="J14" s="1">
        <f t="shared" si="4"/>
        <v>11029681.700179592</v>
      </c>
    </row>
    <row r="15" spans="2:10">
      <c r="B15">
        <v>17.5</v>
      </c>
      <c r="C15">
        <v>40097.257500455999</v>
      </c>
      <c r="D15">
        <v>6508.9042849440002</v>
      </c>
      <c r="E15">
        <f>C15+D15</f>
        <v>46606.1617854</v>
      </c>
      <c r="F15">
        <v>12017.8009</v>
      </c>
      <c r="G15" t="s">
        <v>25</v>
      </c>
      <c r="H15">
        <f t="shared" si="1"/>
        <v>5088856.8961051479</v>
      </c>
      <c r="I15">
        <f t="shared" si="2"/>
        <v>5127591.8459197599</v>
      </c>
      <c r="J15" s="1">
        <f t="shared" si="4"/>
        <v>10216448.742024908</v>
      </c>
    </row>
    <row r="16" spans="2:10">
      <c r="B16">
        <v>19</v>
      </c>
      <c r="C16">
        <v>37503.016867692</v>
      </c>
      <c r="D16">
        <v>6080.9865294239999</v>
      </c>
      <c r="E16">
        <f t="shared" si="5"/>
        <v>43584.003397116001</v>
      </c>
      <c r="F16">
        <v>11247.978999999999</v>
      </c>
      <c r="G16" t="s">
        <v>25</v>
      </c>
      <c r="H16">
        <f t="shared" si="1"/>
        <v>4758871.9549260009</v>
      </c>
      <c r="I16">
        <f t="shared" si="2"/>
        <v>4799134.7072055992</v>
      </c>
      <c r="J16" s="1">
        <f t="shared" si="4"/>
        <v>9558006.6621316001</v>
      </c>
    </row>
    <row r="17" spans="2:18">
      <c r="B17">
        <v>20</v>
      </c>
      <c r="C17">
        <v>36043.578690515998</v>
      </c>
      <c r="D17">
        <v>5838.9030738720003</v>
      </c>
      <c r="E17">
        <f t="shared" si="5"/>
        <v>41882.481764388001</v>
      </c>
      <c r="F17">
        <v>10815.455</v>
      </c>
      <c r="G17" t="s">
        <v>25</v>
      </c>
      <c r="H17">
        <f t="shared" si="1"/>
        <v>4573085.3601308791</v>
      </c>
      <c r="I17">
        <f t="shared" si="2"/>
        <v>4614591.2492119996</v>
      </c>
      <c r="J17" s="1">
        <f t="shared" si="4"/>
        <v>9187676.6093428787</v>
      </c>
    </row>
    <row r="18" spans="2:18">
      <c r="B18">
        <v>21</v>
      </c>
      <c r="C18">
        <v>34673.578725599997</v>
      </c>
      <c r="D18">
        <v>5631.3436780439997</v>
      </c>
      <c r="E18">
        <f t="shared" si="5"/>
        <v>40304.922403643999</v>
      </c>
      <c r="F18">
        <v>10401.3703</v>
      </c>
      <c r="G18" t="s">
        <v>25</v>
      </c>
      <c r="H18">
        <f t="shared" si="1"/>
        <v>4400834.0198702831</v>
      </c>
      <c r="I18">
        <f t="shared" si="2"/>
        <v>4437915.2209679205</v>
      </c>
      <c r="J18" s="1">
        <f t="shared" si="4"/>
        <v>8838749.2408382036</v>
      </c>
    </row>
    <row r="19" spans="2:18">
      <c r="B19">
        <v>22.5</v>
      </c>
      <c r="C19">
        <v>33336.795617712</v>
      </c>
      <c r="D19">
        <v>5385.4316869679997</v>
      </c>
      <c r="E19">
        <f t="shared" si="5"/>
        <v>38722.227304679996</v>
      </c>
      <c r="F19">
        <v>10015.103300000001</v>
      </c>
      <c r="G19" t="s">
        <v>25</v>
      </c>
      <c r="H19">
        <f t="shared" si="1"/>
        <v>4228021.9160570521</v>
      </c>
      <c r="I19">
        <f t="shared" si="2"/>
        <v>4273108.0706391204</v>
      </c>
      <c r="J19" s="1">
        <f t="shared" si="4"/>
        <v>8501129.9866961725</v>
      </c>
    </row>
    <row r="20" spans="2:18">
      <c r="B20">
        <v>24</v>
      </c>
      <c r="C20">
        <v>32355.552551328001</v>
      </c>
      <c r="D20">
        <v>5218.8475816439995</v>
      </c>
      <c r="E20">
        <f t="shared" si="5"/>
        <v>37574.400132971998</v>
      </c>
      <c r="F20">
        <v>9725.8662800000002</v>
      </c>
      <c r="G20" t="s">
        <v>25</v>
      </c>
      <c r="H20">
        <f t="shared" si="1"/>
        <v>4102692.3889190131</v>
      </c>
      <c r="I20">
        <f t="shared" si="2"/>
        <v>4149700.3525689924</v>
      </c>
      <c r="J20" s="1">
        <f t="shared" si="4"/>
        <v>8252392.741488006</v>
      </c>
    </row>
    <row r="21" spans="2:18">
      <c r="B21">
        <v>25</v>
      </c>
      <c r="C21">
        <v>31937.4399045959</v>
      </c>
      <c r="D21">
        <v>5174.5207577399997</v>
      </c>
      <c r="E21">
        <f t="shared" si="5"/>
        <v>37111.9606623359</v>
      </c>
      <c r="F21">
        <v>9591.6947299999993</v>
      </c>
      <c r="G21" t="s">
        <v>25</v>
      </c>
      <c r="H21">
        <f t="shared" si="1"/>
        <v>4052199.3167794636</v>
      </c>
      <c r="I21">
        <f t="shared" si="2"/>
        <v>4092453.8603480719</v>
      </c>
      <c r="J21" s="1">
        <f t="shared" si="4"/>
        <v>8144653.1771275355</v>
      </c>
    </row>
    <row r="27" spans="2:18">
      <c r="H27">
        <v>109.1885</v>
      </c>
      <c r="I27">
        <f>0.0533333</f>
        <v>5.33333E-2</v>
      </c>
      <c r="L27">
        <v>3</v>
      </c>
      <c r="P27">
        <v>1410</v>
      </c>
      <c r="R27">
        <v>63</v>
      </c>
    </row>
    <row r="28" spans="2:18">
      <c r="I28">
        <v>8000</v>
      </c>
      <c r="P28">
        <v>1.3</v>
      </c>
      <c r="R28">
        <v>8000</v>
      </c>
    </row>
    <row r="29" spans="2:18">
      <c r="P29">
        <v>2000</v>
      </c>
      <c r="R29">
        <v>3600</v>
      </c>
    </row>
    <row r="30" spans="2:18">
      <c r="P30">
        <v>0.42</v>
      </c>
      <c r="R30">
        <f>8.12*10^-6</f>
        <v>8.1199999999999985E-6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Yiakoumi</dc:creator>
  <cp:lastModifiedBy>Seyoung Lee</cp:lastModifiedBy>
  <dcterms:created xsi:type="dcterms:W3CDTF">2020-03-03T00:19:02Z</dcterms:created>
  <dcterms:modified xsi:type="dcterms:W3CDTF">2020-03-04T18:09:41Z</dcterms:modified>
</cp:coreProperties>
</file>