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5.xml" ContentType="application/vnd.ms-excel.person+xml"/>
  <Override PartName="/xl/persons/person4.xml" ContentType="application/vnd.ms-excel.person+xml"/>
  <Override PartName="/xl/persons/person1.xml" ContentType="application/vnd.ms-excel.person+xml"/>
  <Override PartName="/xl/persons/person3.xml" ContentType="application/vnd.ms-excel.person+xml"/>
  <Override PartName="/xl/persons/person0.xml" ContentType="application/vnd.ms-excel.person+xml"/>
  <Override PartName="/xl/persons/person7.xml" ContentType="application/vnd.ms-excel.person+xml"/>
  <Override PartName="/xl/persons/person6.xml" ContentType="application/vnd.ms-excel.person+xml"/>
  <Override PartName="/xl/persons/person9.xml" ContentType="application/vnd.ms-excel.person+xml"/>
  <Override PartName="/xl/persons/person8.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defaultThemeVersion="166925"/>
  <mc:AlternateContent xmlns:mc="http://schemas.openxmlformats.org/markup-compatibility/2006">
    <mc:Choice Requires="x15">
      <x15ac:absPath xmlns:x15ac="http://schemas.microsoft.com/office/spreadsheetml/2010/11/ac" url="https://d.docs.live.net/699dd7569ab71a37/Desktop/My Projects/Excel Projects/Awesome Chocolates Data Analysis Project/"/>
    </mc:Choice>
  </mc:AlternateContent>
  <xr:revisionPtr revIDLastSave="49" documentId="8_{71752E9E-74DA-471A-BAA3-340C9175AED5}" xr6:coauthVersionLast="47" xr6:coauthVersionMax="47" xr10:uidLastSave="{D1D9B856-8567-41B9-93DD-53CA33E421D6}"/>
  <bookViews>
    <workbookView xWindow="-110" yWindow="-110" windowWidth="19420" windowHeight="10300" firstSheet="9" activeTab="12" xr2:uid="{685D1891-1277-48E0-A48F-3A0FCE2A5794}"/>
  </bookViews>
  <sheets>
    <sheet name="New Zealand Staff" sheetId="1" r:id="rId1"/>
    <sheet name="India Staff" sheetId="2" r:id="rId2"/>
    <sheet name="All Staff" sheetId="3" r:id="rId3"/>
    <sheet name="Formula Sheet" sheetId="19" r:id="rId4"/>
    <sheet name="Information Finder" sheetId="7" r:id="rId5"/>
    <sheet name="Male vs. Female" sheetId="6" r:id="rId6"/>
    <sheet name="Salary Spread" sheetId="8" r:id="rId7"/>
    <sheet name="Salary vs. Rating" sheetId="12" r:id="rId8"/>
    <sheet name="Mapping" sheetId="13" r:id="rId9"/>
    <sheet name="Company growth over time" sheetId="15" r:id="rId10"/>
    <sheet name="Regional Scorecard" sheetId="16" r:id="rId11"/>
    <sheet name="Calculation" sheetId="17" r:id="rId12"/>
    <sheet name="Dashboard" sheetId="18" r:id="rId13"/>
    <sheet name="Insights" sheetId="20" r:id="rId14"/>
  </sheets>
  <definedNames>
    <definedName name="_xlchart.v1.0" hidden="1">'All Staff'!$G$1</definedName>
    <definedName name="_xlchart.v1.1" hidden="1">'All Staff'!$G$2:$G$184</definedName>
    <definedName name="_xlchart.v1.2" hidden="1">'All Staff'!$G$1</definedName>
    <definedName name="_xlchart.v1.3" hidden="1">'All Staff'!$G$2:$G$184</definedName>
    <definedName name="_xlchart.v1.4" hidden="1">'All Staff'!$G$1</definedName>
    <definedName name="_xlchart.v1.5" hidden="1">'All Staff'!$G$2:$G$184</definedName>
    <definedName name="_xlcn.WorksheetConnection_CompletedWorkbook.xlsxStaff1" hidden="1">Staff[]</definedName>
    <definedName name="ExternalData_1" localSheetId="2" hidden="1">'All Staff'!$A$1:$H$184</definedName>
    <definedName name="Slicer_Country">#N/A</definedName>
    <definedName name="Slicer_Date_Joined__Month">#N/A</definedName>
    <definedName name="Slicer_Date_Joined__Year">#N/A</definedName>
    <definedName name="Slicer_Department">#N/A</definedName>
  </definedNames>
  <calcPr calcId="191029"/>
  <pivotCaches>
    <pivotCache cacheId="0" r:id="rId15"/>
    <pivotCache cacheId="1" r:id="rId16"/>
    <pivotCache cacheId="2" r:id="rId17"/>
    <pivotCache cacheId="3" r:id="rId18"/>
    <pivotCache cacheId="4" r:id="rId19"/>
    <pivotCache cacheId="5" r:id="rId20"/>
  </pivotCaches>
  <extLst>
    <ext xmlns:x14="http://schemas.microsoft.com/office/spreadsheetml/2009/9/main" uri="{876F7934-8845-4945-9796-88D515C7AA90}">
      <x14:pivotCaches>
        <pivotCache cacheId="6" r:id="rId21"/>
        <pivotCache cacheId="7"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Completed Workbook.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 i="18" l="1"/>
  <c r="K10" i="18"/>
  <c r="M10" i="18" s="1"/>
  <c r="H10" i="18"/>
  <c r="D10" i="18"/>
  <c r="F10" i="18" s="1"/>
  <c r="D21" i="19"/>
  <c r="D20" i="19"/>
  <c r="D19" i="19"/>
  <c r="D18" i="19"/>
  <c r="D17" i="19"/>
  <c r="D16" i="19"/>
  <c r="D15" i="19"/>
  <c r="D7" i="19"/>
  <c r="F4" i="19"/>
  <c r="D4" i="19"/>
  <c r="F3" i="19"/>
  <c r="D3" i="19"/>
  <c r="D2" i="19"/>
  <c r="N5" i="16"/>
  <c r="J5" i="16"/>
  <c r="L5" i="16" s="1"/>
  <c r="G5" i="16"/>
  <c r="C5" i="16"/>
  <c r="E5" i="16" s="1"/>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5" i="15"/>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5" i="3"/>
  <c r="K3" i="3"/>
  <c r="K4" i="3"/>
  <c r="K2" i="3"/>
  <c r="I162" i="3"/>
  <c r="J162" i="3" s="1"/>
  <c r="I18" i="3"/>
  <c r="J18" i="3" s="1"/>
  <c r="I142" i="3"/>
  <c r="J142" i="3" s="1"/>
  <c r="I20" i="3"/>
  <c r="J20" i="3" s="1"/>
  <c r="I175" i="3"/>
  <c r="J175" i="3" s="1"/>
  <c r="I46" i="3"/>
  <c r="J46" i="3" s="1"/>
  <c r="I130" i="3"/>
  <c r="J130" i="3" s="1"/>
  <c r="I124" i="3"/>
  <c r="J124" i="3" s="1"/>
  <c r="I90" i="3"/>
  <c r="J90" i="3" s="1"/>
  <c r="I156" i="3"/>
  <c r="J156" i="3" s="1"/>
  <c r="I146" i="3"/>
  <c r="J146" i="3" s="1"/>
  <c r="I134" i="3"/>
  <c r="J134" i="3" s="1"/>
  <c r="I24" i="3"/>
  <c r="J24" i="3" s="1"/>
  <c r="I8" i="3"/>
  <c r="J8" i="3" s="1"/>
  <c r="I163" i="3"/>
  <c r="J163" i="3" s="1"/>
  <c r="I32" i="3"/>
  <c r="J32" i="3" s="1"/>
  <c r="I181" i="3"/>
  <c r="J181" i="3" s="1"/>
  <c r="I82" i="3"/>
  <c r="J82" i="3" s="1"/>
  <c r="I108" i="3"/>
  <c r="J108" i="3" s="1"/>
  <c r="I102" i="3"/>
  <c r="J102" i="3" s="1"/>
  <c r="I44" i="3"/>
  <c r="J44" i="3" s="1"/>
  <c r="I120" i="3"/>
  <c r="J120" i="3" s="1"/>
  <c r="I6" i="3"/>
  <c r="J6" i="3" s="1"/>
  <c r="I92" i="3"/>
  <c r="J92" i="3" s="1"/>
  <c r="I10" i="3"/>
  <c r="J10" i="3" s="1"/>
  <c r="I140" i="3"/>
  <c r="J140" i="3" s="1"/>
  <c r="I50" i="3"/>
  <c r="J50" i="3" s="1"/>
  <c r="I171" i="3"/>
  <c r="J171" i="3" s="1"/>
  <c r="I12" i="3"/>
  <c r="J12" i="3" s="1"/>
  <c r="I160" i="3"/>
  <c r="J160" i="3" s="1"/>
  <c r="I22" i="3"/>
  <c r="J22" i="3" s="1"/>
  <c r="I70" i="3"/>
  <c r="J70" i="3" s="1"/>
  <c r="I138" i="3"/>
  <c r="J138" i="3" s="1"/>
  <c r="I110" i="3"/>
  <c r="J110" i="3" s="1"/>
  <c r="I34" i="3"/>
  <c r="J34" i="3" s="1"/>
  <c r="I158" i="3"/>
  <c r="J158" i="3" s="1"/>
  <c r="I183" i="3"/>
  <c r="J183" i="3" s="1"/>
  <c r="I165" i="3"/>
  <c r="J165" i="3" s="1"/>
  <c r="I173" i="3"/>
  <c r="J173" i="3" s="1"/>
  <c r="I30" i="3"/>
  <c r="J30" i="3" s="1"/>
  <c r="I98" i="3"/>
  <c r="J98" i="3" s="1"/>
  <c r="I36" i="3"/>
  <c r="J36" i="3" s="1"/>
  <c r="I114" i="3"/>
  <c r="J114" i="3" s="1"/>
  <c r="I2" i="3"/>
  <c r="J2" i="3" s="1"/>
  <c r="I94" i="3"/>
  <c r="J94" i="3" s="1"/>
  <c r="I52" i="3"/>
  <c r="J52" i="3" s="1"/>
  <c r="I148" i="3"/>
  <c r="J148" i="3" s="1"/>
  <c r="I48" i="3"/>
  <c r="J48" i="3" s="1"/>
  <c r="I126" i="3"/>
  <c r="J126" i="3" s="1"/>
  <c r="I84" i="3"/>
  <c r="J84" i="3" s="1"/>
  <c r="I100" i="3"/>
  <c r="J100" i="3" s="1"/>
  <c r="I122" i="3"/>
  <c r="J122" i="3" s="1"/>
  <c r="I60" i="3"/>
  <c r="J60" i="3" s="1"/>
  <c r="I177" i="3"/>
  <c r="J177" i="3" s="1"/>
  <c r="I66" i="3"/>
  <c r="J66" i="3" s="1"/>
  <c r="I64" i="3"/>
  <c r="J64" i="3" s="1"/>
  <c r="I128" i="3"/>
  <c r="J128" i="3" s="1"/>
  <c r="I28" i="3"/>
  <c r="J28" i="3" s="1"/>
  <c r="I112" i="3"/>
  <c r="J112" i="3" s="1"/>
  <c r="I118" i="3"/>
  <c r="J118" i="3" s="1"/>
  <c r="I76" i="3"/>
  <c r="J76" i="3" s="1"/>
  <c r="I38" i="3"/>
  <c r="J38" i="3" s="1"/>
  <c r="I16" i="3"/>
  <c r="J16" i="3" s="1"/>
  <c r="I154" i="3"/>
  <c r="J154" i="3" s="1"/>
  <c r="I136" i="3"/>
  <c r="J136" i="3" s="1"/>
  <c r="I14" i="3"/>
  <c r="J14" i="3" s="1"/>
  <c r="I88" i="3"/>
  <c r="J88" i="3" s="1"/>
  <c r="I167" i="3"/>
  <c r="J167" i="3" s="1"/>
  <c r="I116" i="3"/>
  <c r="J116" i="3" s="1"/>
  <c r="I39" i="3"/>
  <c r="J39" i="3" s="1"/>
  <c r="I78" i="3"/>
  <c r="J78" i="3" s="1"/>
  <c r="I72" i="3"/>
  <c r="J72" i="3" s="1"/>
  <c r="I80" i="3"/>
  <c r="J80" i="3" s="1"/>
  <c r="I58" i="3"/>
  <c r="J58" i="3" s="1"/>
  <c r="I150" i="3"/>
  <c r="J150" i="3" s="1"/>
  <c r="I179" i="3"/>
  <c r="J179" i="3" s="1"/>
  <c r="I104" i="3"/>
  <c r="J104" i="3" s="1"/>
  <c r="I169" i="3"/>
  <c r="J169" i="3" s="1"/>
  <c r="I144" i="3"/>
  <c r="J144" i="3" s="1"/>
  <c r="I74" i="3"/>
  <c r="J74" i="3" s="1"/>
  <c r="I4" i="3"/>
  <c r="J4" i="3" s="1"/>
  <c r="I62" i="3"/>
  <c r="J62" i="3" s="1"/>
  <c r="I152" i="3"/>
  <c r="J152" i="3" s="1"/>
  <c r="I68" i="3"/>
  <c r="J68" i="3" s="1"/>
  <c r="I96" i="3"/>
  <c r="J96" i="3" s="1"/>
  <c r="I42" i="3"/>
  <c r="J42" i="3" s="1"/>
  <c r="I106" i="3"/>
  <c r="J106" i="3" s="1"/>
  <c r="I54" i="3"/>
  <c r="J54" i="3" s="1"/>
  <c r="I86" i="3"/>
  <c r="J86" i="3" s="1"/>
  <c r="I56" i="3"/>
  <c r="J56" i="3" s="1"/>
  <c r="I26" i="3"/>
  <c r="J26" i="3" s="1"/>
  <c r="I132" i="3"/>
  <c r="J132" i="3" s="1"/>
  <c r="I166" i="3"/>
  <c r="J166" i="3" s="1"/>
  <c r="I87" i="3"/>
  <c r="J87" i="3" s="1"/>
  <c r="I37" i="3"/>
  <c r="J37" i="3" s="1"/>
  <c r="I176" i="3"/>
  <c r="J176" i="3" s="1"/>
  <c r="I40" i="3"/>
  <c r="J40" i="3" s="1"/>
  <c r="I161" i="3"/>
  <c r="J161" i="3" s="1"/>
  <c r="I27" i="3"/>
  <c r="J27" i="3" s="1"/>
  <c r="I63" i="3"/>
  <c r="J63" i="3" s="1"/>
  <c r="I43" i="3"/>
  <c r="J43" i="3" s="1"/>
  <c r="I184" i="3"/>
  <c r="J184" i="3" s="1"/>
  <c r="I159" i="3"/>
  <c r="J159" i="3" s="1"/>
  <c r="I69" i="3"/>
  <c r="J69" i="3" s="1"/>
  <c r="I79" i="3"/>
  <c r="J79" i="3" s="1"/>
  <c r="I153" i="3"/>
  <c r="J153" i="3" s="1"/>
  <c r="I19" i="3"/>
  <c r="J19" i="3" s="1"/>
  <c r="I137" i="3"/>
  <c r="J137" i="3" s="1"/>
  <c r="I9" i="3"/>
  <c r="J9" i="3" s="1"/>
  <c r="I49" i="3"/>
  <c r="J49" i="3" s="1"/>
  <c r="I15" i="3"/>
  <c r="J15" i="3" s="1"/>
  <c r="I99" i="3"/>
  <c r="J99" i="3" s="1"/>
  <c r="I53" i="3"/>
  <c r="J53" i="3" s="1"/>
  <c r="I73" i="3"/>
  <c r="J73" i="3" s="1"/>
  <c r="I51" i="3"/>
  <c r="J51" i="3" s="1"/>
  <c r="I31" i="3"/>
  <c r="J31" i="3" s="1"/>
  <c r="I65" i="3"/>
  <c r="J65" i="3" s="1"/>
  <c r="I93" i="3"/>
  <c r="J93" i="3" s="1"/>
  <c r="I119" i="3"/>
  <c r="J119" i="3" s="1"/>
  <c r="I5" i="3"/>
  <c r="J5" i="3" s="1"/>
  <c r="I101" i="3"/>
  <c r="J101" i="3" s="1"/>
  <c r="I59" i="3"/>
  <c r="J59" i="3" s="1"/>
  <c r="I97" i="3"/>
  <c r="J97" i="3" s="1"/>
  <c r="I178" i="3"/>
  <c r="J178" i="3" s="1"/>
  <c r="I107" i="3"/>
  <c r="J107" i="3" s="1"/>
  <c r="I157" i="3"/>
  <c r="J157" i="3" s="1"/>
  <c r="I33" i="3"/>
  <c r="J33" i="3" s="1"/>
  <c r="I139" i="3"/>
  <c r="J139" i="3" s="1"/>
  <c r="I133" i="3"/>
  <c r="J133" i="3" s="1"/>
  <c r="I143" i="3"/>
  <c r="J143" i="3" s="1"/>
  <c r="I29" i="3"/>
  <c r="J29" i="3" s="1"/>
  <c r="I35" i="3"/>
  <c r="J35" i="3" s="1"/>
  <c r="I105" i="3"/>
  <c r="J105" i="3" s="1"/>
  <c r="I117" i="3"/>
  <c r="J117" i="3" s="1"/>
  <c r="I113" i="3"/>
  <c r="J113" i="3" s="1"/>
  <c r="I129" i="3"/>
  <c r="J129" i="3" s="1"/>
  <c r="I164" i="3"/>
  <c r="J164" i="3" s="1"/>
  <c r="I109" i="3"/>
  <c r="J109" i="3" s="1"/>
  <c r="I77" i="3"/>
  <c r="J77" i="3" s="1"/>
  <c r="I111" i="3"/>
  <c r="J111" i="3" s="1"/>
  <c r="I55" i="3"/>
  <c r="J55" i="3" s="1"/>
  <c r="I182" i="3"/>
  <c r="J182" i="3" s="1"/>
  <c r="I25" i="3"/>
  <c r="J25" i="3" s="1"/>
  <c r="I21" i="3"/>
  <c r="J21" i="3" s="1"/>
  <c r="I174" i="3"/>
  <c r="J174" i="3" s="1"/>
  <c r="I83" i="3"/>
  <c r="J83" i="3" s="1"/>
  <c r="I89" i="3"/>
  <c r="J89" i="3" s="1"/>
  <c r="I155" i="3"/>
  <c r="J155" i="3" s="1"/>
  <c r="I168" i="3"/>
  <c r="J168" i="3" s="1"/>
  <c r="I81" i="3"/>
  <c r="J81" i="3" s="1"/>
  <c r="I180" i="3"/>
  <c r="J180" i="3" s="1"/>
  <c r="I103" i="3"/>
  <c r="J103" i="3" s="1"/>
  <c r="I172" i="3"/>
  <c r="J172" i="3" s="1"/>
  <c r="I125" i="3"/>
  <c r="J125" i="3" s="1"/>
  <c r="I149" i="3"/>
  <c r="J149" i="3" s="1"/>
  <c r="I45" i="3"/>
  <c r="J45" i="3" s="1"/>
  <c r="I123" i="3"/>
  <c r="J123" i="3" s="1"/>
  <c r="I47" i="3"/>
  <c r="J47" i="3" s="1"/>
  <c r="I131" i="3"/>
  <c r="J131" i="3" s="1"/>
  <c r="I71" i="3"/>
  <c r="J71" i="3" s="1"/>
  <c r="I23" i="3"/>
  <c r="J23" i="3" s="1"/>
  <c r="I61" i="3"/>
  <c r="J61" i="3" s="1"/>
  <c r="I145" i="3"/>
  <c r="J145" i="3" s="1"/>
  <c r="I121" i="3"/>
  <c r="J121" i="3" s="1"/>
  <c r="I141" i="3"/>
  <c r="J141" i="3" s="1"/>
  <c r="I170" i="3"/>
  <c r="J170" i="3" s="1"/>
  <c r="I3" i="3"/>
  <c r="J3" i="3" s="1"/>
  <c r="I151" i="3"/>
  <c r="J151" i="3" s="1"/>
  <c r="I11" i="3"/>
  <c r="J11" i="3" s="1"/>
  <c r="I127" i="3"/>
  <c r="J127" i="3" s="1"/>
  <c r="I7" i="3"/>
  <c r="J7" i="3" s="1"/>
  <c r="I147" i="3"/>
  <c r="J147" i="3" s="1"/>
  <c r="I135" i="3"/>
  <c r="J135" i="3" s="1"/>
  <c r="I115" i="3"/>
  <c r="J115" i="3" s="1"/>
  <c r="I17" i="3"/>
  <c r="J17" i="3" s="1"/>
  <c r="I57" i="3"/>
  <c r="J57" i="3" s="1"/>
  <c r="I67" i="3"/>
  <c r="J67" i="3" s="1"/>
  <c r="I13" i="3"/>
  <c r="J13" i="3" s="1"/>
  <c r="I95" i="3"/>
  <c r="J95" i="3" s="1"/>
  <c r="I91" i="3"/>
  <c r="J91" i="3" s="1"/>
  <c r="I75" i="3"/>
  <c r="J75" i="3" s="1"/>
  <c r="I85" i="3"/>
  <c r="J85" i="3" s="1"/>
  <c r="I41" i="3"/>
  <c r="J41" i="3" s="1"/>
  <c r="D102" i="1"/>
  <c r="F102" i="1"/>
  <c r="G102" i="1"/>
  <c r="D8" i="19" l="1"/>
  <c r="D22" i="19"/>
  <c r="D5" i="19"/>
  <c r="S12" i="15"/>
  <c r="S6" i="15"/>
  <c r="S38" i="15"/>
  <c r="S34" i="15"/>
  <c r="S30" i="15"/>
  <c r="S26" i="15"/>
  <c r="S22" i="15"/>
  <c r="S18" i="15"/>
  <c r="S14" i="15"/>
  <c r="S10" i="15"/>
  <c r="S5" i="15"/>
  <c r="S37" i="15"/>
  <c r="S33" i="15"/>
  <c r="S29" i="15"/>
  <c r="S25" i="15"/>
  <c r="S21" i="15"/>
  <c r="S17" i="15"/>
  <c r="S13" i="15"/>
  <c r="S9" i="15"/>
  <c r="S8" i="15"/>
  <c r="S40" i="15"/>
  <c r="S36" i="15"/>
  <c r="S32" i="15"/>
  <c r="S28" i="15"/>
  <c r="S24" i="15"/>
  <c r="S20" i="15"/>
  <c r="S16" i="15"/>
  <c r="S39" i="15"/>
  <c r="S35" i="15"/>
  <c r="S31" i="15"/>
  <c r="S27" i="15"/>
  <c r="S23" i="15"/>
  <c r="S19" i="15"/>
  <c r="S15" i="15"/>
  <c r="S11" i="15"/>
  <c r="S7"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53A1FC-A487-41BB-A848-8F2641155B24}" keepAlive="1" name="Query - India_staff" description="Connection to the 'India_staff' query in the workbook." type="5" refreshedVersion="0" background="1">
    <dbPr connection="Provider=Microsoft.Mashup.OleDb.1;Data Source=$Workbook$;Location=India_staff;Extended Properties=&quot;&quot;" command="SELECT * FROM [India_staff]"/>
  </connection>
  <connection id="2" xr16:uid="{13DF9315-CAB4-4CA4-B9C6-5F3A88A93CD0}"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8291686A-1DE2-4CD5-A825-854AA1735D9F}"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2AD6D1B1-813D-4647-893F-2C829A84EF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8CCBD5F7-4B2A-40F5-842C-F58BC0CDA6C8}" name="WorksheetConnection_Completed Workbook.xlsx!Staff" type="102" refreshedVersion="8" minRefreshableVersion="5">
    <extLst>
      <ext xmlns:x15="http://schemas.microsoft.com/office/spreadsheetml/2010/11/main" uri="{DE250136-89BD-433C-8126-D09CA5730AF9}">
        <x15:connection id="Staff" autoDelete="1">
          <x15:rangePr sourceName="_xlcn.WorksheetConnection_CompletedWorkbook.xlsx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ll]}"/>
    <s v="{[Staff].[Country].&amp;[IND]}"/>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<sst xmlns="http://schemas.openxmlformats.org/spreadsheetml/2006/main" count="2295" uniqueCount="279">
  <si>
    <t>Name</t>
  </si>
  <si>
    <t>Gender</t>
  </si>
  <si>
    <t>Department</t>
  </si>
  <si>
    <t>Age</t>
  </si>
  <si>
    <t>Date Joined</t>
  </si>
  <si>
    <t>Salary</t>
  </si>
  <si>
    <t>Rating</t>
  </si>
  <si>
    <t>Lindy Guillet</t>
  </si>
  <si>
    <t>Male</t>
  </si>
  <si>
    <t>Sales</t>
  </si>
  <si>
    <t>Above average</t>
  </si>
  <si>
    <t>Ambros Murthwaite</t>
  </si>
  <si>
    <t>Procurement</t>
  </si>
  <si>
    <t>Average</t>
  </si>
  <si>
    <t>Tatum Hush</t>
  </si>
  <si>
    <t>Female</t>
  </si>
  <si>
    <t>Benny Karolovsky</t>
  </si>
  <si>
    <t>Finance</t>
  </si>
  <si>
    <t>Poor</t>
  </si>
  <si>
    <t>Hoyt D'Alesco</t>
  </si>
  <si>
    <t>Halimeda Kuscha</t>
  </si>
  <si>
    <t>Erin Androsik</t>
  </si>
  <si>
    <t>Vic Radolf</t>
  </si>
  <si>
    <t>Website</t>
  </si>
  <si>
    <t>William Reeveley</t>
  </si>
  <si>
    <t>Ewart Laphorn</t>
  </si>
  <si>
    <t>HR</t>
  </si>
  <si>
    <t>Bev Lashley</t>
  </si>
  <si>
    <t>Kath Bletsoe</t>
  </si>
  <si>
    <t>Murry Dryburgh</t>
  </si>
  <si>
    <t>Kaine Padly</t>
  </si>
  <si>
    <t>Kassi Jonson</t>
  </si>
  <si>
    <t>Simon Kembery</t>
  </si>
  <si>
    <t>Orton Livick</t>
  </si>
  <si>
    <t>Kelci Walkden</t>
  </si>
  <si>
    <t>Dotty Strutley</t>
  </si>
  <si>
    <t>Shari McNee</t>
  </si>
  <si>
    <t>Oby Sorrel</t>
  </si>
  <si>
    <t>Husein Augar</t>
  </si>
  <si>
    <t>Brien Boise</t>
  </si>
  <si>
    <t>Esmaria Denecamp</t>
  </si>
  <si>
    <t>Curtice Advani</t>
  </si>
  <si>
    <t>Barr Faughny</t>
  </si>
  <si>
    <t>Exceptional</t>
  </si>
  <si>
    <t>Merrilee Plenty</t>
  </si>
  <si>
    <t>Niall Selesnick</t>
  </si>
  <si>
    <t>Beverie Moffet</t>
  </si>
  <si>
    <t>Jehu Rudeforth</t>
  </si>
  <si>
    <t>Camilla Castle</t>
  </si>
  <si>
    <t>Very poor</t>
  </si>
  <si>
    <t>Roddy Speechley</t>
  </si>
  <si>
    <t>Gray Seamon</t>
  </si>
  <si>
    <t>Madelene Upcott</t>
  </si>
  <si>
    <t>Violante Courtonne</t>
  </si>
  <si>
    <t>Bernie Gorges</t>
  </si>
  <si>
    <t>Torrance Collier</t>
  </si>
  <si>
    <t>Dyna Doucette</t>
  </si>
  <si>
    <t>Gunar Cockshoot</t>
  </si>
  <si>
    <t>Kaye Crocroft</t>
  </si>
  <si>
    <t>Allene Gobbet</t>
  </si>
  <si>
    <t>Sibyl Dunkirk</t>
  </si>
  <si>
    <t>Agnes Collicott</t>
  </si>
  <si>
    <t>Leilah Yesinin</t>
  </si>
  <si>
    <t>Mollie Hanway</t>
  </si>
  <si>
    <t>Kellsie Waby</t>
  </si>
  <si>
    <t>Hyacinthie Braybrooke</t>
  </si>
  <si>
    <t>Van Tuxwell</t>
  </si>
  <si>
    <t>Lilyan Klimpt</t>
  </si>
  <si>
    <t>Tawnya Tickel</t>
  </si>
  <si>
    <t>Jan Morforth</t>
  </si>
  <si>
    <t>Florinda Crace</t>
  </si>
  <si>
    <t>Tracy Renad</t>
  </si>
  <si>
    <t>Myer McCory</t>
  </si>
  <si>
    <t>Bennie Pepis</t>
  </si>
  <si>
    <t>Rafaelita Blaksland</t>
  </si>
  <si>
    <t>Mahalia Larcher</t>
  </si>
  <si>
    <t>Andria Kimpton</t>
  </si>
  <si>
    <t>Valentia Etteridge</t>
  </si>
  <si>
    <t>Virginia McConville</t>
  </si>
  <si>
    <t>Wilone O'Kielt</t>
  </si>
  <si>
    <t>Madge McCloughen</t>
  </si>
  <si>
    <t>Janene Hairsine</t>
  </si>
  <si>
    <t>Alta Kaszper</t>
  </si>
  <si>
    <t>Dennison Crosswaite</t>
  </si>
  <si>
    <t>Oran Buxcy</t>
  </si>
  <si>
    <t>Hinda Label</t>
  </si>
  <si>
    <t>Marney O'Breen</t>
  </si>
  <si>
    <t>Dell Molloy</t>
  </si>
  <si>
    <t>Mallorie Waber</t>
  </si>
  <si>
    <t>Cherlyn Barter</t>
  </si>
  <si>
    <t>Ches Bonnell</t>
  </si>
  <si>
    <t>Collin Jagson</t>
  </si>
  <si>
    <t>Hogan Iles</t>
  </si>
  <si>
    <t>Gretchen Callow</t>
  </si>
  <si>
    <t>Kissiah Maydway</t>
  </si>
  <si>
    <t>Archibald Filliskirk</t>
  </si>
  <si>
    <t>Enoch Dowrey</t>
  </si>
  <si>
    <t>Bili Sizey</t>
  </si>
  <si>
    <t>Caro Chappel</t>
  </si>
  <si>
    <t>Constantino Espley</t>
  </si>
  <si>
    <t>Karlen McCaffrey</t>
  </si>
  <si>
    <t>Drusy MacCombe</t>
  </si>
  <si>
    <t>My Hanscome</t>
  </si>
  <si>
    <t>Teressa Udden</t>
  </si>
  <si>
    <t>Crissie Cordel</t>
  </si>
  <si>
    <t>Elia Cockton</t>
  </si>
  <si>
    <t>Gigi Bohling</t>
  </si>
  <si>
    <t>Ebonee Roxburgh</t>
  </si>
  <si>
    <t>Shayne Stegel</t>
  </si>
  <si>
    <t>Zach Polon</t>
  </si>
  <si>
    <t>Deepali Charan</t>
  </si>
  <si>
    <t>Yagna Sujeev</t>
  </si>
  <si>
    <t>Satyendra Venkatadri</t>
  </si>
  <si>
    <t>Madhavdas Buhpathi</t>
  </si>
  <si>
    <t>Sahila Chandrasekhar</t>
  </si>
  <si>
    <t>Mirium Seemantini Shivakumar</t>
  </si>
  <si>
    <t>Purnendu Vijayarangan</t>
  </si>
  <si>
    <t>Rukma Vinita</t>
  </si>
  <si>
    <t>Yauvani Tarpa</t>
  </si>
  <si>
    <t>Damayanti Thangavadivelu</t>
  </si>
  <si>
    <t>Manjusri Ruchi</t>
  </si>
  <si>
    <t>Mithil Nadkarni</t>
  </si>
  <si>
    <t>Ardhendu Abhichandra Jayakar</t>
  </si>
  <si>
    <t>Akbar Sorabhjee</t>
  </si>
  <si>
    <t>Bandhula Sathyanna</t>
  </si>
  <si>
    <t>Daruka Ghazali</t>
  </si>
  <si>
    <t>Heer Pennathur</t>
  </si>
  <si>
    <t>Shekhar Eswara</t>
  </si>
  <si>
    <t>Udyan Lanka</t>
  </si>
  <si>
    <t>Shreela Ramasubraman</t>
  </si>
  <si>
    <t>Sanchali Shirish</t>
  </si>
  <si>
    <t>Gangadutt Ragha</t>
  </si>
  <si>
    <t>Waheeda Vasuman</t>
  </si>
  <si>
    <t>Nanak Sapna</t>
  </si>
  <si>
    <t>Shobhana Samuel</t>
  </si>
  <si>
    <t>Amlankusum Rajabhushan</t>
  </si>
  <si>
    <t>Pratigya Rema</t>
  </si>
  <si>
    <t>Ramnath Ravuri</t>
  </si>
  <si>
    <t>Prerana Nishita</t>
  </si>
  <si>
    <t>Makshi Vinutha</t>
  </si>
  <si>
    <t>Shiuli Sapna</t>
  </si>
  <si>
    <t>Agrata Rajarama</t>
  </si>
  <si>
    <t>Vasu Nandin</t>
  </si>
  <si>
    <t>Bhuvan Pals</t>
  </si>
  <si>
    <t>Gumwant Veera</t>
  </si>
  <si>
    <t>Narois Motiwala</t>
  </si>
  <si>
    <t>Anjushri Chandiramani</t>
  </si>
  <si>
    <t>Krishnakanta Vellanki</t>
  </si>
  <si>
    <t>Dhruv Manjunath</t>
  </si>
  <si>
    <t>Vanmala Shriharsha</t>
  </si>
  <si>
    <t>Sameer Shashank Sapra</t>
  </si>
  <si>
    <t>Anumati Shyamari Meherhomji</t>
  </si>
  <si>
    <t>Tarala Vishaal</t>
  </si>
  <si>
    <t>Shubhra Potla</t>
  </si>
  <si>
    <t>Hemavati Muthiah</t>
  </si>
  <si>
    <t>Krittika Gaekwad</t>
  </si>
  <si>
    <t>Shevantilal Muppala</t>
  </si>
  <si>
    <t>Shattesh Utpat</t>
  </si>
  <si>
    <t>Kamalakshi Mukundan</t>
  </si>
  <si>
    <t>Chandana Sannidhi Surnilla</t>
  </si>
  <si>
    <t>Indu Varada Sumedh</t>
  </si>
  <si>
    <t>Karuna Pashupathy</t>
  </si>
  <si>
    <t>Mardav Ramaswami</t>
  </si>
  <si>
    <t>Sarayu Ragunathan</t>
  </si>
  <si>
    <t>Kevalkumar Solanki</t>
  </si>
  <si>
    <t>Upendra Swati</t>
  </si>
  <si>
    <t>Deepit Ranjana</t>
  </si>
  <si>
    <t>Amal Nimesh</t>
  </si>
  <si>
    <t>Kunja Prashanta Vibha</t>
  </si>
  <si>
    <t>Godavari Veena</t>
  </si>
  <si>
    <t>Devasree Fullara Saurin</t>
  </si>
  <si>
    <t>Geena Raghavanpillai</t>
  </si>
  <si>
    <t>Rupak Mehra</t>
  </si>
  <si>
    <t>Sawini Chandan</t>
  </si>
  <si>
    <t>Baruna Ogale</t>
  </si>
  <si>
    <t>Jagajeet Viraj</t>
  </si>
  <si>
    <t>Kulbhushan Moorthy</t>
  </si>
  <si>
    <t>Ilesh Dasgupta</t>
  </si>
  <si>
    <t>Madhumati Gazala Soumitra</t>
  </si>
  <si>
    <t>Chitrasen Laul</t>
  </si>
  <si>
    <t>Jaishree Atasi Yavatkar</t>
  </si>
  <si>
    <t>Kantimoy Pritish</t>
  </si>
  <si>
    <t>Rameshwari Chikodi</t>
  </si>
  <si>
    <t>Lalit Kothari</t>
  </si>
  <si>
    <t>Sahas Sanabhi Shrikant</t>
  </si>
  <si>
    <t>Kaishori Harathi Kateel</t>
  </si>
  <si>
    <t>Rushil Kripa</t>
  </si>
  <si>
    <t>Sarojini Naueshwara</t>
  </si>
  <si>
    <t>Sartaj Probal</t>
  </si>
  <si>
    <t>Mahindra Sreedharan</t>
  </si>
  <si>
    <t>Suchira Bhanupriya Tapti</t>
  </si>
  <si>
    <t>Fullara Sushanti Mokate</t>
  </si>
  <si>
    <t>Hridaynath Tendulkar</t>
  </si>
  <si>
    <t>Abhaya Priyavardhan</t>
  </si>
  <si>
    <t>Ayog Chakrabarti</t>
  </si>
  <si>
    <t>Pragya Nilufar</t>
  </si>
  <si>
    <t>Shulabh Qutub Sundaramoorthy</t>
  </si>
  <si>
    <t>Vinanti Choudhari</t>
  </si>
  <si>
    <t>Ranajay Kailashnath Richa</t>
  </si>
  <si>
    <t>Asija Pothireddy</t>
  </si>
  <si>
    <t>Piyali Mahanthapa</t>
  </si>
  <si>
    <t>Sukhdev Nageshwar</t>
  </si>
  <si>
    <t>Total</t>
  </si>
  <si>
    <t>Country</t>
  </si>
  <si>
    <t>IND</t>
  </si>
  <si>
    <t>Other</t>
  </si>
  <si>
    <t>NZ</t>
  </si>
  <si>
    <t>Count of Employees</t>
  </si>
  <si>
    <t>Average Salary</t>
  </si>
  <si>
    <t>Average Age</t>
  </si>
  <si>
    <t>Average Tenure</t>
  </si>
  <si>
    <t>Female Ratio %</t>
  </si>
  <si>
    <t>Median</t>
  </si>
  <si>
    <t>Tenure</t>
  </si>
  <si>
    <t xml:space="preserve"> </t>
  </si>
  <si>
    <t>Female Count</t>
  </si>
  <si>
    <t>Ratio %</t>
  </si>
  <si>
    <t>Information Finder</t>
  </si>
  <si>
    <t>Sum of Salary</t>
  </si>
  <si>
    <t>Column Labels</t>
  </si>
  <si>
    <t>Count of Name</t>
  </si>
  <si>
    <t>Male vs. Female</t>
  </si>
  <si>
    <t>Values</t>
  </si>
  <si>
    <t>Average of Tenure</t>
  </si>
  <si>
    <t>Average of Salary</t>
  </si>
  <si>
    <t>Average of Age</t>
  </si>
  <si>
    <t>Information about Employee</t>
  </si>
  <si>
    <t>Bonus</t>
  </si>
  <si>
    <t>Grand Total</t>
  </si>
  <si>
    <t>Rating as Number</t>
  </si>
  <si>
    <t>Number</t>
  </si>
  <si>
    <t>2020</t>
  </si>
  <si>
    <t>2021</t>
  </si>
  <si>
    <t>2022</t>
  </si>
  <si>
    <t>2023</t>
  </si>
  <si>
    <t>Month</t>
  </si>
  <si>
    <t>Headcount</t>
  </si>
  <si>
    <t>Running count</t>
  </si>
  <si>
    <t>Employee Count</t>
  </si>
  <si>
    <t>Headcount by Department</t>
  </si>
  <si>
    <t>New Zealand</t>
  </si>
  <si>
    <r>
      <t xml:space="preserve">                          </t>
    </r>
    <r>
      <rPr>
        <b/>
        <sz val="20"/>
        <color theme="1"/>
        <rFont val="Calibri Light"/>
        <family val="2"/>
        <scheme val="major"/>
      </rPr>
      <t>ChocoInsights: New Zealand &amp; India Employee Analysis</t>
    </r>
  </si>
  <si>
    <t>All</t>
  </si>
  <si>
    <t>May</t>
  </si>
  <si>
    <t>Jun</t>
  </si>
  <si>
    <t>Jul</t>
  </si>
  <si>
    <t>Aug</t>
  </si>
  <si>
    <t>Sep</t>
  </si>
  <si>
    <t>Oct</t>
  </si>
  <si>
    <t>Nov</t>
  </si>
  <si>
    <t>Dec</t>
  </si>
  <si>
    <t>Jan</t>
  </si>
  <si>
    <t>Feb</t>
  </si>
  <si>
    <t>Mar</t>
  </si>
  <si>
    <t>Apr</t>
  </si>
  <si>
    <t>India</t>
  </si>
  <si>
    <t>Regional Scorecard</t>
  </si>
  <si>
    <t>Date Joined (Year &amp; Month)</t>
  </si>
  <si>
    <t>Female Ratio</t>
  </si>
  <si>
    <t>SALARY SPREAD</t>
  </si>
  <si>
    <t>SALARY vs. RATING</t>
  </si>
  <si>
    <t>1. The group of employee rated as "average" exhibits a wide salary range, spanning from $35,000 to $1,20,000.</t>
  </si>
  <si>
    <t>2. The "exceptional" group has salaries concentrated around two specific points.</t>
  </si>
  <si>
    <t>3. There is no clear and direct correlation between employee ratings and their salaries.</t>
  </si>
  <si>
    <t>Approximately 50% of employees fall within the salary range of $55,000 to $100,000.</t>
  </si>
  <si>
    <t>1. Company experienced rapid growth and significantly increased its workforce over time.</t>
  </si>
  <si>
    <t>2. Current workforce has stabilized at approximately 183 employees.</t>
  </si>
  <si>
    <t>3. This stability is a result of improved efficiency in chocolate production.</t>
  </si>
  <si>
    <t>4. Due to the ongoing popularity of chocolate products, it is expected that the company hire more personnel in the near future.</t>
  </si>
  <si>
    <t xml:space="preserve">5. Goal is to improve chocolate production efficiency and meet sustained high demand. </t>
  </si>
  <si>
    <t>REGIONAL SCORECARD</t>
  </si>
  <si>
    <t>1. Employee Count- Both countries have a similar, almost equal number of employees.</t>
  </si>
  <si>
    <t>2. Female Ratio- Gender ratios are comparable in both countries, with no significant differences.</t>
  </si>
  <si>
    <t>3. Salary- Employee in both countries are paid on par, reflecting consistent compensation structures.</t>
  </si>
  <si>
    <t xml:space="preserve">4. Deparment Distribution- India has a higher number of employee in the Procurement department, New Zealand has a higher number of employees in both the Website and Procurement department. </t>
  </si>
  <si>
    <t>5. This comparison shows balanced employee metrics and salary parity between the countries, with departmental differences reflecting regional needs.</t>
  </si>
  <si>
    <t>COMPANY GROWTH OVER TIME</t>
  </si>
  <si>
    <t>Serial No.</t>
  </si>
  <si>
    <t>General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</si>
</sst>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8" formatCode="&quot;₹&quot;\ #,##0.00;[Red]&quot;₹&quot;\ \-#,##0.00"/>
    <numFmt numFmtId="164" formatCode="0.0"/>
    <numFmt numFmtId="165" formatCode="&quot;₹&quot;\ #,##0"/>
  </numFmts>
  <fonts count="23" x14ac:knownFonts="1">
    <font>
      <sz val="11"/>
      <color theme="1"/>
      <name val="Calibri"/>
      <family val="2"/>
      <scheme val="minor"/>
    </font>
    <font>
      <b/>
      <sz val="11"/>
      <color theme="1"/>
      <name val="Calibri"/>
      <family val="2"/>
      <scheme val="minor"/>
    </font>
    <font>
      <b/>
      <sz val="11"/>
      <color theme="1"/>
      <name val="Segoe UI"/>
      <family val="2"/>
    </font>
    <font>
      <sz val="48"/>
      <color theme="0"/>
      <name val="Segoe UI Black"/>
      <family val="2"/>
    </font>
    <font>
      <sz val="28"/>
      <color theme="0"/>
      <name val="Segoe UI Black"/>
      <family val="2"/>
    </font>
    <font>
      <sz val="22"/>
      <color theme="0"/>
      <name val="Segoe UI Black"/>
      <family val="2"/>
    </font>
    <font>
      <sz val="20"/>
      <color theme="0"/>
      <name val="Segoe UI Black"/>
      <family val="2"/>
    </font>
    <font>
      <b/>
      <sz val="16"/>
      <color theme="1"/>
      <name val="Segoe UI Light"/>
      <family val="2"/>
    </font>
    <font>
      <b/>
      <sz val="16"/>
      <name val="Segoe UI Light"/>
      <family val="2"/>
    </font>
    <font>
      <b/>
      <sz val="18"/>
      <color theme="1"/>
      <name val="Segoe UI Light"/>
      <family val="2"/>
    </font>
    <font>
      <b/>
      <sz val="12"/>
      <color theme="1"/>
      <name val="Segoe UI Light"/>
      <family val="2"/>
    </font>
    <font>
      <b/>
      <sz val="20"/>
      <color theme="1"/>
      <name val="Segoe UI Light"/>
      <family val="2"/>
    </font>
    <font>
      <b/>
      <sz val="12"/>
      <name val="Segoe UI Light"/>
      <family val="2"/>
    </font>
    <font>
      <sz val="16"/>
      <color theme="0"/>
      <name val="Segoe UI Black"/>
      <family val="2"/>
    </font>
    <font>
      <b/>
      <sz val="20"/>
      <color theme="1"/>
      <name val="Calibri Light"/>
      <family val="2"/>
      <scheme val="major"/>
    </font>
    <font>
      <sz val="20"/>
      <color theme="1"/>
      <name val="Calibri"/>
      <family val="2"/>
      <scheme val="minor"/>
    </font>
    <font>
      <b/>
      <sz val="16"/>
      <color theme="1"/>
      <name val="Calibri"/>
      <family val="2"/>
      <scheme val="minor"/>
    </font>
    <font>
      <b/>
      <sz val="11"/>
      <color theme="1"/>
      <name val="Segoe UI Light"/>
      <family val="2"/>
    </font>
    <font>
      <b/>
      <u/>
      <sz val="14"/>
      <color theme="1"/>
      <name val="Segoe UI Light"/>
      <family val="2"/>
    </font>
    <font>
      <b/>
      <u/>
      <sz val="12"/>
      <color theme="1"/>
      <name val="Segoe UI Light"/>
      <family val="2"/>
    </font>
    <font>
      <b/>
      <sz val="10"/>
      <color theme="1"/>
      <name val="Segoe UI Light"/>
      <family val="2"/>
    </font>
    <font>
      <b/>
      <u/>
      <sz val="12"/>
      <color theme="1"/>
      <name val="Calibri"/>
      <family val="2"/>
      <scheme val="minor"/>
    </font>
    <font>
      <b/>
      <sz val="11"/>
      <color theme="1"/>
      <name val="Arial"/>
      <family val="2"/>
    </font>
  </fonts>
  <fills count="9">
    <fill>
      <patternFill patternType="none"/>
    </fill>
    <fill>
      <patternFill patternType="gray125"/>
    </fill>
    <fill>
      <patternFill patternType="solid">
        <fgColor theme="5" tint="0.39997558519241921"/>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2"/>
        <bgColor indexed="64"/>
      </patternFill>
    </fill>
    <fill>
      <patternFill patternType="solid">
        <fgColor theme="0" tint="-0.14999847407452621"/>
        <bgColor indexed="64"/>
      </patternFill>
    </fill>
    <fill>
      <patternFill patternType="solid">
        <fgColor theme="6" tint="0.7999816888943144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s>
  <cellStyleXfs count="1">
    <xf numFmtId="0" fontId="0" fillId="0" borderId="0"/>
  </cellStyleXfs>
  <cellXfs count="74">
    <xf numFmtId="0" fontId="0" fillId="0" borderId="0" xfId="0"/>
    <xf numFmtId="0" fontId="2" fillId="0" borderId="0" xfId="0" applyFont="1"/>
    <xf numFmtId="15" fontId="2" fillId="0" borderId="0" xfId="0" applyNumberFormat="1" applyFont="1"/>
    <xf numFmtId="15" fontId="0" fillId="0" borderId="0" xfId="0" applyNumberFormat="1"/>
    <xf numFmtId="8" fontId="0" fillId="0" borderId="0" xfId="0" applyNumberFormat="1"/>
    <xf numFmtId="8" fontId="2" fillId="0" borderId="0" xfId="0" applyNumberFormat="1" applyFont="1"/>
    <xf numFmtId="14" fontId="0" fillId="0" borderId="0" xfId="0" applyNumberFormat="1"/>
    <xf numFmtId="2" fontId="0" fillId="0" borderId="0" xfId="0" applyNumberFormat="1"/>
    <xf numFmtId="9" fontId="0" fillId="0" borderId="0" xfId="0" applyNumberFormat="1"/>
    <xf numFmtId="0" fontId="0" fillId="0" borderId="2" xfId="0" applyBorder="1"/>
    <xf numFmtId="0" fontId="0" fillId="0" borderId="2" xfId="0" applyBorder="1" applyAlignment="1">
      <alignment horizontal="left"/>
    </xf>
    <xf numFmtId="15" fontId="0" fillId="0" borderId="2" xfId="0" applyNumberFormat="1" applyBorder="1" applyAlignment="1">
      <alignment horizontal="left"/>
    </xf>
    <xf numFmtId="8" fontId="0" fillId="0" borderId="2" xfId="0" applyNumberFormat="1" applyBorder="1" applyAlignment="1">
      <alignment horizontal="left"/>
    </xf>
    <xf numFmtId="2" fontId="0" fillId="0" borderId="2" xfId="0" applyNumberFormat="1" applyBorder="1" applyAlignment="1">
      <alignment horizontal="left"/>
    </xf>
    <xf numFmtId="0" fontId="1" fillId="0" borderId="0" xfId="0" applyFont="1"/>
    <xf numFmtId="0" fontId="0" fillId="0" borderId="2" xfId="0" pivotButton="1" applyBorder="1"/>
    <xf numFmtId="164" fontId="0" fillId="0" borderId="2" xfId="0" applyNumberFormat="1" applyBorder="1"/>
    <xf numFmtId="8" fontId="0" fillId="0" borderId="2" xfId="0" applyNumberFormat="1" applyBorder="1"/>
    <xf numFmtId="6" fontId="0" fillId="0" borderId="0" xfId="0" applyNumberFormat="1"/>
    <xf numFmtId="0" fontId="1" fillId="2" borderId="1" xfId="0" applyFont="1" applyFill="1" applyBorder="1" applyAlignment="1">
      <alignment horizontal="center"/>
    </xf>
    <xf numFmtId="0" fontId="0" fillId="0" borderId="0" xfId="0" applyAlignment="1">
      <alignment horizontal="left"/>
    </xf>
    <xf numFmtId="0" fontId="1" fillId="0" borderId="2" xfId="0" applyFont="1" applyBorder="1"/>
    <xf numFmtId="1" fontId="0" fillId="0" borderId="0" xfId="0" applyNumberFormat="1"/>
    <xf numFmtId="0" fontId="3" fillId="4" borderId="0" xfId="0" applyFont="1" applyFill="1" applyAlignment="1">
      <alignment horizontal="center" vertical="center"/>
    </xf>
    <xf numFmtId="9" fontId="4" fillId="4" borderId="0" xfId="0" applyNumberFormat="1" applyFont="1" applyFill="1" applyAlignment="1">
      <alignment horizontal="center" vertical="center"/>
    </xf>
    <xf numFmtId="6" fontId="5" fillId="4" borderId="0" xfId="0" applyNumberFormat="1" applyFont="1" applyFill="1" applyAlignment="1">
      <alignment horizontal="center" vertical="center"/>
    </xf>
    <xf numFmtId="0" fontId="3" fillId="5" borderId="0" xfId="0" applyFont="1" applyFill="1" applyAlignment="1">
      <alignment horizontal="center" vertical="center"/>
    </xf>
    <xf numFmtId="9" fontId="4" fillId="5" borderId="0" xfId="0" applyNumberFormat="1" applyFont="1" applyFill="1" applyAlignment="1">
      <alignment horizontal="center" vertical="center"/>
    </xf>
    <xf numFmtId="6" fontId="6" fillId="5" borderId="0" xfId="0" applyNumberFormat="1" applyFont="1" applyFill="1" applyAlignment="1">
      <alignment horizontal="center" vertical="center"/>
    </xf>
    <xf numFmtId="0" fontId="13" fillId="4" borderId="0" xfId="0" applyFont="1" applyFill="1" applyAlignment="1">
      <alignment horizontal="center" vertical="center"/>
    </xf>
    <xf numFmtId="9" fontId="13" fillId="4" borderId="0" xfId="0" applyNumberFormat="1" applyFont="1" applyFill="1" applyAlignment="1">
      <alignment horizontal="center" vertical="center"/>
    </xf>
    <xf numFmtId="0" fontId="13" fillId="5" borderId="0" xfId="0" applyFont="1" applyFill="1" applyAlignment="1">
      <alignment horizontal="center" vertical="center"/>
    </xf>
    <xf numFmtId="9" fontId="13" fillId="5" borderId="0" xfId="0" applyNumberFormat="1" applyFont="1" applyFill="1" applyAlignment="1">
      <alignment horizontal="center" vertical="center"/>
    </xf>
    <xf numFmtId="6" fontId="13" fillId="5" borderId="0" xfId="0" applyNumberFormat="1" applyFont="1" applyFill="1" applyAlignment="1">
      <alignment horizontal="center" vertical="center"/>
    </xf>
    <xf numFmtId="6" fontId="13" fillId="4" borderId="0" xfId="0" applyNumberFormat="1" applyFont="1" applyFill="1" applyAlignment="1">
      <alignment horizontal="center" vertical="center"/>
    </xf>
    <xf numFmtId="0" fontId="1" fillId="0" borderId="0" xfId="0" applyFont="1" applyAlignment="1">
      <alignment horizontal="center"/>
    </xf>
    <xf numFmtId="0" fontId="1" fillId="0" borderId="0" xfId="0" applyFont="1" applyAlignment="1">
      <alignment horizontal="left"/>
    </xf>
    <xf numFmtId="15" fontId="0" fillId="0" borderId="0" xfId="0" applyNumberFormat="1" applyAlignment="1">
      <alignment horizontal="left"/>
    </xf>
    <xf numFmtId="8" fontId="0" fillId="0" borderId="0" xfId="0" applyNumberFormat="1" applyAlignment="1">
      <alignment horizontal="left"/>
    </xf>
    <xf numFmtId="2" fontId="0" fillId="0" borderId="0" xfId="0" applyNumberFormat="1" applyAlignment="1">
      <alignment horizontal="left"/>
    </xf>
    <xf numFmtId="0" fontId="13" fillId="0" borderId="0" xfId="0" applyFont="1" applyAlignment="1">
      <alignment horizontal="center" vertical="center"/>
    </xf>
    <xf numFmtId="9" fontId="13" fillId="0" borderId="0" xfId="0" applyNumberFormat="1" applyFont="1" applyAlignment="1">
      <alignment horizontal="center" vertical="center"/>
    </xf>
    <xf numFmtId="6" fontId="13" fillId="0" borderId="0" xfId="0" applyNumberFormat="1" applyFont="1" applyAlignment="1">
      <alignment horizontal="center" vertical="center"/>
    </xf>
    <xf numFmtId="0" fontId="7" fillId="0" borderId="0" xfId="0" applyFont="1" applyAlignment="1">
      <alignment vertical="center"/>
    </xf>
    <xf numFmtId="0" fontId="10" fillId="0" borderId="0" xfId="0" applyFont="1" applyAlignment="1">
      <alignment vertical="center"/>
    </xf>
    <xf numFmtId="0" fontId="7" fillId="0" borderId="0" xfId="0" applyFont="1"/>
    <xf numFmtId="0" fontId="9" fillId="0" borderId="0" xfId="0" applyFont="1" applyAlignment="1">
      <alignment vertical="center"/>
    </xf>
    <xf numFmtId="0" fontId="17" fillId="0" borderId="0" xfId="0" applyFont="1" applyAlignment="1">
      <alignment horizontal="center" vertical="center"/>
    </xf>
    <xf numFmtId="0" fontId="20" fillId="0" borderId="0" xfId="0" applyFont="1" applyAlignment="1">
      <alignment horizontal="center" vertical="center"/>
    </xf>
    <xf numFmtId="0" fontId="21" fillId="0" borderId="0" xfId="0" applyFont="1"/>
    <xf numFmtId="0" fontId="8" fillId="6" borderId="0" xfId="0" applyFont="1" applyFill="1" applyAlignment="1">
      <alignment horizontal="center" vertical="center"/>
    </xf>
    <xf numFmtId="0" fontId="7" fillId="6" borderId="0" xfId="0" applyFont="1" applyFill="1" applyAlignment="1">
      <alignment horizontal="center" vertical="center"/>
    </xf>
    <xf numFmtId="0" fontId="15" fillId="0" borderId="0" xfId="0" applyFont="1" applyAlignment="1">
      <alignment horizontal="center" vertical="center"/>
    </xf>
    <xf numFmtId="0" fontId="0" fillId="0" borderId="0" xfId="0" applyAlignment="1">
      <alignment horizontal="center" vertical="center"/>
    </xf>
    <xf numFmtId="0" fontId="11" fillId="7" borderId="0" xfId="0" applyFont="1" applyFill="1" applyAlignment="1">
      <alignment horizontal="center" vertical="center"/>
    </xf>
    <xf numFmtId="0" fontId="12" fillId="0" borderId="0" xfId="0" applyFont="1" applyAlignment="1">
      <alignment horizontal="center" vertical="center"/>
    </xf>
    <xf numFmtId="0" fontId="10" fillId="0" borderId="0" xfId="0" applyFont="1" applyAlignment="1">
      <alignment horizontal="center" vertical="center"/>
    </xf>
    <xf numFmtId="0" fontId="16" fillId="0" borderId="0" xfId="0" applyFont="1" applyAlignment="1">
      <alignment horizontal="center" vertical="top"/>
    </xf>
    <xf numFmtId="0" fontId="0" fillId="0" borderId="0" xfId="0" applyAlignment="1">
      <alignment horizontal="center" vertical="top"/>
    </xf>
    <xf numFmtId="0" fontId="18" fillId="0" borderId="0" xfId="0" applyFont="1" applyAlignment="1">
      <alignment horizontal="center" vertical="center"/>
    </xf>
    <xf numFmtId="0" fontId="19" fillId="0" borderId="0" xfId="0" applyFont="1" applyAlignment="1">
      <alignment horizontal="center" vertical="center"/>
    </xf>
    <xf numFmtId="0" fontId="12" fillId="8" borderId="0" xfId="0" applyFont="1" applyFill="1" applyAlignment="1">
      <alignment horizontal="center" vertical="center"/>
    </xf>
    <xf numFmtId="0" fontId="0" fillId="0" borderId="3" xfId="0" pivotButton="1" applyBorder="1"/>
    <xf numFmtId="0" fontId="0" fillId="0" borderId="3" xfId="0" applyBorder="1"/>
    <xf numFmtId="0" fontId="0" fillId="0" borderId="0" xfId="0" applyBorder="1"/>
    <xf numFmtId="0" fontId="0" fillId="0" borderId="2" xfId="0" applyBorder="1" applyAlignment="1">
      <alignment horizontal="left" indent="1"/>
    </xf>
    <xf numFmtId="17" fontId="0" fillId="0" borderId="2" xfId="0" applyNumberFormat="1" applyBorder="1"/>
    <xf numFmtId="165" fontId="0" fillId="0" borderId="2" xfId="0" applyNumberFormat="1" applyBorder="1"/>
    <xf numFmtId="0" fontId="1" fillId="2" borderId="5" xfId="0" applyFont="1" applyFill="1" applyBorder="1" applyAlignment="1">
      <alignment horizontal="center"/>
    </xf>
    <xf numFmtId="9" fontId="0" fillId="0" borderId="2" xfId="0" applyNumberFormat="1" applyBorder="1"/>
    <xf numFmtId="0" fontId="1" fillId="3" borderId="4" xfId="0" applyFont="1" applyFill="1" applyBorder="1" applyAlignment="1">
      <alignment horizontal="left"/>
    </xf>
    <xf numFmtId="0" fontId="1" fillId="0" borderId="0" xfId="0" applyFont="1" applyFill="1" applyBorder="1" applyAlignment="1">
      <alignment horizontal="center"/>
    </xf>
    <xf numFmtId="0" fontId="1" fillId="0" borderId="4" xfId="0" applyFont="1" applyBorder="1"/>
    <xf numFmtId="0" fontId="22" fillId="0" borderId="1" xfId="0" applyFont="1" applyBorder="1"/>
  </cellXfs>
  <cellStyles count="1">
    <cellStyle name="Normal" xfId="0" builtinId="0"/>
  </cellStyles>
  <dxfs count="25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2" formatCode="&quot;₹&quot;\ #,##0.00;[Red]&quot;₹&quot;\ \-#,##0.00"/>
    </dxf>
    <dxf>
      <numFmt numFmtId="164" formatCode="0.0"/>
    </dxf>
    <dxf>
      <numFmt numFmtId="164" formatCode="0.0"/>
    </dxf>
    <dxf>
      <numFmt numFmtId="1" formatCode="0"/>
    </dxf>
    <dxf>
      <numFmt numFmtId="10" formatCode="&quot;₹&quot;\ #,##0;[Red]&quot;₹&quot;\ \-#,##0"/>
    </dxf>
    <dxf>
      <numFmt numFmtId="2" formatCode="0.00"/>
    </dxf>
    <dxf>
      <numFmt numFmtId="10" formatCode="&quot;₹&quot;\ #,##0;[Red]&quot;₹&quot;\ \-#,##0"/>
    </dxf>
    <dxf>
      <numFmt numFmtId="0" formatCode="General"/>
    </dxf>
    <dxf>
      <numFmt numFmtId="19" formatCode="dd/mm/yyyy"/>
    </dxf>
    <dxf>
      <numFmt numFmtId="0" formatCode="General"/>
    </dxf>
    <dxf>
      <numFmt numFmtId="0" formatCode="General"/>
    </dxf>
    <dxf>
      <numFmt numFmtId="20" formatCode="dd/mmm/yy"/>
    </dxf>
    <dxf>
      <font>
        <b/>
        <i val="0"/>
        <strike val="0"/>
        <condense val="0"/>
        <extend val="0"/>
        <outline val="0"/>
        <shadow val="0"/>
        <u val="none"/>
        <vertAlign val="baseline"/>
        <sz val="11"/>
        <color theme="1"/>
        <name val="Segoe UI"/>
        <family val="2"/>
        <scheme val="none"/>
      </font>
    </dxf>
    <dxf>
      <numFmt numFmtId="12" formatCode="&quot;₹&quot;\ #,##0.00;[Red]&quot;₹&quot;\ \-#,##0.00"/>
    </dxf>
    <dxf>
      <numFmt numFmtId="12" formatCode="&quot;₹&quot;\ #,##0.00;[Red]&quot;₹&quot;\ \-#,##0.00"/>
    </dxf>
    <dxf>
      <font>
        <b/>
        <i val="0"/>
        <strike val="0"/>
        <condense val="0"/>
        <extend val="0"/>
        <outline val="0"/>
        <shadow val="0"/>
        <u val="none"/>
        <vertAlign val="baseline"/>
        <sz val="11"/>
        <color theme="1"/>
        <name val="Segoe U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4.xml"/><Relationship Id="rId39" Type="http://schemas.microsoft.com/office/2017/10/relationships/person" Target="persons/person5.xml"/><Relationship Id="rId21" Type="http://schemas.openxmlformats.org/officeDocument/2006/relationships/pivotCacheDefinition" Target="pivotCache/pivotCacheDefinition7.xml"/><Relationship Id="rId34" Type="http://schemas.openxmlformats.org/officeDocument/2006/relationships/calcChain" Target="calcChain.xml"/><Relationship Id="rId42" Type="http://schemas.microsoft.com/office/2017/10/relationships/person" Target="persons/person4.xml"/><Relationship Id="rId47" Type="http://schemas.microsoft.com/office/2017/10/relationships/person" Target="persons/person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40" Type="http://schemas.microsoft.com/office/2017/10/relationships/person" Target="persons/person3.xml"/><Relationship Id="rId45" Type="http://schemas.microsoft.com/office/2017/10/relationships/person" Target="persons/person0.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1.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sheetMetadata" Target="metadata.xml"/><Relationship Id="rId44" Type="http://schemas.microsoft.com/office/2017/10/relationships/person" Target="persons/pers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1.xml"/><Relationship Id="rId43" Type="http://schemas.microsoft.com/office/2017/10/relationships/person" Target="persons/person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3.xml"/><Relationship Id="rId33" Type="http://schemas.microsoft.com/office/2017/10/relationships/person" Target="persons/person.xml"/><Relationship Id="rId46" Type="http://schemas.microsoft.com/office/2017/10/relationships/person" Target="persons/person9.xml"/><Relationship Id="rId38" Type="http://schemas.microsoft.com/office/2017/10/relationships/person" Target="persons/person2.xml"/><Relationship Id="rId20" Type="http://schemas.openxmlformats.org/officeDocument/2006/relationships/pivotCacheDefinition" Target="pivotCache/pivotCacheDefinition6.xml"/><Relationship Id="rId41"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 vs. Rating (by using rating as number)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"₹"#,##0_);[Red]\("₹"#,##0\)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F231-4089-AD5D-5369D3166D40}"/>
            </c:ext>
          </c:extLst>
        </c:ser>
        <c:dLbls>
          <c:showLegendKey val="0"/>
          <c:showVal val="0"/>
          <c:showCatName val="0"/>
          <c:showSerName val="0"/>
          <c:showPercent val="0"/>
          <c:showBubbleSize val="0"/>
        </c:dLbls>
        <c:axId val="205324432"/>
        <c:axId val="880161216"/>
      </c:scatterChart>
      <c:valAx>
        <c:axId val="2053244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61216"/>
        <c:crosses val="autoZero"/>
        <c:crossBetween val="midCat"/>
      </c:valAx>
      <c:valAx>
        <c:axId val="880161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4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Analysis.xlsx]Calculation!Headcount of India by Department</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Calculation!$C$4</c:f>
              <c:strCache>
                <c:ptCount val="1"/>
                <c:pt idx="0">
                  <c:v>Total</c:v>
                </c:pt>
              </c:strCache>
            </c:strRef>
          </c:tx>
          <c:spPr>
            <a:solidFill>
              <a:schemeClr val="accent2"/>
            </a:solidFill>
            <a:ln>
              <a:noFill/>
            </a:ln>
            <a:effectLst/>
          </c:spPr>
          <c:invertIfNegative val="0"/>
          <c:cat>
            <c:strRef>
              <c:f>Calculation!$B$5:$B$10</c:f>
              <c:strCache>
                <c:ptCount val="5"/>
                <c:pt idx="0">
                  <c:v>Procurement</c:v>
                </c:pt>
                <c:pt idx="1">
                  <c:v>Website</c:v>
                </c:pt>
                <c:pt idx="2">
                  <c:v>Finance</c:v>
                </c:pt>
                <c:pt idx="3">
                  <c:v>Sales</c:v>
                </c:pt>
                <c:pt idx="4">
                  <c:v>HR</c:v>
                </c:pt>
              </c:strCache>
            </c:strRef>
          </c:cat>
          <c:val>
            <c:numRef>
              <c:f>Calculation!$C$5:$C$10</c:f>
              <c:numCache>
                <c:formatCode>General</c:formatCode>
                <c:ptCount val="5"/>
                <c:pt idx="0">
                  <c:v>55</c:v>
                </c:pt>
                <c:pt idx="1">
                  <c:v>54</c:v>
                </c:pt>
                <c:pt idx="2">
                  <c:v>38</c:v>
                </c:pt>
                <c:pt idx="3">
                  <c:v>28</c:v>
                </c:pt>
                <c:pt idx="4">
                  <c:v>8</c:v>
                </c:pt>
              </c:numCache>
            </c:numRef>
          </c:val>
          <c:extLst>
            <c:ext xmlns:c16="http://schemas.microsoft.com/office/drawing/2014/chart" uri="{C3380CC4-5D6E-409C-BE32-E72D297353CC}">
              <c16:uniqueId val="{00000000-C5E0-4E01-8A68-0CC550DD0FE3}"/>
            </c:ext>
          </c:extLst>
        </c:ser>
        <c:dLbls>
          <c:showLegendKey val="0"/>
          <c:showVal val="0"/>
          <c:showCatName val="0"/>
          <c:showSerName val="0"/>
          <c:showPercent val="0"/>
          <c:showBubbleSize val="0"/>
        </c:dLbls>
        <c:gapWidth val="25"/>
        <c:axId val="56349264"/>
        <c:axId val="1169953280"/>
      </c:barChart>
      <c:catAx>
        <c:axId val="563492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53280"/>
        <c:crosses val="autoZero"/>
        <c:auto val="1"/>
        <c:lblAlgn val="ctr"/>
        <c:lblOffset val="100"/>
        <c:noMultiLvlLbl val="0"/>
      </c:catAx>
      <c:valAx>
        <c:axId val="1169953280"/>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Analysis.xlsx]Calculation!PivotTable3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Calculation!$H$4</c:f>
              <c:strCache>
                <c:ptCount val="1"/>
                <c:pt idx="0">
                  <c:v>Total</c:v>
                </c:pt>
              </c:strCache>
            </c:strRef>
          </c:tx>
          <c:spPr>
            <a:solidFill>
              <a:schemeClr val="accent5"/>
            </a:solidFill>
            <a:ln>
              <a:noFill/>
            </a:ln>
            <a:effectLst/>
          </c:spPr>
          <c:invertIfNegative val="0"/>
          <c:cat>
            <c:strRef>
              <c:f>Calculation!$G$5:$G$10</c:f>
              <c:strCache>
                <c:ptCount val="5"/>
                <c:pt idx="0">
                  <c:v>Procurement</c:v>
                </c:pt>
                <c:pt idx="1">
                  <c:v>Website</c:v>
                </c:pt>
                <c:pt idx="2">
                  <c:v>Finance</c:v>
                </c:pt>
                <c:pt idx="3">
                  <c:v>Sales</c:v>
                </c:pt>
                <c:pt idx="4">
                  <c:v>HR</c:v>
                </c:pt>
              </c:strCache>
            </c:strRef>
          </c:cat>
          <c:val>
            <c:numRef>
              <c:f>Calculation!$H$5:$H$10</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51F8-4502-9EA6-CE8F60C8760E}"/>
            </c:ext>
          </c:extLst>
        </c:ser>
        <c:dLbls>
          <c:showLegendKey val="0"/>
          <c:showVal val="0"/>
          <c:showCatName val="0"/>
          <c:showSerName val="0"/>
          <c:showPercent val="0"/>
          <c:showBubbleSize val="0"/>
        </c:dLbls>
        <c:gapWidth val="25"/>
        <c:axId val="1233235376"/>
        <c:axId val="1167855760"/>
      </c:barChart>
      <c:catAx>
        <c:axId val="12332353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55760"/>
        <c:crosses val="autoZero"/>
        <c:auto val="1"/>
        <c:lblAlgn val="ctr"/>
        <c:lblOffset val="100"/>
        <c:noMultiLvlLbl val="0"/>
      </c:catAx>
      <c:valAx>
        <c:axId val="1167855760"/>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Analysis.xlsx]Salary vs. Rating!Salary vs. Rating</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a:t>
            </a:r>
            <a:r>
              <a:rPr lang="en-US" b="1" baseline="0"/>
              <a:t> vs.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vs. Rating'!$C$4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vs. Rating'!$B$5:$B$10</c:f>
              <c:strCache>
                <c:ptCount val="5"/>
                <c:pt idx="0">
                  <c:v>Exceptional</c:v>
                </c:pt>
                <c:pt idx="1">
                  <c:v>Poor</c:v>
                </c:pt>
                <c:pt idx="2">
                  <c:v>Very poor</c:v>
                </c:pt>
                <c:pt idx="3">
                  <c:v>Average</c:v>
                </c:pt>
                <c:pt idx="4">
                  <c:v>Above average</c:v>
                </c:pt>
              </c:strCache>
            </c:strRef>
          </c:cat>
          <c:val>
            <c:numRef>
              <c:f>'Salary vs. Rating'!$C$5:$C$10</c:f>
              <c:numCache>
                <c:formatCode>"₹"\ #,##0</c:formatCode>
                <c:ptCount val="5"/>
                <c:pt idx="0">
                  <c:v>92080</c:v>
                </c:pt>
                <c:pt idx="1">
                  <c:v>78115</c:v>
                </c:pt>
                <c:pt idx="2">
                  <c:v>77423.333333333328</c:v>
                </c:pt>
                <c:pt idx="3">
                  <c:v>76798.759124087592</c:v>
                </c:pt>
                <c:pt idx="4">
                  <c:v>75933</c:v>
                </c:pt>
              </c:numCache>
            </c:numRef>
          </c:val>
          <c:extLst>
            <c:ext xmlns:c16="http://schemas.microsoft.com/office/drawing/2014/chart" uri="{C3380CC4-5D6E-409C-BE32-E72D297353CC}">
              <c16:uniqueId val="{00000000-1DE0-4270-8404-CC9F2C30D623}"/>
            </c:ext>
          </c:extLst>
        </c:ser>
        <c:dLbls>
          <c:dLblPos val="outEnd"/>
          <c:showLegendKey val="0"/>
          <c:showVal val="1"/>
          <c:showCatName val="0"/>
          <c:showSerName val="0"/>
          <c:showPercent val="0"/>
          <c:showBubbleSize val="0"/>
        </c:dLbls>
        <c:gapWidth val="219"/>
        <c:overlap val="-27"/>
        <c:axId val="1152354527"/>
        <c:axId val="1151702239"/>
      </c:barChart>
      <c:catAx>
        <c:axId val="115235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702239"/>
        <c:crosses val="autoZero"/>
        <c:auto val="1"/>
        <c:lblAlgn val="ctr"/>
        <c:lblOffset val="100"/>
        <c:noMultiLvlLbl val="0"/>
      </c:catAx>
      <c:valAx>
        <c:axId val="1151702239"/>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5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Analysis.xlsx]Company growth over time!Company Growth over 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a:t>
            </a:r>
            <a:r>
              <a:rPr lang="en-US" b="1" baseline="0"/>
              <a:t> Growth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'Company growth over time'!$C$4</c:f>
              <c:strCache>
                <c:ptCount val="1"/>
                <c:pt idx="0">
                  <c:v>Total</c:v>
                </c:pt>
              </c:strCache>
            </c:strRef>
          </c:tx>
          <c:spPr>
            <a:ln w="28575" cap="rnd">
              <a:solidFill>
                <a:schemeClr val="accent1"/>
              </a:solidFill>
              <a:round/>
            </a:ln>
            <a:effectLst/>
          </c:spPr>
          <c:marker>
            <c:symbol val="none"/>
          </c:marker>
          <c:cat>
            <c:multiLvlStrRef>
              <c:f>'Company growth over time'!$B$5:$B$40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'Company growth over time'!$C$5:$C$40</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AA86-4E2D-A30A-AE06E528C90D}"/>
            </c:ext>
          </c:extLst>
        </c:ser>
        <c:dLbls>
          <c:showLegendKey val="0"/>
          <c:showVal val="0"/>
          <c:showCatName val="0"/>
          <c:showSerName val="0"/>
          <c:showPercent val="0"/>
          <c:showBubbleSize val="0"/>
        </c:dLbls>
        <c:smooth val="0"/>
        <c:axId val="706178624"/>
        <c:axId val="381417696"/>
      </c:lineChart>
      <c:catAx>
        <c:axId val="70617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17696"/>
        <c:crosses val="autoZero"/>
        <c:auto val="1"/>
        <c:lblAlgn val="ctr"/>
        <c:lblOffset val="100"/>
        <c:noMultiLvlLbl val="0"/>
      </c:catAx>
      <c:valAx>
        <c:axId val="38141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7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a:t>
            </a:r>
            <a:r>
              <a:rPr lang="en-US" b="1" baseline="0"/>
              <a:t> Growth Over Time</a:t>
            </a:r>
            <a:endParaRPr lang="en-US" b="1"/>
          </a:p>
        </c:rich>
      </c:tx>
      <c:layout>
        <c:manualLayout>
          <c:xMode val="edge"/>
          <c:yMode val="edge"/>
          <c:x val="0.3660415573053368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'Company growth over time'!$S$4</c:f>
              <c:strCache>
                <c:ptCount val="1"/>
                <c:pt idx="0">
                  <c:v>Running count</c:v>
                </c:pt>
              </c:strCache>
            </c:strRef>
          </c:tx>
          <c:spPr>
            <a:ln w="28575" cap="rnd">
              <a:solidFill>
                <a:schemeClr val="accent1"/>
              </a:solidFill>
              <a:round/>
            </a:ln>
            <a:effectLst/>
          </c:spPr>
          <c:marker>
            <c:symbol val="none"/>
          </c:marker>
          <c:cat>
            <c:numRef>
              <c:f>'Company growth over time'!$Q$5:$Q$40</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'Company growth over time'!$S$5:$S$40</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7A22-4EA8-84F9-FCE82FDCD824}"/>
            </c:ext>
          </c:extLst>
        </c:ser>
        <c:dLbls>
          <c:showLegendKey val="0"/>
          <c:showVal val="0"/>
          <c:showCatName val="0"/>
          <c:showSerName val="0"/>
          <c:showPercent val="0"/>
          <c:showBubbleSize val="0"/>
        </c:dLbls>
        <c:smooth val="0"/>
        <c:axId val="9491216"/>
        <c:axId val="381422976"/>
      </c:lineChart>
      <c:dateAx>
        <c:axId val="949121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22976"/>
        <c:crosses val="autoZero"/>
        <c:auto val="1"/>
        <c:lblOffset val="100"/>
        <c:baseTimeUnit val="months"/>
      </c:dateAx>
      <c:valAx>
        <c:axId val="381422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1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Analysis.xlsx]Calculation!Headcount of India by Department</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Calculation!$C$4</c:f>
              <c:strCache>
                <c:ptCount val="1"/>
                <c:pt idx="0">
                  <c:v>Total</c:v>
                </c:pt>
              </c:strCache>
            </c:strRef>
          </c:tx>
          <c:spPr>
            <a:solidFill>
              <a:schemeClr val="accent2"/>
            </a:solidFill>
            <a:ln>
              <a:noFill/>
            </a:ln>
            <a:effectLst/>
          </c:spPr>
          <c:invertIfNegative val="0"/>
          <c:cat>
            <c:strRef>
              <c:f>Calculation!$B$5:$B$10</c:f>
              <c:strCache>
                <c:ptCount val="5"/>
                <c:pt idx="0">
                  <c:v>Procurement</c:v>
                </c:pt>
                <c:pt idx="1">
                  <c:v>Website</c:v>
                </c:pt>
                <c:pt idx="2">
                  <c:v>Finance</c:v>
                </c:pt>
                <c:pt idx="3">
                  <c:v>Sales</c:v>
                </c:pt>
                <c:pt idx="4">
                  <c:v>HR</c:v>
                </c:pt>
              </c:strCache>
            </c:strRef>
          </c:cat>
          <c:val>
            <c:numRef>
              <c:f>Calculation!$C$5:$C$10</c:f>
              <c:numCache>
                <c:formatCode>General</c:formatCode>
                <c:ptCount val="5"/>
                <c:pt idx="0">
                  <c:v>55</c:v>
                </c:pt>
                <c:pt idx="1">
                  <c:v>54</c:v>
                </c:pt>
                <c:pt idx="2">
                  <c:v>38</c:v>
                </c:pt>
                <c:pt idx="3">
                  <c:v>28</c:v>
                </c:pt>
                <c:pt idx="4">
                  <c:v>8</c:v>
                </c:pt>
              </c:numCache>
            </c:numRef>
          </c:val>
          <c:extLst>
            <c:ext xmlns:c16="http://schemas.microsoft.com/office/drawing/2014/chart" uri="{C3380CC4-5D6E-409C-BE32-E72D297353CC}">
              <c16:uniqueId val="{00000000-36E6-463E-8D36-0D35FD822BE9}"/>
            </c:ext>
          </c:extLst>
        </c:ser>
        <c:dLbls>
          <c:showLegendKey val="0"/>
          <c:showVal val="0"/>
          <c:showCatName val="0"/>
          <c:showSerName val="0"/>
          <c:showPercent val="0"/>
          <c:showBubbleSize val="0"/>
        </c:dLbls>
        <c:gapWidth val="25"/>
        <c:axId val="56349264"/>
        <c:axId val="1169953280"/>
      </c:barChart>
      <c:catAx>
        <c:axId val="563492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53280"/>
        <c:crosses val="autoZero"/>
        <c:auto val="1"/>
        <c:lblAlgn val="ctr"/>
        <c:lblOffset val="100"/>
        <c:noMultiLvlLbl val="0"/>
      </c:catAx>
      <c:valAx>
        <c:axId val="1169953280"/>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Analysis.xlsx]Calculation!PivotTable3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Calculation!$H$4</c:f>
              <c:strCache>
                <c:ptCount val="1"/>
                <c:pt idx="0">
                  <c:v>Total</c:v>
                </c:pt>
              </c:strCache>
            </c:strRef>
          </c:tx>
          <c:spPr>
            <a:solidFill>
              <a:schemeClr val="accent5"/>
            </a:solidFill>
            <a:ln>
              <a:noFill/>
            </a:ln>
            <a:effectLst/>
          </c:spPr>
          <c:invertIfNegative val="0"/>
          <c:cat>
            <c:strRef>
              <c:f>Calculation!$G$5:$G$10</c:f>
              <c:strCache>
                <c:ptCount val="5"/>
                <c:pt idx="0">
                  <c:v>Procurement</c:v>
                </c:pt>
                <c:pt idx="1">
                  <c:v>Website</c:v>
                </c:pt>
                <c:pt idx="2">
                  <c:v>Finance</c:v>
                </c:pt>
                <c:pt idx="3">
                  <c:v>Sales</c:v>
                </c:pt>
                <c:pt idx="4">
                  <c:v>HR</c:v>
                </c:pt>
              </c:strCache>
            </c:strRef>
          </c:cat>
          <c:val>
            <c:numRef>
              <c:f>Calculation!$H$5:$H$10</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266C-47B3-9FFA-5A61AAA6AF2A}"/>
            </c:ext>
          </c:extLst>
        </c:ser>
        <c:dLbls>
          <c:showLegendKey val="0"/>
          <c:showVal val="0"/>
          <c:showCatName val="0"/>
          <c:showSerName val="0"/>
          <c:showPercent val="0"/>
          <c:showBubbleSize val="0"/>
        </c:dLbls>
        <c:gapWidth val="25"/>
        <c:axId val="1233235376"/>
        <c:axId val="1167855760"/>
      </c:barChart>
      <c:catAx>
        <c:axId val="12332353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55760"/>
        <c:crosses val="autoZero"/>
        <c:auto val="1"/>
        <c:lblAlgn val="ctr"/>
        <c:lblOffset val="100"/>
        <c:noMultiLvlLbl val="0"/>
      </c:catAx>
      <c:valAx>
        <c:axId val="1167855760"/>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Analysis.xlsx]Company growth over time!Company Growth over Time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a:t>
            </a:r>
            <a:r>
              <a:rPr lang="en-US" b="1" baseline="0"/>
              <a:t> Growth Over Time</a:t>
            </a:r>
            <a:endParaRPr lang="en-US" b="1"/>
          </a:p>
        </c:rich>
      </c:tx>
      <c:layout>
        <c:manualLayout>
          <c:xMode val="edge"/>
          <c:yMode val="edge"/>
          <c:x val="0.32617825514952775"/>
          <c:y val="0.114997253250320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'Company growth over time'!$C$4</c:f>
              <c:strCache>
                <c:ptCount val="1"/>
                <c:pt idx="0">
                  <c:v>Total</c:v>
                </c:pt>
              </c:strCache>
            </c:strRef>
          </c:tx>
          <c:spPr>
            <a:ln w="28575" cap="rnd">
              <a:solidFill>
                <a:schemeClr val="accent6">
                  <a:lumMod val="60000"/>
                  <a:lumOff val="40000"/>
                </a:schemeClr>
              </a:solidFill>
              <a:round/>
            </a:ln>
            <a:effectLst/>
          </c:spPr>
          <c:marker>
            <c:symbol val="none"/>
          </c:marker>
          <c:cat>
            <c:multiLvlStrRef>
              <c:f>'Company growth over time'!$B$5:$B$40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'Company growth over time'!$C$5:$C$40</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5266-4BF1-B636-8BF498C1855F}"/>
            </c:ext>
          </c:extLst>
        </c:ser>
        <c:dLbls>
          <c:showLegendKey val="0"/>
          <c:showVal val="0"/>
          <c:showCatName val="0"/>
          <c:showSerName val="0"/>
          <c:showPercent val="0"/>
          <c:showBubbleSize val="0"/>
        </c:dLbls>
        <c:smooth val="0"/>
        <c:axId val="706178624"/>
        <c:axId val="381417696"/>
      </c:lineChart>
      <c:catAx>
        <c:axId val="70617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17696"/>
        <c:crosses val="autoZero"/>
        <c:auto val="1"/>
        <c:lblAlgn val="ctr"/>
        <c:lblOffset val="100"/>
        <c:noMultiLvlLbl val="0"/>
      </c:catAx>
      <c:valAx>
        <c:axId val="38141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7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Employee Data Analysis.xlsx]Salary vs. Rating!Salary vs. Rating</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a:t>
            </a:r>
            <a:r>
              <a:rPr lang="en-US" b="1" baseline="0"/>
              <a:t> vs.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chemeClr val="accent6">
                <a:lumMod val="60000"/>
                <a:lumOff val="40000"/>
              </a:schemeClr>
            </a:solidFill>
          </a:ln>
          <a:effectLst/>
        </c:spPr>
      </c:pivotFmt>
    </c:pivotFmts>
    <c:plotArea>
      <c:layout/>
      <c:barChart>
        <c:barDir val="col"/>
        <c:grouping val="clustered"/>
        <c:varyColors val="0"/>
        <c:ser>
          <c:idx val="0"/>
          <c:order val="0"/>
          <c:tx>
            <c:strRef>
              <c:f>'Salary vs. Rating'!$C$4</c:f>
              <c:strCache>
                <c:ptCount val="1"/>
                <c:pt idx="0">
                  <c:v>Total</c:v>
                </c:pt>
              </c:strCache>
            </c:strRef>
          </c:tx>
          <c:spPr>
            <a:solidFill>
              <a:schemeClr val="accent6">
                <a:lumMod val="60000"/>
                <a:lumOff val="40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vs. Rating'!$B$5:$B$10</c:f>
              <c:strCache>
                <c:ptCount val="5"/>
                <c:pt idx="0">
                  <c:v>Exceptional</c:v>
                </c:pt>
                <c:pt idx="1">
                  <c:v>Poor</c:v>
                </c:pt>
                <c:pt idx="2">
                  <c:v>Very poor</c:v>
                </c:pt>
                <c:pt idx="3">
                  <c:v>Average</c:v>
                </c:pt>
                <c:pt idx="4">
                  <c:v>Above average</c:v>
                </c:pt>
              </c:strCache>
            </c:strRef>
          </c:cat>
          <c:val>
            <c:numRef>
              <c:f>'Salary vs. Rating'!$C$5:$C$10</c:f>
              <c:numCache>
                <c:formatCode>"₹"\ #,##0</c:formatCode>
                <c:ptCount val="5"/>
                <c:pt idx="0">
                  <c:v>92080</c:v>
                </c:pt>
                <c:pt idx="1">
                  <c:v>78115</c:v>
                </c:pt>
                <c:pt idx="2">
                  <c:v>77423.333333333328</c:v>
                </c:pt>
                <c:pt idx="3">
                  <c:v>76798.759124087592</c:v>
                </c:pt>
                <c:pt idx="4">
                  <c:v>75933</c:v>
                </c:pt>
              </c:numCache>
            </c:numRef>
          </c:val>
          <c:extLst>
            <c:ext xmlns:c16="http://schemas.microsoft.com/office/drawing/2014/chart" uri="{C3380CC4-5D6E-409C-BE32-E72D297353CC}">
              <c16:uniqueId val="{00000000-0C76-4D9B-BF91-FFAF19674D74}"/>
            </c:ext>
          </c:extLst>
        </c:ser>
        <c:dLbls>
          <c:dLblPos val="outEnd"/>
          <c:showLegendKey val="0"/>
          <c:showVal val="1"/>
          <c:showCatName val="0"/>
          <c:showSerName val="0"/>
          <c:showPercent val="0"/>
          <c:showBubbleSize val="0"/>
        </c:dLbls>
        <c:gapWidth val="219"/>
        <c:overlap val="-27"/>
        <c:axId val="1152354527"/>
        <c:axId val="1151702239"/>
      </c:barChart>
      <c:catAx>
        <c:axId val="115235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702239"/>
        <c:crosses val="autoZero"/>
        <c:auto val="1"/>
        <c:lblAlgn val="ctr"/>
        <c:lblOffset val="100"/>
        <c:noMultiLvlLbl val="0"/>
      </c:catAx>
      <c:valAx>
        <c:axId val="1151702239"/>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5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 vs. Rating (by using rating as number)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6">
                  <a:lumMod val="60000"/>
                  <a:lumOff val="40000"/>
                </a:schemeClr>
              </a:solidFill>
              <a:ln w="9525">
                <a:solidFill>
                  <a:schemeClr val="accent4">
                    <a:lumMod val="75000"/>
                  </a:schemeClr>
                </a:solidFill>
              </a:ln>
              <a:effectLst/>
            </c:spPr>
          </c:marker>
          <c:xVal>
            <c:numRef>
              <c:f>'All Staff'!$G$2:$G$184</c:f>
              <c:numCache>
                <c:formatCode>"₹"#,##0_);[Red]\("₹"#,##0\)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6C4A-4DCC-82F8-78006909AFD8}"/>
            </c:ext>
          </c:extLst>
        </c:ser>
        <c:dLbls>
          <c:showLegendKey val="0"/>
          <c:showVal val="0"/>
          <c:showCatName val="0"/>
          <c:showSerName val="0"/>
          <c:showPercent val="0"/>
          <c:showBubbleSize val="0"/>
        </c:dLbls>
        <c:axId val="205324432"/>
        <c:axId val="880161216"/>
      </c:scatterChart>
      <c:valAx>
        <c:axId val="2053244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61216"/>
        <c:crosses val="autoZero"/>
        <c:crossBetween val="midCat"/>
      </c:valAx>
      <c:valAx>
        <c:axId val="880161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4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 by $10k</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Salary Spread - by $10k</a:t>
          </a:r>
        </a:p>
      </cx:txPr>
    </cx:title>
    <cx:plotArea>
      <cx:plotAreaRegion>
        <cx:series layoutId="clusteredColumn" uniqueId="{2E30F537-E47E-4CBD-B84B-12FE1C121858}">
          <cx:tx>
            <cx:txData>
              <cx:f>_xlchart.v1.0</cx:f>
              <cx:v>Salary</cx:v>
            </cx:txData>
          </cx:tx>
          <cx:dataId val="0"/>
          <cx:layoutPr>
            <cx:binning intervalClosed="r" underflow="40000">
              <cx:binSize val="10000"/>
            </cx:binning>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Salary Spread - Box Plot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Salary Spread - Box Plot</a:t>
          </a:r>
        </a:p>
      </cx:txPr>
    </cx:title>
    <cx:plotArea>
      <cx:plotAreaRegion>
        <cx:series layoutId="boxWhisker" uniqueId="{590A9A70-9437-4F1B-82F1-C088525450FF}">
          <cx:tx>
            <cx:txData>
              <cx:f>_xlchart.v1.2</cx:f>
              <cx:v>Salary</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Salary Spread - by $10k</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Salary Spread - by $10k</a:t>
          </a:r>
        </a:p>
      </cx:txPr>
    </cx:title>
    <cx:plotArea>
      <cx:plotAreaRegion>
        <cx:series layoutId="clusteredColumn" uniqueId="{2E30F537-E47E-4CBD-B84B-12FE1C121858}">
          <cx:tx>
            <cx:txData>
              <cx:f>_xlchart.v1.4</cx:f>
              <cx:v>Salary</cx:v>
            </cx:txData>
          </cx:tx>
          <cx:spPr>
            <a:solidFill>
              <a:schemeClr val="accent6">
                <a:lumMod val="60000"/>
                <a:lumOff val="40000"/>
              </a:schemeClr>
            </a:solidFill>
            <a:ln>
              <a:solidFill>
                <a:schemeClr val="accent3">
                  <a:lumMod val="20000"/>
                  <a:lumOff val="80000"/>
                </a:schemeClr>
              </a:solidFill>
            </a:ln>
          </cx:spPr>
          <cx:dataId val="0"/>
          <cx:layoutPr>
            <cx:binning intervalClosed="r" underflow="40000">
              <cx:binSize val="10000"/>
            </cx:binning>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microsoft.com/office/2014/relationships/chartEx" Target="../charts/chartEx3.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5</xdr:col>
      <xdr:colOff>6350</xdr:colOff>
      <xdr:row>6</xdr:row>
      <xdr:rowOff>0</xdr:rowOff>
    </xdr:from>
    <xdr:to>
      <xdr:col>8</xdr:col>
      <xdr:colOff>6350</xdr:colOff>
      <xdr:row>16</xdr:row>
      <xdr:rowOff>31749</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CB23D45C-184C-F432-E864-D92724CE9CE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219700" y="1117600"/>
              <a:ext cx="1930400" cy="1873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6</xdr:row>
      <xdr:rowOff>6351</xdr:rowOff>
    </xdr:from>
    <xdr:to>
      <xdr:col>7</xdr:col>
      <xdr:colOff>6350</xdr:colOff>
      <xdr:row>12</xdr:row>
      <xdr:rowOff>6350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1D2A794-B5D4-2E3D-D93D-887978C4AF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349750" y="1123951"/>
              <a:ext cx="189865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xdr:colOff>
      <xdr:row>3</xdr:row>
      <xdr:rowOff>44450</xdr:rowOff>
    </xdr:from>
    <xdr:to>
      <xdr:col>7</xdr:col>
      <xdr:colOff>527050</xdr:colOff>
      <xdr:row>24</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6E7F334-E7F6-4EBC-A322-6A3B9BBE86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73200" y="596900"/>
              <a:ext cx="4102100" cy="3860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63500</xdr:colOff>
      <xdr:row>3</xdr:row>
      <xdr:rowOff>57150</xdr:rowOff>
    </xdr:from>
    <xdr:to>
      <xdr:col>16</xdr:col>
      <xdr:colOff>596900</xdr:colOff>
      <xdr:row>23</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3DD9254-9FFB-451C-84CA-7B7D1422CB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40550" y="609600"/>
              <a:ext cx="4191000" cy="3778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3</xdr:row>
      <xdr:rowOff>19050</xdr:rowOff>
    </xdr:from>
    <xdr:to>
      <xdr:col>17</xdr:col>
      <xdr:colOff>19050</xdr:colOff>
      <xdr:row>20</xdr:row>
      <xdr:rowOff>25400</xdr:rowOff>
    </xdr:to>
    <xdr:graphicFrame macro="">
      <xdr:nvGraphicFramePr>
        <xdr:cNvPr id="2" name="Chart 1">
          <a:extLst>
            <a:ext uri="{FF2B5EF4-FFF2-40B4-BE49-F238E27FC236}">
              <a16:creationId xmlns:a16="http://schemas.microsoft.com/office/drawing/2014/main" id="{1C411E0A-7886-432B-8E4A-A05FF81BB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587375</xdr:colOff>
      <xdr:row>11</xdr:row>
      <xdr:rowOff>53975</xdr:rowOff>
    </xdr:from>
    <xdr:to>
      <xdr:col>6</xdr:col>
      <xdr:colOff>184150</xdr:colOff>
      <xdr:row>26</xdr:row>
      <xdr:rowOff>34925</xdr:rowOff>
    </xdr:to>
    <xdr:graphicFrame macro="">
      <xdr:nvGraphicFramePr>
        <xdr:cNvPr id="4" name="Chart 3">
          <a:extLst>
            <a:ext uri="{FF2B5EF4-FFF2-40B4-BE49-F238E27FC236}">
              <a16:creationId xmlns:a16="http://schemas.microsoft.com/office/drawing/2014/main" id="{F9BD5CB9-A96B-F8E4-4B59-E3022722B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xdr:colOff>
      <xdr:row>3</xdr:row>
      <xdr:rowOff>31749</xdr:rowOff>
    </xdr:from>
    <xdr:to>
      <xdr:col>13</xdr:col>
      <xdr:colOff>44450</xdr:colOff>
      <xdr:row>15</xdr:row>
      <xdr:rowOff>44450</xdr:rowOff>
    </xdr:to>
    <xdr:graphicFrame macro="">
      <xdr:nvGraphicFramePr>
        <xdr:cNvPr id="2" name="Chart 1">
          <a:extLst>
            <a:ext uri="{FF2B5EF4-FFF2-40B4-BE49-F238E27FC236}">
              <a16:creationId xmlns:a16="http://schemas.microsoft.com/office/drawing/2014/main" id="{7ED25C92-6605-5F07-8D3F-9A7B02C6A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3174</xdr:colOff>
      <xdr:row>3</xdr:row>
      <xdr:rowOff>9525</xdr:rowOff>
    </xdr:from>
    <xdr:to>
      <xdr:col>30</xdr:col>
      <xdr:colOff>6349</xdr:colOff>
      <xdr:row>17</xdr:row>
      <xdr:rowOff>174625</xdr:rowOff>
    </xdr:to>
    <xdr:graphicFrame macro="">
      <xdr:nvGraphicFramePr>
        <xdr:cNvPr id="4" name="Chart 3">
          <a:extLst>
            <a:ext uri="{FF2B5EF4-FFF2-40B4-BE49-F238E27FC236}">
              <a16:creationId xmlns:a16="http://schemas.microsoft.com/office/drawing/2014/main" id="{A5062921-3065-9A87-274B-3D47F4D68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546100</xdr:colOff>
      <xdr:row>3</xdr:row>
      <xdr:rowOff>69850</xdr:rowOff>
    </xdr:from>
    <xdr:to>
      <xdr:col>7</xdr:col>
      <xdr:colOff>552450</xdr:colOff>
      <xdr:row>22</xdr:row>
      <xdr:rowOff>6350</xdr:rowOff>
    </xdr:to>
    <xdr:cxnSp macro="">
      <xdr:nvCxnSpPr>
        <xdr:cNvPr id="6" name="Straight Connector 5">
          <a:extLst>
            <a:ext uri="{FF2B5EF4-FFF2-40B4-BE49-F238E27FC236}">
              <a16:creationId xmlns:a16="http://schemas.microsoft.com/office/drawing/2014/main" id="{C7EF38BD-21CA-1540-80A8-58D50EC91C70}"/>
            </a:ext>
          </a:extLst>
        </xdr:cNvPr>
        <xdr:cNvCxnSpPr/>
      </xdr:nvCxnSpPr>
      <xdr:spPr>
        <a:xfrm>
          <a:off x="6121400" y="254000"/>
          <a:ext cx="6350" cy="4692650"/>
        </a:xfrm>
        <a:prstGeom prst="line">
          <a:avLst/>
        </a:prstGeom>
        <a:ln>
          <a:solidFill>
            <a:schemeClr val="bg1">
              <a:lumMod val="85000"/>
            </a:schemeClr>
          </a:solidFill>
          <a:prstDash val="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19050</xdr:colOff>
      <xdr:row>8</xdr:row>
      <xdr:rowOff>165100</xdr:rowOff>
    </xdr:from>
    <xdr:to>
      <xdr:col>7</xdr:col>
      <xdr:colOff>139700</xdr:colOff>
      <xdr:row>22</xdr:row>
      <xdr:rowOff>50800</xdr:rowOff>
    </xdr:to>
    <xdr:graphicFrame macro="">
      <xdr:nvGraphicFramePr>
        <xdr:cNvPr id="4" name="Chart 3">
          <a:extLst>
            <a:ext uri="{FF2B5EF4-FFF2-40B4-BE49-F238E27FC236}">
              <a16:creationId xmlns:a16="http://schemas.microsoft.com/office/drawing/2014/main" id="{C0B77D16-68F8-49D1-B26D-B1346194E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330200</xdr:colOff>
      <xdr:row>8</xdr:row>
      <xdr:rowOff>133350</xdr:rowOff>
    </xdr:from>
    <xdr:to>
      <xdr:col>13</xdr:col>
      <xdr:colOff>1123950</xdr:colOff>
      <xdr:row>22</xdr:row>
      <xdr:rowOff>50800</xdr:rowOff>
    </xdr:to>
    <xdr:graphicFrame macro="">
      <xdr:nvGraphicFramePr>
        <xdr:cNvPr id="5" name="Chart 4">
          <a:extLst>
            <a:ext uri="{FF2B5EF4-FFF2-40B4-BE49-F238E27FC236}">
              <a16:creationId xmlns:a16="http://schemas.microsoft.com/office/drawing/2014/main" id="{DE69B64D-8271-4367-968A-1AB8D6471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48846</xdr:colOff>
      <xdr:row>4</xdr:row>
      <xdr:rowOff>20934</xdr:rowOff>
    </xdr:from>
    <xdr:to>
      <xdr:col>2</xdr:col>
      <xdr:colOff>311150</xdr:colOff>
      <xdr:row>8</xdr:row>
      <xdr:rowOff>62803</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E61E6563-2978-4B33-AD0D-3C53AFDFBAE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749301"/>
              <a:ext cx="153035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57313</xdr:colOff>
      <xdr:row>24</xdr:row>
      <xdr:rowOff>27748</xdr:rowOff>
    </xdr:from>
    <xdr:to>
      <xdr:col>2</xdr:col>
      <xdr:colOff>336434</xdr:colOff>
      <xdr:row>33</xdr:row>
      <xdr:rowOff>77782</xdr:rowOff>
    </xdr:to>
    <mc:AlternateContent xmlns:mc="http://schemas.openxmlformats.org/markup-compatibility/2006" xmlns:a14="http://schemas.microsoft.com/office/drawing/2010/main">
      <mc:Choice Requires="a14">
        <xdr:graphicFrame macro="">
          <xdr:nvGraphicFramePr>
            <xdr:cNvPr id="3" name="Department 1">
              <a:extLst>
                <a:ext uri="{FF2B5EF4-FFF2-40B4-BE49-F238E27FC236}">
                  <a16:creationId xmlns:a16="http://schemas.microsoft.com/office/drawing/2014/main" id="{C603839E-3957-43C0-A64A-9583BC7605B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7313" y="5006148"/>
              <a:ext cx="1498321" cy="1726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57311</xdr:colOff>
      <xdr:row>8</xdr:row>
      <xdr:rowOff>122533</xdr:rowOff>
    </xdr:from>
    <xdr:to>
      <xdr:col>2</xdr:col>
      <xdr:colOff>329454</xdr:colOff>
      <xdr:row>14</xdr:row>
      <xdr:rowOff>84665</xdr:rowOff>
    </xdr:to>
    <mc:AlternateContent xmlns:mc="http://schemas.openxmlformats.org/markup-compatibility/2006" xmlns:a14="http://schemas.microsoft.com/office/drawing/2010/main">
      <mc:Choice Requires="a14">
        <xdr:graphicFrame macro="">
          <xdr:nvGraphicFramePr>
            <xdr:cNvPr id="4" name="Date Joined (Year)">
              <a:extLst>
                <a:ext uri="{FF2B5EF4-FFF2-40B4-BE49-F238E27FC236}">
                  <a16:creationId xmlns:a16="http://schemas.microsoft.com/office/drawing/2014/main" id="{EC6DCD76-A015-453A-B36D-6B16D81A3769}"/>
                </a:ext>
              </a:extLst>
            </xdr:cNvPr>
            <xdr:cNvGraphicFramePr/>
          </xdr:nvGraphicFramePr>
          <xdr:xfrm>
            <a:off x="0" y="0"/>
            <a:ext cx="0" cy="0"/>
          </xdr:xfrm>
          <a:graphic>
            <a:graphicData uri="http://schemas.microsoft.com/office/drawing/2010/slicer">
              <sle:slicer xmlns:sle="http://schemas.microsoft.com/office/drawing/2010/slicer" name="Date Joined (Year)"/>
            </a:graphicData>
          </a:graphic>
        </xdr:graphicFrame>
      </mc:Choice>
      <mc:Fallback xmlns="">
        <xdr:sp macro="" textlink="">
          <xdr:nvSpPr>
            <xdr:cNvPr id="0" name=""/>
            <xdr:cNvSpPr>
              <a:spLocks noTextEdit="1"/>
            </xdr:cNvSpPr>
          </xdr:nvSpPr>
          <xdr:spPr>
            <a:xfrm>
              <a:off x="57311" y="1722733"/>
              <a:ext cx="1491343" cy="144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546100</xdr:colOff>
      <xdr:row>4</xdr:row>
      <xdr:rowOff>69850</xdr:rowOff>
    </xdr:from>
    <xdr:to>
      <xdr:col>8</xdr:col>
      <xdr:colOff>552450</xdr:colOff>
      <xdr:row>23</xdr:row>
      <xdr:rowOff>6350</xdr:rowOff>
    </xdr:to>
    <xdr:cxnSp macro="">
      <xdr:nvCxnSpPr>
        <xdr:cNvPr id="13" name="Straight Connector 12">
          <a:extLst>
            <a:ext uri="{FF2B5EF4-FFF2-40B4-BE49-F238E27FC236}">
              <a16:creationId xmlns:a16="http://schemas.microsoft.com/office/drawing/2014/main" id="{6235C7D2-40E8-4365-99B5-5ED287517969}"/>
            </a:ext>
          </a:extLst>
        </xdr:cNvPr>
        <xdr:cNvCxnSpPr/>
      </xdr:nvCxnSpPr>
      <xdr:spPr>
        <a:xfrm>
          <a:off x="6121400" y="254000"/>
          <a:ext cx="6350" cy="4692650"/>
        </a:xfrm>
        <a:prstGeom prst="line">
          <a:avLst/>
        </a:prstGeom>
        <a:ln>
          <a:solidFill>
            <a:schemeClr val="bg1">
              <a:lumMod val="85000"/>
            </a:schemeClr>
          </a:solidFill>
          <a:prstDash val="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24</xdr:col>
      <xdr:colOff>6350</xdr:colOff>
      <xdr:row>4</xdr:row>
      <xdr:rowOff>57149</xdr:rowOff>
    </xdr:from>
    <xdr:to>
      <xdr:col>30</xdr:col>
      <xdr:colOff>304800</xdr:colOff>
      <xdr:row>20</xdr:row>
      <xdr:rowOff>111649</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3B5ADEF4-AE16-453B-B514-89F6848D3B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452850" y="806449"/>
              <a:ext cx="3956050" cy="3508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230275</xdr:colOff>
      <xdr:row>4</xdr:row>
      <xdr:rowOff>63500</xdr:rowOff>
    </xdr:from>
    <xdr:to>
      <xdr:col>23</xdr:col>
      <xdr:colOff>501651</xdr:colOff>
      <xdr:row>20</xdr:row>
      <xdr:rowOff>48846</xdr:rowOff>
    </xdr:to>
    <xdr:graphicFrame macro="">
      <xdr:nvGraphicFramePr>
        <xdr:cNvPr id="5" name="Chart 4">
          <a:extLst>
            <a:ext uri="{FF2B5EF4-FFF2-40B4-BE49-F238E27FC236}">
              <a16:creationId xmlns:a16="http://schemas.microsoft.com/office/drawing/2014/main" id="{E26BA7AD-7C18-4DB1-8D93-12D6D192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220133</xdr:colOff>
      <xdr:row>21</xdr:row>
      <xdr:rowOff>13955</xdr:rowOff>
    </xdr:from>
    <xdr:to>
      <xdr:col>23</xdr:col>
      <xdr:colOff>76200</xdr:colOff>
      <xdr:row>38</xdr:row>
      <xdr:rowOff>0</xdr:rowOff>
    </xdr:to>
    <xdr:graphicFrame macro="">
      <xdr:nvGraphicFramePr>
        <xdr:cNvPr id="6" name="Chart 5">
          <a:extLst>
            <a:ext uri="{FF2B5EF4-FFF2-40B4-BE49-F238E27FC236}">
              <a16:creationId xmlns:a16="http://schemas.microsoft.com/office/drawing/2014/main" id="{9BFD2B93-23DE-41C8-88E6-8A0B18E68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48846</xdr:colOff>
      <xdr:row>14</xdr:row>
      <xdr:rowOff>134070</xdr:rowOff>
    </xdr:from>
    <xdr:to>
      <xdr:col>2</xdr:col>
      <xdr:colOff>314011</xdr:colOff>
      <xdr:row>23</xdr:row>
      <xdr:rowOff>141049</xdr:rowOff>
    </xdr:to>
    <mc:AlternateContent xmlns:mc="http://schemas.openxmlformats.org/markup-compatibility/2006" xmlns:a14="http://schemas.microsoft.com/office/drawing/2010/main">
      <mc:Choice Requires="a14">
        <xdr:graphicFrame macro="">
          <xdr:nvGraphicFramePr>
            <xdr:cNvPr id="7" name="Date Joined (Month)">
              <a:extLst>
                <a:ext uri="{FF2B5EF4-FFF2-40B4-BE49-F238E27FC236}">
                  <a16:creationId xmlns:a16="http://schemas.microsoft.com/office/drawing/2014/main" id="{51A2BCAC-619B-47C1-ADA1-2A587E147954}"/>
                </a:ext>
              </a:extLst>
            </xdr:cNvPr>
            <xdr:cNvGraphicFramePr/>
          </xdr:nvGraphicFramePr>
          <xdr:xfrm>
            <a:off x="0" y="0"/>
            <a:ext cx="0" cy="0"/>
          </xdr:xfrm>
          <a:graphic>
            <a:graphicData uri="http://schemas.microsoft.com/office/drawing/2010/slicer">
              <sle:slicer xmlns:sle="http://schemas.microsoft.com/office/drawing/2010/slicer" name="Date Joined (Month)"/>
            </a:graphicData>
          </a:graphic>
        </xdr:graphicFrame>
      </mc:Choice>
      <mc:Fallback xmlns="">
        <xdr:sp macro="" textlink="">
          <xdr:nvSpPr>
            <xdr:cNvPr id="0" name=""/>
            <xdr:cNvSpPr>
              <a:spLocks noTextEdit="1"/>
            </xdr:cNvSpPr>
          </xdr:nvSpPr>
          <xdr:spPr>
            <a:xfrm>
              <a:off x="48846" y="3215937"/>
              <a:ext cx="1484365" cy="1717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551264</xdr:colOff>
      <xdr:row>22</xdr:row>
      <xdr:rowOff>90714</xdr:rowOff>
    </xdr:from>
    <xdr:to>
      <xdr:col>8</xdr:col>
      <xdr:colOff>567267</xdr:colOff>
      <xdr:row>29</xdr:row>
      <xdr:rowOff>25400</xdr:rowOff>
    </xdr:to>
    <xdr:cxnSp macro="">
      <xdr:nvCxnSpPr>
        <xdr:cNvPr id="10" name="Straight Connector 9">
          <a:extLst>
            <a:ext uri="{FF2B5EF4-FFF2-40B4-BE49-F238E27FC236}">
              <a16:creationId xmlns:a16="http://schemas.microsoft.com/office/drawing/2014/main" id="{F4429B80-C32C-8DA6-DDFA-BBE28C75BB44}"/>
            </a:ext>
          </a:extLst>
        </xdr:cNvPr>
        <xdr:cNvCxnSpPr/>
      </xdr:nvCxnSpPr>
      <xdr:spPr>
        <a:xfrm>
          <a:off x="6308597" y="4696581"/>
          <a:ext cx="16003" cy="1238552"/>
        </a:xfrm>
        <a:prstGeom prst="line">
          <a:avLst/>
        </a:prstGeom>
        <a:ln>
          <a:solidFill>
            <a:schemeClr val="bg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270933</xdr:colOff>
      <xdr:row>21</xdr:row>
      <xdr:rowOff>28014</xdr:rowOff>
    </xdr:from>
    <xdr:to>
      <xdr:col>30</xdr:col>
      <xdr:colOff>338667</xdr:colOff>
      <xdr:row>37</xdr:row>
      <xdr:rowOff>176679</xdr:rowOff>
    </xdr:to>
    <xdr:graphicFrame macro="">
      <xdr:nvGraphicFramePr>
        <xdr:cNvPr id="15" name="Chart 14">
          <a:extLst>
            <a:ext uri="{FF2B5EF4-FFF2-40B4-BE49-F238E27FC236}">
              <a16:creationId xmlns:a16="http://schemas.microsoft.com/office/drawing/2014/main" id="{88C808D7-6E46-4550-ADE3-BAD2E9955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84667</xdr:colOff>
      <xdr:row>16</xdr:row>
      <xdr:rowOff>0</xdr:rowOff>
    </xdr:from>
    <xdr:to>
      <xdr:col>8</xdr:col>
      <xdr:colOff>287867</xdr:colOff>
      <xdr:row>29</xdr:row>
      <xdr:rowOff>42334</xdr:rowOff>
    </xdr:to>
    <xdr:graphicFrame macro="">
      <xdr:nvGraphicFramePr>
        <xdr:cNvPr id="16" name="Chart 15">
          <a:extLst>
            <a:ext uri="{FF2B5EF4-FFF2-40B4-BE49-F238E27FC236}">
              <a16:creationId xmlns:a16="http://schemas.microsoft.com/office/drawing/2014/main" id="{2811061F-F4C6-4222-844E-D074F713F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101600</xdr:colOff>
      <xdr:row>15</xdr:row>
      <xdr:rowOff>194734</xdr:rowOff>
    </xdr:from>
    <xdr:to>
      <xdr:col>14</xdr:col>
      <xdr:colOff>774700</xdr:colOff>
      <xdr:row>29</xdr:row>
      <xdr:rowOff>48684</xdr:rowOff>
    </xdr:to>
    <xdr:graphicFrame macro="">
      <xdr:nvGraphicFramePr>
        <xdr:cNvPr id="17" name="Chart 16">
          <a:extLst>
            <a:ext uri="{FF2B5EF4-FFF2-40B4-BE49-F238E27FC236}">
              <a16:creationId xmlns:a16="http://schemas.microsoft.com/office/drawing/2014/main" id="{1B922680-927A-463D-8655-0CF16BDD9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5.980120601853" backgroundQuery="1" createdVersion="8" refreshedVersion="8" minRefreshableVersion="3" recordCount="0" supportSubquery="1" supportAdvancedDrill="1" xr:uid="{57840241-836B-4BC0-9294-43454098CD90}">
  <cacheSource type="external" connectionId="4"/>
  <cacheFields count="3">
    <cacheField name="[Staff].[Name].[Name]" caption="Name" numFmtId="0" level="1">
      <sharedItems count="183">
        <s v="Abhaya Priyavardhan"/>
        <s v="Agnes Collicott"/>
        <s v="Agrata Rajarama"/>
        <s v="Akbar Sorabhjee"/>
        <s v="Allene Gobbet"/>
        <s v="Alta Kaszper"/>
        <s v="Amal Nimesh"/>
        <s v="Ambros Murthwaite"/>
        <s v="Amlankusum Rajabhushan"/>
        <s v="Andria Kimpton"/>
        <s v="Anjushri Chandiramani"/>
        <s v="Anumati Shyamari Meherhomji"/>
        <s v="Archibald Filliskirk"/>
        <s v="Ardhendu Abhichandra Jayakar"/>
        <s v="Asija Pothireddy"/>
        <s v="Ayog Chakrabarti"/>
        <s v="Bandhula Sathyanna"/>
        <s v="Barr Faughny"/>
        <s v="Baruna Ogale"/>
        <s v="Bennie Pepis"/>
        <s v="Benny Karolovsky"/>
        <s v="Bernie Gorges"/>
        <s v="Bev Lashley"/>
        <s v="Beverie Moffet"/>
        <s v="Bhuvan Pals"/>
        <s v="Bili Sizey"/>
        <s v="Brien Boise"/>
        <s v="Camilla Castle"/>
        <s v="Caro Chappel"/>
        <s v="Chandana Sannidhi Surnilla"/>
        <s v="Cherlyn Barter"/>
        <s v="Ches Bonnell"/>
        <s v="Chitrasen Laul"/>
        <s v="Collin Jagson"/>
        <s v="Constantino Espley"/>
        <s v="Crissie Cordel"/>
        <s v="Curtice Advani"/>
        <s v="Damayanti Thangavadivelu"/>
        <s v="Daruka Ghazali"/>
        <s v="Deepali Charan"/>
        <s v="Deepit Ranjana"/>
        <s v="Dell Molloy"/>
        <s v="Dennison Crosswaite"/>
        <s v="Devasree Fullara Saurin"/>
        <s v="Dhruv Manjunath"/>
        <s v="Dotty Strutley"/>
        <s v="Drusy MacCombe"/>
        <s v="Dyna Doucette"/>
        <s v="Ebonee Roxburgh"/>
        <s v="Elia Cockton"/>
        <s v="Enoch Dowrey"/>
        <s v="Erin Androsik"/>
        <s v="Esmaria Denecamp"/>
        <s v="Ewart Laphorn"/>
        <s v="Florinda Crace"/>
        <s v="Fullara Sushanti Mokate"/>
        <s v="Gangadutt Ragha"/>
        <s v="Geena Raghavanpillai"/>
        <s v="Gigi Bohling"/>
        <s v="Godavari Veena"/>
        <s v="Gray Seamon"/>
        <s v="Gretchen Callow"/>
        <s v="Gumwant Veera"/>
        <s v="Gunar Cockshoot"/>
        <s v="Halimeda Kuscha"/>
        <s v="Heer Pennathur"/>
        <s v="Hemavati Muthiah"/>
        <s v="Hinda Label"/>
        <s v="Hogan Iles"/>
        <s v="Hoyt D'Alesco"/>
        <s v="Hridaynath Tendulkar"/>
        <s v="Husein Augar"/>
        <s v="Hyacinthie Braybrooke"/>
        <s v="Ilesh Dasgupta"/>
        <s v="Indu Varada Sumedh"/>
        <s v="Jagajeet Viraj"/>
        <s v="Jaishree Atasi Yavatkar"/>
        <s v="Jan Morforth"/>
        <s v="Janene Hairsine"/>
        <s v="Jehu Rudeforth"/>
        <s v="Kaine Padly"/>
        <s v="Kaishori Harathi Kateel"/>
        <s v="Kamalakshi Mukundan"/>
        <s v="Kantimoy Pritish"/>
        <s v="Karlen McCaffrey"/>
        <s v="Karuna Pashupathy"/>
        <s v="Kassi Jonson"/>
        <s v="Kath Bletsoe"/>
        <s v="Kaye Crocroft"/>
        <s v="Kelci Walkden"/>
        <s v="Kellsie Waby"/>
        <s v="Kevalkumar Solanki"/>
        <s v="Kissiah Maydway"/>
        <s v="Krishnakanta Vellanki"/>
        <s v="Krittika Gaekwad"/>
        <s v="Kulbhushan Moorthy"/>
        <s v="Kunja Prashanta Vibha"/>
        <s v="Lalit Kothari"/>
        <s v="Leilah Yesinin"/>
        <s v="Lilyan Klimpt"/>
        <s v="Lindy Guillet"/>
        <s v="Madelene Upcott"/>
        <s v="Madge McCloughen"/>
        <s v="Madhavdas Buhpathi"/>
        <s v="Madhumati Gazala Soumitra"/>
        <s v="Mahalia Larcher"/>
        <s v="Mahindra Sreedharan"/>
        <s v="Makshi Vinutha"/>
        <s v="Mallorie Waber"/>
        <s v="Manjusri Ruchi"/>
        <s v="Mardav Ramaswami"/>
        <s v="Marney O'Breen"/>
        <s v="Merrilee Plenty"/>
        <s v="Mirium Seemantini Shivakumar"/>
        <s v="Mithil Nadkarni"/>
        <s v="Mollie Hanway"/>
        <s v="Murry Dryburgh"/>
        <s v="My Hanscome"/>
        <s v="Myer McCory"/>
        <s v="Nanak Sapna"/>
        <s v="Narois Motiwala"/>
        <s v="Niall Selesnick"/>
        <s v="Oby Sorrel"/>
        <s v="Oran Buxcy"/>
        <s v="Orton Livick"/>
        <s v="Piyali Mahanthapa"/>
        <s v="Pragya Nilufar"/>
        <s v="Pratigya Rema"/>
        <s v="Prerana Nishita"/>
        <s v="Purnendu Vijayarangan"/>
        <s v="Rafaelita Blaksland"/>
        <s v="Rameshwari Chikodi"/>
        <s v="Ramnath Ravuri"/>
        <s v="Ranajay Kailashnath Richa"/>
        <s v="Roddy Speechley"/>
        <s v="Rukma Vinita"/>
        <s v="Rupak Mehra"/>
        <s v="Rushil Kripa"/>
        <s v="Sahas Sanabhi Shrikant"/>
        <s v="Sahila Chandrasekhar"/>
        <s v="Sameer Shashank Sapra"/>
        <s v="Sanchali Shirish"/>
        <s v="Sarayu Ragunathan"/>
        <s v="Sarojini Naueshwara"/>
        <s v="Sartaj Probal"/>
        <s v="Satyendra Venkatadri"/>
        <s v="Sawini Chandan"/>
        <s v="Shari McNee"/>
        <s v="Shattesh Utpat"/>
        <s v="Shayne Stegel"/>
        <s v="Shekhar Eswara"/>
        <s v="Shevantilal Muppala"/>
        <s v="Shiuli Sapna"/>
        <s v="Shobhana Samuel"/>
        <s v="Shreela Ramasubraman"/>
        <s v="Shubhra Potla"/>
        <s v="Shulabh Qutub Sundaramoorthy"/>
        <s v="Sibyl Dunkirk"/>
        <s v="Simon Kembery"/>
        <s v="Suchira Bhanupriya Tapti"/>
        <s v="Sukhdev Nageshwar"/>
        <s v="Tarala Vishaal"/>
        <s v="Tatum Hush"/>
        <s v="Tawnya Tickel"/>
        <s v="Teressa Udden"/>
        <s v="Torrance Collier"/>
        <s v="Tracy Renad"/>
        <s v="Udyan Lanka"/>
        <s v="Upendra Swati"/>
        <s v="Valentia Etteridge"/>
        <s v="Van Tuxwell"/>
        <s v="Vanmala Shriharsha"/>
        <s v="Vasu Nandin"/>
        <s v="Vic Radolf"/>
        <s v="Vinanti Choudhari"/>
        <s v="Violante Courtonne"/>
        <s v="Virginia McConville"/>
        <s v="Waheeda Vasuman"/>
        <s v="William Reeveley"/>
        <s v="Wilone O'Kielt"/>
        <s v="Yagna Sujeev"/>
        <s v="Yauvani Tarpa"/>
        <s v="Zach Polon"/>
      </sharedItems>
    </cacheField>
    <cacheField name="[Measures].[Sum of Salary]" caption="Sum of Salary" numFmtId="0" hierarchy="17" level="32767"/>
    <cacheField name="[Staff].[Rating].[Rating]" caption="Rating" numFmtId="0" hierarchy="3" level="1">
      <sharedItems count="5">
        <s v="Average"/>
        <s v="Above average"/>
        <s v="Very poor"/>
        <s v="Exceptional"/>
        <s v="Poor"/>
      </sharedItems>
    </cacheField>
  </cacheFields>
  <cacheHierarchies count="22">
    <cacheHierarchy uniqueName="[Staff].[Name]" caption="Name" attribute="1" defaultMemberUniqueName="[Staff].[Name].[All]" allUniqueName="[Staff].[Name].[All]" dimensionUniqueName="[Staff]" displayFolder="" count="2" memberValueDatatype="130" unbalanced="0">
      <fieldsUsage count="2">
        <fieldUsage x="-1"/>
        <fieldUsage x="0"/>
      </fieldsUsage>
    </cacheHierarchy>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2"/>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5.980120949076" backgroundQuery="1" createdVersion="8" refreshedVersion="8" minRefreshableVersion="3" recordCount="0" supportSubquery="1" supportAdvancedDrill="1" xr:uid="{047F6555-432F-402A-A7E8-6C7ED258A173}">
  <cacheSource type="external" connectionId="4"/>
  <cacheFields count="5">
    <cacheField name="[Staff].[Gender].[Gender]" caption="Gender" numFmtId="0" hierarchy="1" level="1">
      <sharedItems count="2">
        <s v="Female"/>
        <s v="Male"/>
      </sharedItems>
    </cacheField>
    <cacheField name="[Measures].[Count of Name]" caption="Count of Name" numFmtId="0" hierarchy="15" level="32767"/>
    <cacheField name="[Measures].[Average of Tenure]" caption="Average of Tenure" numFmtId="0" hierarchy="19" level="32767"/>
    <cacheField name="[Measures].[Average of Salary]" caption="Average of Salary" numFmtId="0" hierarchy="20" level="32767"/>
    <cacheField name="[Measures].[Average of Age]" caption="Average of Age" numFmtId="0" hierarchy="21"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2"/>
      </fieldsUsage>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oneField="1" hidden="1">
      <fieldsUsage count="1">
        <fieldUsage x="4"/>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6.889021759256" backgroundQuery="1" createdVersion="8" refreshedVersion="8" minRefreshableVersion="3" recordCount="0" supportSubquery="1" supportAdvancedDrill="1" xr:uid="{BB7D0229-0BAC-4724-8130-0E85C4C39DA7}">
  <cacheSource type="external" connectionId="4"/>
  <cacheFields count="3">
    <cacheField name="[Staff].[Department].[Department]" caption="Department" numFmtId="0" hierarchy="5" level="1">
      <sharedItems count="5">
        <s v="Finance"/>
        <s v="HR"/>
        <s v="Procurement"/>
        <s v="Sales"/>
        <s v="Website"/>
      </sharedItems>
    </cacheField>
    <cacheField name="[Measures].[Count of Name]" caption="Count of Name" numFmtId="0" hierarchy="15"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6.945987962965" backgroundQuery="1" createdVersion="8" refreshedVersion="8" minRefreshableVersion="3" recordCount="0" supportSubquery="1" supportAdvancedDrill="1" xr:uid="{33F74166-B892-44C7-91AD-7820E77DC433}">
  <cacheSource type="external" connectionId="4"/>
  <cacheFields count="3">
    <cacheField name="[Staff].[Department].[Department]" caption="Department" numFmtId="0" hierarchy="5" level="1">
      <sharedItems count="5">
        <s v="Finance"/>
        <s v="HR"/>
        <s v="Procurement"/>
        <s v="Sales"/>
        <s v="Website"/>
      </sharedItems>
    </cacheField>
    <cacheField name="[Measures].[Count of Name]" caption="Count of Name" numFmtId="0" hierarchy="15"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6.945989120373" backgroundQuery="1" createdVersion="8" refreshedVersion="8" minRefreshableVersion="3" recordCount="0" supportSubquery="1" supportAdvancedDrill="1" xr:uid="{F6C5CB5C-741D-4C91-8741-0F4102544752}">
  <cacheSource type="external" connectionId="4"/>
  <cacheFields count="4">
    <cacheField name="[Staff].[Date Joined (Month)].[Date Joined (Month)]" caption="Date Joined (Month)" numFmtId="0" hierarchy="11" level="1">
      <sharedItems count="12">
        <s v="May"/>
        <s v="Jun"/>
        <s v="Jul"/>
        <s v="Aug"/>
        <s v="Sep"/>
        <s v="Oct"/>
        <s v="Nov"/>
        <s v="Dec"/>
        <s v="Jan"/>
        <s v="Feb"/>
        <s v="Mar"/>
        <s v="Apr"/>
      </sharedItems>
    </cacheField>
    <cacheField name="[Staff].[Date Joined (Year)].[Date Joined (Year)]" caption="Date Joined (Year)" numFmtId="0" hierarchy="9" level="1">
      <sharedItems count="4">
        <s v="2020"/>
        <s v="2021"/>
        <s v="2022"/>
        <s v="2023"/>
      </sharedItems>
    </cacheField>
    <cacheField name="[Measures].[Count of Name]" caption="Count of Name" numFmtId="0" hierarchy="15"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2"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3"/>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6.945989699074" backgroundQuery="1" createdVersion="8" refreshedVersion="8" minRefreshableVersion="3" recordCount="0" supportSubquery="1" supportAdvancedDrill="1" xr:uid="{7B785ADF-22D2-478F-B77E-8AC30377F6EE}">
  <cacheSource type="external" connectionId="4"/>
  <cacheFields count="3">
    <cacheField name="[Staff].[Rating].[Rating]" caption="Rating" numFmtId="0" hierarchy="3" level="1">
      <sharedItems count="5">
        <s v="Above average"/>
        <s v="Average"/>
        <s v="Exceptional"/>
        <s v="Poor"/>
        <s v="Very poor"/>
      </sharedItems>
    </cacheField>
    <cacheField name="[Measures].[Average of Salary]" caption="Average of Salary" numFmtId="0" hierarchy="20"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1.927165046298" backgroundQuery="1" createdVersion="3" refreshedVersion="8" minRefreshableVersion="3" recordCount="0" supportSubquery="1" supportAdvancedDrill="1" xr:uid="{68ED152C-C81C-43D6-946B-B53966C4EC3C}">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2"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46693643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1.927171180556" backgroundQuery="1" createdVersion="3" refreshedVersion="8" minRefreshableVersion="3" recordCount="0" supportSubquery="1" supportAdvancedDrill="1" xr:uid="{78242D3B-8CC2-4BBB-B089-49178435B09F}">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222235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FF0C12-C4FF-4FC6-B484-43D72E6F5E5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7:D190" firstHeaderRow="1" firstDataRow="1" firstDataCol="2"/>
  <pivotFields count="3">
    <pivotField axis="axisRow" compact="0" allDrilled="1" outline="0" subtotalTop="0" showAll="0" dataSourceSort="1" defaultSubtotal="0" defaultAttributeDrillState="1">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s>
  <rowFields count="2">
    <field x="0"/>
    <field x="2"/>
  </rowFields>
  <rowItems count="183">
    <i>
      <x/>
      <x/>
    </i>
    <i>
      <x v="1"/>
      <x/>
    </i>
    <i>
      <x v="2"/>
      <x/>
    </i>
    <i>
      <x v="3"/>
      <x/>
    </i>
    <i>
      <x v="4"/>
      <x/>
    </i>
    <i>
      <x v="5"/>
      <x/>
    </i>
    <i>
      <x v="6"/>
      <x/>
    </i>
    <i>
      <x v="7"/>
      <x/>
    </i>
    <i>
      <x v="8"/>
      <x/>
    </i>
    <i>
      <x v="9"/>
      <x/>
    </i>
    <i>
      <x v="10"/>
      <x/>
    </i>
    <i>
      <x v="11"/>
      <x/>
    </i>
    <i>
      <x v="12"/>
      <x/>
    </i>
    <i>
      <x v="13"/>
      <x v="1"/>
    </i>
    <i>
      <x v="14"/>
      <x/>
    </i>
    <i>
      <x v="15"/>
      <x v="2"/>
    </i>
    <i>
      <x v="16"/>
      <x/>
    </i>
    <i>
      <x v="17"/>
      <x v="3"/>
    </i>
    <i>
      <x v="18"/>
      <x/>
    </i>
    <i>
      <x v="19"/>
      <x/>
    </i>
    <i>
      <x v="20"/>
      <x v="4"/>
    </i>
    <i>
      <x v="21"/>
      <x/>
    </i>
    <i>
      <x v="22"/>
      <x v="4"/>
    </i>
    <i>
      <x v="23"/>
      <x/>
    </i>
    <i>
      <x v="24"/>
      <x v="1"/>
    </i>
    <i>
      <x v="25"/>
      <x/>
    </i>
    <i>
      <x v="26"/>
      <x/>
    </i>
    <i>
      <x v="27"/>
      <x v="2"/>
    </i>
    <i>
      <x v="28"/>
      <x/>
    </i>
    <i>
      <x v="29"/>
      <x v="4"/>
    </i>
    <i>
      <x v="30"/>
      <x/>
    </i>
    <i>
      <x v="31"/>
      <x v="4"/>
    </i>
    <i>
      <x v="32"/>
      <x/>
    </i>
    <i>
      <x v="33"/>
      <x/>
    </i>
    <i>
      <x v="34"/>
      <x/>
    </i>
    <i>
      <x v="35"/>
      <x/>
    </i>
    <i>
      <x v="36"/>
      <x/>
    </i>
    <i>
      <x v="37"/>
      <x v="1"/>
    </i>
    <i>
      <x v="38"/>
      <x v="4"/>
    </i>
    <i>
      <x v="39"/>
      <x/>
    </i>
    <i>
      <x v="40"/>
      <x/>
    </i>
    <i>
      <x v="41"/>
      <x/>
    </i>
    <i>
      <x v="42"/>
      <x v="1"/>
    </i>
    <i>
      <x v="43"/>
      <x v="4"/>
    </i>
    <i>
      <x v="44"/>
      <x/>
    </i>
    <i>
      <x v="45"/>
      <x/>
    </i>
    <i>
      <x v="46"/>
      <x v="2"/>
    </i>
    <i>
      <x v="47"/>
      <x/>
    </i>
    <i>
      <x v="48"/>
      <x/>
    </i>
    <i>
      <x v="49"/>
      <x/>
    </i>
    <i>
      <x v="50"/>
      <x v="1"/>
    </i>
    <i>
      <x v="51"/>
      <x v="1"/>
    </i>
    <i>
      <x v="52"/>
      <x/>
    </i>
    <i>
      <x v="53"/>
      <x/>
    </i>
    <i>
      <x v="54"/>
      <x/>
    </i>
    <i>
      <x v="55"/>
      <x/>
    </i>
    <i>
      <x v="56"/>
      <x v="4"/>
    </i>
    <i>
      <x v="57"/>
      <x/>
    </i>
    <i>
      <x v="58"/>
      <x/>
    </i>
    <i>
      <x v="59"/>
      <x/>
    </i>
    <i>
      <x v="60"/>
      <x/>
    </i>
    <i>
      <x v="61"/>
      <x/>
    </i>
    <i>
      <x v="62"/>
      <x v="4"/>
    </i>
    <i>
      <x v="63"/>
      <x/>
    </i>
    <i>
      <x v="64"/>
      <x/>
    </i>
    <i>
      <x v="65"/>
      <x/>
    </i>
    <i>
      <x v="66"/>
      <x/>
    </i>
    <i>
      <x v="67"/>
      <x/>
    </i>
    <i>
      <x v="68"/>
      <x/>
    </i>
    <i>
      <x v="69"/>
      <x/>
    </i>
    <i>
      <x v="70"/>
      <x/>
    </i>
    <i>
      <x v="71"/>
      <x v="4"/>
    </i>
    <i>
      <x v="72"/>
      <x v="4"/>
    </i>
    <i>
      <x v="73"/>
      <x v="2"/>
    </i>
    <i>
      <x v="74"/>
      <x/>
    </i>
    <i>
      <x v="75"/>
      <x/>
    </i>
    <i>
      <x v="76"/>
      <x/>
    </i>
    <i>
      <x v="77"/>
      <x v="1"/>
    </i>
    <i>
      <x v="78"/>
      <x/>
    </i>
    <i>
      <x v="79"/>
      <x/>
    </i>
    <i>
      <x v="80"/>
      <x/>
    </i>
    <i>
      <x v="81"/>
      <x/>
    </i>
    <i>
      <x v="82"/>
      <x v="1"/>
    </i>
    <i>
      <x v="83"/>
      <x v="4"/>
    </i>
    <i>
      <x v="84"/>
      <x/>
    </i>
    <i>
      <x v="85"/>
      <x v="1"/>
    </i>
    <i>
      <x v="86"/>
      <x v="1"/>
    </i>
    <i>
      <x v="87"/>
      <x/>
    </i>
    <i>
      <x v="88"/>
      <x v="4"/>
    </i>
    <i>
      <x v="89"/>
      <x/>
    </i>
    <i>
      <x v="90"/>
      <x/>
    </i>
    <i>
      <x v="91"/>
      <x/>
    </i>
    <i>
      <x v="92"/>
      <x/>
    </i>
    <i>
      <x v="93"/>
      <x v="1"/>
    </i>
    <i>
      <x v="94"/>
      <x/>
    </i>
    <i>
      <x v="95"/>
      <x/>
    </i>
    <i>
      <x v="96"/>
      <x/>
    </i>
    <i>
      <x v="97"/>
      <x/>
    </i>
    <i>
      <x v="98"/>
      <x/>
    </i>
    <i>
      <x v="99"/>
      <x/>
    </i>
    <i>
      <x v="100"/>
      <x v="1"/>
    </i>
    <i>
      <x v="101"/>
      <x v="1"/>
    </i>
    <i>
      <x v="102"/>
      <x/>
    </i>
    <i>
      <x v="103"/>
      <x/>
    </i>
    <i>
      <x v="104"/>
      <x/>
    </i>
    <i>
      <x v="105"/>
      <x v="2"/>
    </i>
    <i>
      <x v="106"/>
      <x/>
    </i>
    <i>
      <x v="107"/>
      <x/>
    </i>
    <i>
      <x v="108"/>
      <x/>
    </i>
    <i>
      <x v="109"/>
      <x/>
    </i>
    <i>
      <x v="110"/>
      <x/>
    </i>
    <i>
      <x v="111"/>
      <x/>
    </i>
    <i>
      <x v="112"/>
      <x/>
    </i>
    <i>
      <x v="113"/>
      <x v="1"/>
    </i>
    <i>
      <x v="114"/>
      <x/>
    </i>
    <i>
      <x v="115"/>
      <x/>
    </i>
    <i>
      <x v="116"/>
      <x/>
    </i>
    <i>
      <x v="117"/>
      <x/>
    </i>
    <i>
      <x v="118"/>
      <x/>
    </i>
    <i>
      <x v="119"/>
      <x v="3"/>
    </i>
    <i>
      <x v="120"/>
      <x v="4"/>
    </i>
    <i>
      <x v="121"/>
      <x/>
    </i>
    <i>
      <x v="122"/>
      <x/>
    </i>
    <i>
      <x v="123"/>
      <x v="1"/>
    </i>
    <i>
      <x v="124"/>
      <x/>
    </i>
    <i>
      <x v="125"/>
      <x v="1"/>
    </i>
    <i>
      <x v="126"/>
      <x/>
    </i>
    <i>
      <x v="127"/>
      <x/>
    </i>
    <i>
      <x v="128"/>
      <x/>
    </i>
    <i>
      <x v="129"/>
      <x/>
    </i>
    <i>
      <x v="130"/>
      <x v="3"/>
    </i>
    <i>
      <x v="131"/>
      <x/>
    </i>
    <i>
      <x v="132"/>
      <x/>
    </i>
    <i>
      <x v="133"/>
      <x/>
    </i>
    <i>
      <x v="134"/>
      <x/>
    </i>
    <i>
      <x v="135"/>
      <x/>
    </i>
    <i>
      <x v="136"/>
      <x v="2"/>
    </i>
    <i>
      <x v="137"/>
      <x/>
    </i>
    <i>
      <x v="138"/>
      <x/>
    </i>
    <i>
      <x v="139"/>
      <x v="4"/>
    </i>
    <i>
      <x v="140"/>
      <x/>
    </i>
    <i>
      <x v="141"/>
      <x/>
    </i>
    <i>
      <x v="142"/>
      <x/>
    </i>
    <i>
      <x v="143"/>
      <x/>
    </i>
    <i>
      <x v="144"/>
      <x/>
    </i>
    <i>
      <x v="145"/>
      <x/>
    </i>
    <i>
      <x v="146"/>
      <x v="3"/>
    </i>
    <i>
      <x v="147"/>
      <x/>
    </i>
    <i>
      <x v="148"/>
      <x/>
    </i>
    <i>
      <x v="149"/>
      <x v="4"/>
    </i>
    <i>
      <x v="150"/>
      <x/>
    </i>
    <i>
      <x v="151"/>
      <x/>
    </i>
    <i>
      <x v="152"/>
      <x/>
    </i>
    <i>
      <x v="153"/>
      <x/>
    </i>
    <i>
      <x v="154"/>
      <x v="1"/>
    </i>
    <i>
      <x v="155"/>
      <x/>
    </i>
    <i>
      <x v="156"/>
      <x/>
    </i>
    <i>
      <x v="157"/>
      <x/>
    </i>
    <i>
      <x v="158"/>
      <x/>
    </i>
    <i>
      <x v="159"/>
      <x/>
    </i>
    <i>
      <x v="160"/>
      <x/>
    </i>
    <i>
      <x v="161"/>
      <x/>
    </i>
    <i>
      <x v="162"/>
      <x/>
    </i>
    <i>
      <x v="163"/>
      <x/>
    </i>
    <i>
      <x v="164"/>
      <x/>
    </i>
    <i>
      <x v="165"/>
      <x/>
    </i>
    <i>
      <x v="166"/>
      <x/>
    </i>
    <i>
      <x v="167"/>
      <x/>
    </i>
    <i>
      <x v="168"/>
      <x/>
    </i>
    <i>
      <x v="169"/>
      <x/>
    </i>
    <i>
      <x v="170"/>
      <x v="1"/>
    </i>
    <i>
      <x v="171"/>
      <x/>
    </i>
    <i>
      <x v="172"/>
      <x/>
    </i>
    <i>
      <x v="173"/>
      <x/>
    </i>
    <i>
      <x v="174"/>
      <x/>
    </i>
    <i>
      <x v="175"/>
      <x v="4"/>
    </i>
    <i>
      <x v="176"/>
      <x v="1"/>
    </i>
    <i>
      <x v="177"/>
      <x/>
    </i>
    <i>
      <x v="178"/>
      <x/>
    </i>
    <i>
      <x v="179"/>
      <x/>
    </i>
    <i>
      <x v="180"/>
      <x v="1"/>
    </i>
    <i>
      <x v="181"/>
      <x/>
    </i>
    <i>
      <x v="182"/>
      <x/>
    </i>
  </rowItems>
  <colItems count="1">
    <i/>
  </colItems>
  <dataFields count="1">
    <dataField name="Sum of Salary" fld="1" baseField="0" baseItem="0"/>
  </dataFields>
  <formats count="192">
    <format dxfId="192">
      <pivotArea type="all" dataOnly="0" outline="0" fieldPosition="0"/>
    </format>
    <format dxfId="191">
      <pivotArea outline="0" collapsedLevelsAreSubtotals="1" fieldPosition="0"/>
    </format>
    <format dxfId="190">
      <pivotArea field="0" type="button" dataOnly="0" labelOnly="1" outline="0" axis="axisRow" fieldPosition="0"/>
    </format>
    <format dxfId="189">
      <pivotArea field="2" type="button" dataOnly="0" labelOnly="1" outline="0" axis="axisRow" fieldPosition="1"/>
    </format>
    <format dxfId="188">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7">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86">
      <pivotArea dataOnly="0" labelOnly="1" outline="0"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85">
      <pivotArea dataOnly="0" labelOnly="1" outline="0" fieldPosition="0">
        <references count="1">
          <reference field="0" count="33">
            <x v="150"/>
            <x v="151"/>
            <x v="152"/>
            <x v="153"/>
            <x v="154"/>
            <x v="155"/>
            <x v="156"/>
            <x v="157"/>
            <x v="158"/>
            <x v="159"/>
            <x v="160"/>
            <x v="161"/>
            <x v="162"/>
            <x v="163"/>
            <x v="164"/>
            <x v="165"/>
            <x v="166"/>
            <x v="167"/>
            <x v="168"/>
            <x v="169"/>
            <x v="170"/>
            <x v="171"/>
            <x v="172"/>
            <x v="173"/>
            <x v="174"/>
            <x v="175"/>
            <x v="176"/>
            <x v="177"/>
            <x v="178"/>
            <x v="179"/>
            <x v="180"/>
            <x v="181"/>
            <x v="182"/>
          </reference>
        </references>
      </pivotArea>
    </format>
    <format dxfId="184">
      <pivotArea dataOnly="0" labelOnly="1" outline="0" fieldPosition="0">
        <references count="2">
          <reference field="0" count="1" selected="0">
            <x v="0"/>
          </reference>
          <reference field="2" count="1">
            <x v="0"/>
          </reference>
        </references>
      </pivotArea>
    </format>
    <format dxfId="183">
      <pivotArea dataOnly="0" labelOnly="1" outline="0" fieldPosition="0">
        <references count="2">
          <reference field="0" count="1" selected="0">
            <x v="1"/>
          </reference>
          <reference field="2" count="1">
            <x v="0"/>
          </reference>
        </references>
      </pivotArea>
    </format>
    <format dxfId="182">
      <pivotArea dataOnly="0" labelOnly="1" outline="0" fieldPosition="0">
        <references count="2">
          <reference field="0" count="1" selected="0">
            <x v="2"/>
          </reference>
          <reference field="2" count="1">
            <x v="0"/>
          </reference>
        </references>
      </pivotArea>
    </format>
    <format dxfId="181">
      <pivotArea dataOnly="0" labelOnly="1" outline="0" fieldPosition="0">
        <references count="2">
          <reference field="0" count="1" selected="0">
            <x v="3"/>
          </reference>
          <reference field="2" count="1">
            <x v="0"/>
          </reference>
        </references>
      </pivotArea>
    </format>
    <format dxfId="180">
      <pivotArea dataOnly="0" labelOnly="1" outline="0" fieldPosition="0">
        <references count="2">
          <reference field="0" count="1" selected="0">
            <x v="4"/>
          </reference>
          <reference field="2" count="1">
            <x v="0"/>
          </reference>
        </references>
      </pivotArea>
    </format>
    <format dxfId="179">
      <pivotArea dataOnly="0" labelOnly="1" outline="0" fieldPosition="0">
        <references count="2">
          <reference field="0" count="1" selected="0">
            <x v="5"/>
          </reference>
          <reference field="2" count="1">
            <x v="0"/>
          </reference>
        </references>
      </pivotArea>
    </format>
    <format dxfId="178">
      <pivotArea dataOnly="0" labelOnly="1" outline="0" fieldPosition="0">
        <references count="2">
          <reference field="0" count="1" selected="0">
            <x v="6"/>
          </reference>
          <reference field="2" count="1">
            <x v="0"/>
          </reference>
        </references>
      </pivotArea>
    </format>
    <format dxfId="177">
      <pivotArea dataOnly="0" labelOnly="1" outline="0" fieldPosition="0">
        <references count="2">
          <reference field="0" count="1" selected="0">
            <x v="7"/>
          </reference>
          <reference field="2" count="1">
            <x v="0"/>
          </reference>
        </references>
      </pivotArea>
    </format>
    <format dxfId="176">
      <pivotArea dataOnly="0" labelOnly="1" outline="0" fieldPosition="0">
        <references count="2">
          <reference field="0" count="1" selected="0">
            <x v="8"/>
          </reference>
          <reference field="2" count="1">
            <x v="0"/>
          </reference>
        </references>
      </pivotArea>
    </format>
    <format dxfId="175">
      <pivotArea dataOnly="0" labelOnly="1" outline="0" fieldPosition="0">
        <references count="2">
          <reference field="0" count="1" selected="0">
            <x v="9"/>
          </reference>
          <reference field="2" count="1">
            <x v="0"/>
          </reference>
        </references>
      </pivotArea>
    </format>
    <format dxfId="174">
      <pivotArea dataOnly="0" labelOnly="1" outline="0" fieldPosition="0">
        <references count="2">
          <reference field="0" count="1" selected="0">
            <x v="10"/>
          </reference>
          <reference field="2" count="1">
            <x v="0"/>
          </reference>
        </references>
      </pivotArea>
    </format>
    <format dxfId="173">
      <pivotArea dataOnly="0" labelOnly="1" outline="0" fieldPosition="0">
        <references count="2">
          <reference field="0" count="1" selected="0">
            <x v="11"/>
          </reference>
          <reference field="2" count="1">
            <x v="0"/>
          </reference>
        </references>
      </pivotArea>
    </format>
    <format dxfId="172">
      <pivotArea dataOnly="0" labelOnly="1" outline="0" fieldPosition="0">
        <references count="2">
          <reference field="0" count="1" selected="0">
            <x v="12"/>
          </reference>
          <reference field="2" count="1">
            <x v="0"/>
          </reference>
        </references>
      </pivotArea>
    </format>
    <format dxfId="171">
      <pivotArea dataOnly="0" labelOnly="1" outline="0" fieldPosition="0">
        <references count="2">
          <reference field="0" count="1" selected="0">
            <x v="13"/>
          </reference>
          <reference field="2" count="1">
            <x v="1"/>
          </reference>
        </references>
      </pivotArea>
    </format>
    <format dxfId="170">
      <pivotArea dataOnly="0" labelOnly="1" outline="0" fieldPosition="0">
        <references count="2">
          <reference field="0" count="1" selected="0">
            <x v="14"/>
          </reference>
          <reference field="2" count="1">
            <x v="0"/>
          </reference>
        </references>
      </pivotArea>
    </format>
    <format dxfId="169">
      <pivotArea dataOnly="0" labelOnly="1" outline="0" fieldPosition="0">
        <references count="2">
          <reference field="0" count="1" selected="0">
            <x v="15"/>
          </reference>
          <reference field="2" count="1">
            <x v="2"/>
          </reference>
        </references>
      </pivotArea>
    </format>
    <format dxfId="168">
      <pivotArea dataOnly="0" labelOnly="1" outline="0" fieldPosition="0">
        <references count="2">
          <reference field="0" count="1" selected="0">
            <x v="16"/>
          </reference>
          <reference field="2" count="1">
            <x v="0"/>
          </reference>
        </references>
      </pivotArea>
    </format>
    <format dxfId="167">
      <pivotArea dataOnly="0" labelOnly="1" outline="0" fieldPosition="0">
        <references count="2">
          <reference field="0" count="1" selected="0">
            <x v="17"/>
          </reference>
          <reference field="2" count="1">
            <x v="3"/>
          </reference>
        </references>
      </pivotArea>
    </format>
    <format dxfId="166">
      <pivotArea dataOnly="0" labelOnly="1" outline="0" fieldPosition="0">
        <references count="2">
          <reference field="0" count="1" selected="0">
            <x v="18"/>
          </reference>
          <reference field="2" count="1">
            <x v="0"/>
          </reference>
        </references>
      </pivotArea>
    </format>
    <format dxfId="165">
      <pivotArea dataOnly="0" labelOnly="1" outline="0" fieldPosition="0">
        <references count="2">
          <reference field="0" count="1" selected="0">
            <x v="19"/>
          </reference>
          <reference field="2" count="1">
            <x v="0"/>
          </reference>
        </references>
      </pivotArea>
    </format>
    <format dxfId="164">
      <pivotArea dataOnly="0" labelOnly="1" outline="0" fieldPosition="0">
        <references count="2">
          <reference field="0" count="1" selected="0">
            <x v="20"/>
          </reference>
          <reference field="2" count="1">
            <x v="4"/>
          </reference>
        </references>
      </pivotArea>
    </format>
    <format dxfId="163">
      <pivotArea dataOnly="0" labelOnly="1" outline="0" fieldPosition="0">
        <references count="2">
          <reference field="0" count="1" selected="0">
            <x v="21"/>
          </reference>
          <reference field="2" count="1">
            <x v="0"/>
          </reference>
        </references>
      </pivotArea>
    </format>
    <format dxfId="162">
      <pivotArea dataOnly="0" labelOnly="1" outline="0" fieldPosition="0">
        <references count="2">
          <reference field="0" count="1" selected="0">
            <x v="22"/>
          </reference>
          <reference field="2" count="1">
            <x v="4"/>
          </reference>
        </references>
      </pivotArea>
    </format>
    <format dxfId="161">
      <pivotArea dataOnly="0" labelOnly="1" outline="0" fieldPosition="0">
        <references count="2">
          <reference field="0" count="1" selected="0">
            <x v="23"/>
          </reference>
          <reference field="2" count="1">
            <x v="0"/>
          </reference>
        </references>
      </pivotArea>
    </format>
    <format dxfId="160">
      <pivotArea dataOnly="0" labelOnly="1" outline="0" fieldPosition="0">
        <references count="2">
          <reference field="0" count="1" selected="0">
            <x v="24"/>
          </reference>
          <reference field="2" count="1">
            <x v="1"/>
          </reference>
        </references>
      </pivotArea>
    </format>
    <format dxfId="159">
      <pivotArea dataOnly="0" labelOnly="1" outline="0" fieldPosition="0">
        <references count="2">
          <reference field="0" count="1" selected="0">
            <x v="25"/>
          </reference>
          <reference field="2" count="1">
            <x v="0"/>
          </reference>
        </references>
      </pivotArea>
    </format>
    <format dxfId="158">
      <pivotArea dataOnly="0" labelOnly="1" outline="0" fieldPosition="0">
        <references count="2">
          <reference field="0" count="1" selected="0">
            <x v="26"/>
          </reference>
          <reference field="2" count="1">
            <x v="0"/>
          </reference>
        </references>
      </pivotArea>
    </format>
    <format dxfId="157">
      <pivotArea dataOnly="0" labelOnly="1" outline="0" fieldPosition="0">
        <references count="2">
          <reference field="0" count="1" selected="0">
            <x v="27"/>
          </reference>
          <reference field="2" count="1">
            <x v="2"/>
          </reference>
        </references>
      </pivotArea>
    </format>
    <format dxfId="156">
      <pivotArea dataOnly="0" labelOnly="1" outline="0" fieldPosition="0">
        <references count="2">
          <reference field="0" count="1" selected="0">
            <x v="28"/>
          </reference>
          <reference field="2" count="1">
            <x v="0"/>
          </reference>
        </references>
      </pivotArea>
    </format>
    <format dxfId="155">
      <pivotArea dataOnly="0" labelOnly="1" outline="0" fieldPosition="0">
        <references count="2">
          <reference field="0" count="1" selected="0">
            <x v="29"/>
          </reference>
          <reference field="2" count="1">
            <x v="4"/>
          </reference>
        </references>
      </pivotArea>
    </format>
    <format dxfId="154">
      <pivotArea dataOnly="0" labelOnly="1" outline="0" fieldPosition="0">
        <references count="2">
          <reference field="0" count="1" selected="0">
            <x v="30"/>
          </reference>
          <reference field="2" count="1">
            <x v="0"/>
          </reference>
        </references>
      </pivotArea>
    </format>
    <format dxfId="153">
      <pivotArea dataOnly="0" labelOnly="1" outline="0" fieldPosition="0">
        <references count="2">
          <reference field="0" count="1" selected="0">
            <x v="31"/>
          </reference>
          <reference field="2" count="1">
            <x v="4"/>
          </reference>
        </references>
      </pivotArea>
    </format>
    <format dxfId="152">
      <pivotArea dataOnly="0" labelOnly="1" outline="0" fieldPosition="0">
        <references count="2">
          <reference field="0" count="1" selected="0">
            <x v="32"/>
          </reference>
          <reference field="2" count="1">
            <x v="0"/>
          </reference>
        </references>
      </pivotArea>
    </format>
    <format dxfId="151">
      <pivotArea dataOnly="0" labelOnly="1" outline="0" fieldPosition="0">
        <references count="2">
          <reference field="0" count="1" selected="0">
            <x v="33"/>
          </reference>
          <reference field="2" count="1">
            <x v="0"/>
          </reference>
        </references>
      </pivotArea>
    </format>
    <format dxfId="150">
      <pivotArea dataOnly="0" labelOnly="1" outline="0" fieldPosition="0">
        <references count="2">
          <reference field="0" count="1" selected="0">
            <x v="34"/>
          </reference>
          <reference field="2" count="1">
            <x v="0"/>
          </reference>
        </references>
      </pivotArea>
    </format>
    <format dxfId="149">
      <pivotArea dataOnly="0" labelOnly="1" outline="0" fieldPosition="0">
        <references count="2">
          <reference field="0" count="1" selected="0">
            <x v="35"/>
          </reference>
          <reference field="2" count="1">
            <x v="0"/>
          </reference>
        </references>
      </pivotArea>
    </format>
    <format dxfId="148">
      <pivotArea dataOnly="0" labelOnly="1" outline="0" fieldPosition="0">
        <references count="2">
          <reference field="0" count="1" selected="0">
            <x v="36"/>
          </reference>
          <reference field="2" count="1">
            <x v="0"/>
          </reference>
        </references>
      </pivotArea>
    </format>
    <format dxfId="147">
      <pivotArea dataOnly="0" labelOnly="1" outline="0" fieldPosition="0">
        <references count="2">
          <reference field="0" count="1" selected="0">
            <x v="37"/>
          </reference>
          <reference field="2" count="1">
            <x v="1"/>
          </reference>
        </references>
      </pivotArea>
    </format>
    <format dxfId="146">
      <pivotArea dataOnly="0" labelOnly="1" outline="0" fieldPosition="0">
        <references count="2">
          <reference field="0" count="1" selected="0">
            <x v="38"/>
          </reference>
          <reference field="2" count="1">
            <x v="4"/>
          </reference>
        </references>
      </pivotArea>
    </format>
    <format dxfId="145">
      <pivotArea dataOnly="0" labelOnly="1" outline="0" fieldPosition="0">
        <references count="2">
          <reference field="0" count="1" selected="0">
            <x v="39"/>
          </reference>
          <reference field="2" count="1">
            <x v="0"/>
          </reference>
        </references>
      </pivotArea>
    </format>
    <format dxfId="144">
      <pivotArea dataOnly="0" labelOnly="1" outline="0" fieldPosition="0">
        <references count="2">
          <reference field="0" count="1" selected="0">
            <x v="40"/>
          </reference>
          <reference field="2" count="1">
            <x v="0"/>
          </reference>
        </references>
      </pivotArea>
    </format>
    <format dxfId="143">
      <pivotArea dataOnly="0" labelOnly="1" outline="0" fieldPosition="0">
        <references count="2">
          <reference field="0" count="1" selected="0">
            <x v="41"/>
          </reference>
          <reference field="2" count="1">
            <x v="0"/>
          </reference>
        </references>
      </pivotArea>
    </format>
    <format dxfId="142">
      <pivotArea dataOnly="0" labelOnly="1" outline="0" fieldPosition="0">
        <references count="2">
          <reference field="0" count="1" selected="0">
            <x v="42"/>
          </reference>
          <reference field="2" count="1">
            <x v="1"/>
          </reference>
        </references>
      </pivotArea>
    </format>
    <format dxfId="141">
      <pivotArea dataOnly="0" labelOnly="1" outline="0" fieldPosition="0">
        <references count="2">
          <reference field="0" count="1" selected="0">
            <x v="43"/>
          </reference>
          <reference field="2" count="1">
            <x v="4"/>
          </reference>
        </references>
      </pivotArea>
    </format>
    <format dxfId="140">
      <pivotArea dataOnly="0" labelOnly="1" outline="0" fieldPosition="0">
        <references count="2">
          <reference field="0" count="1" selected="0">
            <x v="44"/>
          </reference>
          <reference field="2" count="1">
            <x v="0"/>
          </reference>
        </references>
      </pivotArea>
    </format>
    <format dxfId="139">
      <pivotArea dataOnly="0" labelOnly="1" outline="0" fieldPosition="0">
        <references count="2">
          <reference field="0" count="1" selected="0">
            <x v="45"/>
          </reference>
          <reference field="2" count="1">
            <x v="0"/>
          </reference>
        </references>
      </pivotArea>
    </format>
    <format dxfId="138">
      <pivotArea dataOnly="0" labelOnly="1" outline="0" fieldPosition="0">
        <references count="2">
          <reference field="0" count="1" selected="0">
            <x v="46"/>
          </reference>
          <reference field="2" count="1">
            <x v="2"/>
          </reference>
        </references>
      </pivotArea>
    </format>
    <format dxfId="137">
      <pivotArea dataOnly="0" labelOnly="1" outline="0" fieldPosition="0">
        <references count="2">
          <reference field="0" count="1" selected="0">
            <x v="47"/>
          </reference>
          <reference field="2" count="1">
            <x v="0"/>
          </reference>
        </references>
      </pivotArea>
    </format>
    <format dxfId="136">
      <pivotArea dataOnly="0" labelOnly="1" outline="0" fieldPosition="0">
        <references count="2">
          <reference field="0" count="1" selected="0">
            <x v="48"/>
          </reference>
          <reference field="2" count="1">
            <x v="0"/>
          </reference>
        </references>
      </pivotArea>
    </format>
    <format dxfId="135">
      <pivotArea dataOnly="0" labelOnly="1" outline="0" fieldPosition="0">
        <references count="2">
          <reference field="0" count="1" selected="0">
            <x v="49"/>
          </reference>
          <reference field="2" count="1">
            <x v="0"/>
          </reference>
        </references>
      </pivotArea>
    </format>
    <format dxfId="134">
      <pivotArea dataOnly="0" labelOnly="1" outline="0" fieldPosition="0">
        <references count="2">
          <reference field="0" count="1" selected="0">
            <x v="50"/>
          </reference>
          <reference field="2" count="1">
            <x v="1"/>
          </reference>
        </references>
      </pivotArea>
    </format>
    <format dxfId="133">
      <pivotArea dataOnly="0" labelOnly="1" outline="0" fieldPosition="0">
        <references count="2">
          <reference field="0" count="1" selected="0">
            <x v="51"/>
          </reference>
          <reference field="2" count="1">
            <x v="1"/>
          </reference>
        </references>
      </pivotArea>
    </format>
    <format dxfId="132">
      <pivotArea dataOnly="0" labelOnly="1" outline="0" fieldPosition="0">
        <references count="2">
          <reference field="0" count="1" selected="0">
            <x v="52"/>
          </reference>
          <reference field="2" count="1">
            <x v="0"/>
          </reference>
        </references>
      </pivotArea>
    </format>
    <format dxfId="131">
      <pivotArea dataOnly="0" labelOnly="1" outline="0" fieldPosition="0">
        <references count="2">
          <reference field="0" count="1" selected="0">
            <x v="53"/>
          </reference>
          <reference field="2" count="1">
            <x v="0"/>
          </reference>
        </references>
      </pivotArea>
    </format>
    <format dxfId="130">
      <pivotArea dataOnly="0" labelOnly="1" outline="0" fieldPosition="0">
        <references count="2">
          <reference field="0" count="1" selected="0">
            <x v="54"/>
          </reference>
          <reference field="2" count="1">
            <x v="0"/>
          </reference>
        </references>
      </pivotArea>
    </format>
    <format dxfId="129">
      <pivotArea dataOnly="0" labelOnly="1" outline="0" fieldPosition="0">
        <references count="2">
          <reference field="0" count="1" selected="0">
            <x v="55"/>
          </reference>
          <reference field="2" count="1">
            <x v="0"/>
          </reference>
        </references>
      </pivotArea>
    </format>
    <format dxfId="128">
      <pivotArea dataOnly="0" labelOnly="1" outline="0" fieldPosition="0">
        <references count="2">
          <reference field="0" count="1" selected="0">
            <x v="56"/>
          </reference>
          <reference field="2" count="1">
            <x v="4"/>
          </reference>
        </references>
      </pivotArea>
    </format>
    <format dxfId="127">
      <pivotArea dataOnly="0" labelOnly="1" outline="0" fieldPosition="0">
        <references count="2">
          <reference field="0" count="1" selected="0">
            <x v="57"/>
          </reference>
          <reference field="2" count="1">
            <x v="0"/>
          </reference>
        </references>
      </pivotArea>
    </format>
    <format dxfId="126">
      <pivotArea dataOnly="0" labelOnly="1" outline="0" fieldPosition="0">
        <references count="2">
          <reference field="0" count="1" selected="0">
            <x v="58"/>
          </reference>
          <reference field="2" count="1">
            <x v="0"/>
          </reference>
        </references>
      </pivotArea>
    </format>
    <format dxfId="125">
      <pivotArea dataOnly="0" labelOnly="1" outline="0" fieldPosition="0">
        <references count="2">
          <reference field="0" count="1" selected="0">
            <x v="59"/>
          </reference>
          <reference field="2" count="1">
            <x v="0"/>
          </reference>
        </references>
      </pivotArea>
    </format>
    <format dxfId="124">
      <pivotArea dataOnly="0" labelOnly="1" outline="0" fieldPosition="0">
        <references count="2">
          <reference field="0" count="1" selected="0">
            <x v="60"/>
          </reference>
          <reference field="2" count="1">
            <x v="0"/>
          </reference>
        </references>
      </pivotArea>
    </format>
    <format dxfId="123">
      <pivotArea dataOnly="0" labelOnly="1" outline="0" fieldPosition="0">
        <references count="2">
          <reference field="0" count="1" selected="0">
            <x v="61"/>
          </reference>
          <reference field="2" count="1">
            <x v="0"/>
          </reference>
        </references>
      </pivotArea>
    </format>
    <format dxfId="122">
      <pivotArea dataOnly="0" labelOnly="1" outline="0" fieldPosition="0">
        <references count="2">
          <reference field="0" count="1" selected="0">
            <x v="62"/>
          </reference>
          <reference field="2" count="1">
            <x v="4"/>
          </reference>
        </references>
      </pivotArea>
    </format>
    <format dxfId="121">
      <pivotArea dataOnly="0" labelOnly="1" outline="0" fieldPosition="0">
        <references count="2">
          <reference field="0" count="1" selected="0">
            <x v="63"/>
          </reference>
          <reference field="2" count="1">
            <x v="0"/>
          </reference>
        </references>
      </pivotArea>
    </format>
    <format dxfId="120">
      <pivotArea dataOnly="0" labelOnly="1" outline="0" fieldPosition="0">
        <references count="2">
          <reference field="0" count="1" selected="0">
            <x v="64"/>
          </reference>
          <reference field="2" count="1">
            <x v="0"/>
          </reference>
        </references>
      </pivotArea>
    </format>
    <format dxfId="119">
      <pivotArea dataOnly="0" labelOnly="1" outline="0" fieldPosition="0">
        <references count="2">
          <reference field="0" count="1" selected="0">
            <x v="65"/>
          </reference>
          <reference field="2" count="1">
            <x v="0"/>
          </reference>
        </references>
      </pivotArea>
    </format>
    <format dxfId="118">
      <pivotArea dataOnly="0" labelOnly="1" outline="0" fieldPosition="0">
        <references count="2">
          <reference field="0" count="1" selected="0">
            <x v="66"/>
          </reference>
          <reference field="2" count="1">
            <x v="0"/>
          </reference>
        </references>
      </pivotArea>
    </format>
    <format dxfId="117">
      <pivotArea dataOnly="0" labelOnly="1" outline="0" fieldPosition="0">
        <references count="2">
          <reference field="0" count="1" selected="0">
            <x v="67"/>
          </reference>
          <reference field="2" count="1">
            <x v="0"/>
          </reference>
        </references>
      </pivotArea>
    </format>
    <format dxfId="116">
      <pivotArea dataOnly="0" labelOnly="1" outline="0" fieldPosition="0">
        <references count="2">
          <reference field="0" count="1" selected="0">
            <x v="68"/>
          </reference>
          <reference field="2" count="1">
            <x v="0"/>
          </reference>
        </references>
      </pivotArea>
    </format>
    <format dxfId="115">
      <pivotArea dataOnly="0" labelOnly="1" outline="0" fieldPosition="0">
        <references count="2">
          <reference field="0" count="1" selected="0">
            <x v="69"/>
          </reference>
          <reference field="2" count="1">
            <x v="0"/>
          </reference>
        </references>
      </pivotArea>
    </format>
    <format dxfId="114">
      <pivotArea dataOnly="0" labelOnly="1" outline="0" fieldPosition="0">
        <references count="2">
          <reference field="0" count="1" selected="0">
            <x v="70"/>
          </reference>
          <reference field="2" count="1">
            <x v="0"/>
          </reference>
        </references>
      </pivotArea>
    </format>
    <format dxfId="113">
      <pivotArea dataOnly="0" labelOnly="1" outline="0" fieldPosition="0">
        <references count="2">
          <reference field="0" count="1" selected="0">
            <x v="71"/>
          </reference>
          <reference field="2" count="1">
            <x v="4"/>
          </reference>
        </references>
      </pivotArea>
    </format>
    <format dxfId="112">
      <pivotArea dataOnly="0" labelOnly="1" outline="0" fieldPosition="0">
        <references count="2">
          <reference field="0" count="1" selected="0">
            <x v="72"/>
          </reference>
          <reference field="2" count="1">
            <x v="4"/>
          </reference>
        </references>
      </pivotArea>
    </format>
    <format dxfId="111">
      <pivotArea dataOnly="0" labelOnly="1" outline="0" fieldPosition="0">
        <references count="2">
          <reference field="0" count="1" selected="0">
            <x v="73"/>
          </reference>
          <reference field="2" count="1">
            <x v="2"/>
          </reference>
        </references>
      </pivotArea>
    </format>
    <format dxfId="110">
      <pivotArea dataOnly="0" labelOnly="1" outline="0" fieldPosition="0">
        <references count="2">
          <reference field="0" count="1" selected="0">
            <x v="74"/>
          </reference>
          <reference field="2" count="1">
            <x v="0"/>
          </reference>
        </references>
      </pivotArea>
    </format>
    <format dxfId="109">
      <pivotArea dataOnly="0" labelOnly="1" outline="0" fieldPosition="0">
        <references count="2">
          <reference field="0" count="1" selected="0">
            <x v="75"/>
          </reference>
          <reference field="2" count="1">
            <x v="0"/>
          </reference>
        </references>
      </pivotArea>
    </format>
    <format dxfId="108">
      <pivotArea dataOnly="0" labelOnly="1" outline="0" fieldPosition="0">
        <references count="2">
          <reference field="0" count="1" selected="0">
            <x v="76"/>
          </reference>
          <reference field="2" count="1">
            <x v="0"/>
          </reference>
        </references>
      </pivotArea>
    </format>
    <format dxfId="107">
      <pivotArea dataOnly="0" labelOnly="1" outline="0" fieldPosition="0">
        <references count="2">
          <reference field="0" count="1" selected="0">
            <x v="77"/>
          </reference>
          <reference field="2" count="1">
            <x v="1"/>
          </reference>
        </references>
      </pivotArea>
    </format>
    <format dxfId="106">
      <pivotArea dataOnly="0" labelOnly="1" outline="0" fieldPosition="0">
        <references count="2">
          <reference field="0" count="1" selected="0">
            <x v="78"/>
          </reference>
          <reference field="2" count="1">
            <x v="0"/>
          </reference>
        </references>
      </pivotArea>
    </format>
    <format dxfId="105">
      <pivotArea dataOnly="0" labelOnly="1" outline="0" fieldPosition="0">
        <references count="2">
          <reference field="0" count="1" selected="0">
            <x v="79"/>
          </reference>
          <reference field="2" count="1">
            <x v="0"/>
          </reference>
        </references>
      </pivotArea>
    </format>
    <format dxfId="104">
      <pivotArea dataOnly="0" labelOnly="1" outline="0" fieldPosition="0">
        <references count="2">
          <reference field="0" count="1" selected="0">
            <x v="80"/>
          </reference>
          <reference field="2" count="1">
            <x v="0"/>
          </reference>
        </references>
      </pivotArea>
    </format>
    <format dxfId="103">
      <pivotArea dataOnly="0" labelOnly="1" outline="0" fieldPosition="0">
        <references count="2">
          <reference field="0" count="1" selected="0">
            <x v="81"/>
          </reference>
          <reference field="2" count="1">
            <x v="0"/>
          </reference>
        </references>
      </pivotArea>
    </format>
    <format dxfId="102">
      <pivotArea dataOnly="0" labelOnly="1" outline="0" fieldPosition="0">
        <references count="2">
          <reference field="0" count="1" selected="0">
            <x v="82"/>
          </reference>
          <reference field="2" count="1">
            <x v="1"/>
          </reference>
        </references>
      </pivotArea>
    </format>
    <format dxfId="101">
      <pivotArea dataOnly="0" labelOnly="1" outline="0" fieldPosition="0">
        <references count="2">
          <reference field="0" count="1" selected="0">
            <x v="83"/>
          </reference>
          <reference field="2" count="1">
            <x v="4"/>
          </reference>
        </references>
      </pivotArea>
    </format>
    <format dxfId="100">
      <pivotArea dataOnly="0" labelOnly="1" outline="0" fieldPosition="0">
        <references count="2">
          <reference field="0" count="1" selected="0">
            <x v="84"/>
          </reference>
          <reference field="2" count="1">
            <x v="0"/>
          </reference>
        </references>
      </pivotArea>
    </format>
    <format dxfId="99">
      <pivotArea dataOnly="0" labelOnly="1" outline="0" fieldPosition="0">
        <references count="2">
          <reference field="0" count="1" selected="0">
            <x v="85"/>
          </reference>
          <reference field="2" count="1">
            <x v="1"/>
          </reference>
        </references>
      </pivotArea>
    </format>
    <format dxfId="98">
      <pivotArea dataOnly="0" labelOnly="1" outline="0" fieldPosition="0">
        <references count="2">
          <reference field="0" count="1" selected="0">
            <x v="86"/>
          </reference>
          <reference field="2" count="1">
            <x v="1"/>
          </reference>
        </references>
      </pivotArea>
    </format>
    <format dxfId="97">
      <pivotArea dataOnly="0" labelOnly="1" outline="0" fieldPosition="0">
        <references count="2">
          <reference field="0" count="1" selected="0">
            <x v="87"/>
          </reference>
          <reference field="2" count="1">
            <x v="0"/>
          </reference>
        </references>
      </pivotArea>
    </format>
    <format dxfId="96">
      <pivotArea dataOnly="0" labelOnly="1" outline="0" fieldPosition="0">
        <references count="2">
          <reference field="0" count="1" selected="0">
            <x v="88"/>
          </reference>
          <reference field="2" count="1">
            <x v="4"/>
          </reference>
        </references>
      </pivotArea>
    </format>
    <format dxfId="95">
      <pivotArea dataOnly="0" labelOnly="1" outline="0" fieldPosition="0">
        <references count="2">
          <reference field="0" count="1" selected="0">
            <x v="89"/>
          </reference>
          <reference field="2" count="1">
            <x v="0"/>
          </reference>
        </references>
      </pivotArea>
    </format>
    <format dxfId="94">
      <pivotArea dataOnly="0" labelOnly="1" outline="0" fieldPosition="0">
        <references count="2">
          <reference field="0" count="1" selected="0">
            <x v="90"/>
          </reference>
          <reference field="2" count="1">
            <x v="0"/>
          </reference>
        </references>
      </pivotArea>
    </format>
    <format dxfId="93">
      <pivotArea dataOnly="0" labelOnly="1" outline="0" fieldPosition="0">
        <references count="2">
          <reference field="0" count="1" selected="0">
            <x v="91"/>
          </reference>
          <reference field="2" count="1">
            <x v="0"/>
          </reference>
        </references>
      </pivotArea>
    </format>
    <format dxfId="92">
      <pivotArea dataOnly="0" labelOnly="1" outline="0" fieldPosition="0">
        <references count="2">
          <reference field="0" count="1" selected="0">
            <x v="92"/>
          </reference>
          <reference field="2" count="1">
            <x v="0"/>
          </reference>
        </references>
      </pivotArea>
    </format>
    <format dxfId="91">
      <pivotArea dataOnly="0" labelOnly="1" outline="0" fieldPosition="0">
        <references count="2">
          <reference field="0" count="1" selected="0">
            <x v="93"/>
          </reference>
          <reference field="2" count="1">
            <x v="1"/>
          </reference>
        </references>
      </pivotArea>
    </format>
    <format dxfId="90">
      <pivotArea dataOnly="0" labelOnly="1" outline="0" fieldPosition="0">
        <references count="2">
          <reference field="0" count="1" selected="0">
            <x v="94"/>
          </reference>
          <reference field="2" count="1">
            <x v="0"/>
          </reference>
        </references>
      </pivotArea>
    </format>
    <format dxfId="89">
      <pivotArea dataOnly="0" labelOnly="1" outline="0" fieldPosition="0">
        <references count="2">
          <reference field="0" count="1" selected="0">
            <x v="95"/>
          </reference>
          <reference field="2" count="1">
            <x v="0"/>
          </reference>
        </references>
      </pivotArea>
    </format>
    <format dxfId="88">
      <pivotArea dataOnly="0" labelOnly="1" outline="0" fieldPosition="0">
        <references count="2">
          <reference field="0" count="1" selected="0">
            <x v="96"/>
          </reference>
          <reference field="2" count="1">
            <x v="0"/>
          </reference>
        </references>
      </pivotArea>
    </format>
    <format dxfId="87">
      <pivotArea dataOnly="0" labelOnly="1" outline="0" fieldPosition="0">
        <references count="2">
          <reference field="0" count="1" selected="0">
            <x v="97"/>
          </reference>
          <reference field="2" count="1">
            <x v="0"/>
          </reference>
        </references>
      </pivotArea>
    </format>
    <format dxfId="86">
      <pivotArea dataOnly="0" labelOnly="1" outline="0" fieldPosition="0">
        <references count="2">
          <reference field="0" count="1" selected="0">
            <x v="98"/>
          </reference>
          <reference field="2" count="1">
            <x v="0"/>
          </reference>
        </references>
      </pivotArea>
    </format>
    <format dxfId="85">
      <pivotArea dataOnly="0" labelOnly="1" outline="0" fieldPosition="0">
        <references count="2">
          <reference field="0" count="1" selected="0">
            <x v="99"/>
          </reference>
          <reference field="2" count="1">
            <x v="0"/>
          </reference>
        </references>
      </pivotArea>
    </format>
    <format dxfId="84">
      <pivotArea dataOnly="0" labelOnly="1" outline="0" fieldPosition="0">
        <references count="2">
          <reference field="0" count="1" selected="0">
            <x v="100"/>
          </reference>
          <reference field="2" count="1">
            <x v="1"/>
          </reference>
        </references>
      </pivotArea>
    </format>
    <format dxfId="83">
      <pivotArea dataOnly="0" labelOnly="1" outline="0" fieldPosition="0">
        <references count="2">
          <reference field="0" count="1" selected="0">
            <x v="101"/>
          </reference>
          <reference field="2" count="1">
            <x v="1"/>
          </reference>
        </references>
      </pivotArea>
    </format>
    <format dxfId="82">
      <pivotArea dataOnly="0" labelOnly="1" outline="0" fieldPosition="0">
        <references count="2">
          <reference field="0" count="1" selected="0">
            <x v="102"/>
          </reference>
          <reference field="2" count="1">
            <x v="0"/>
          </reference>
        </references>
      </pivotArea>
    </format>
    <format dxfId="81">
      <pivotArea dataOnly="0" labelOnly="1" outline="0" fieldPosition="0">
        <references count="2">
          <reference field="0" count="1" selected="0">
            <x v="103"/>
          </reference>
          <reference field="2" count="1">
            <x v="0"/>
          </reference>
        </references>
      </pivotArea>
    </format>
    <format dxfId="80">
      <pivotArea dataOnly="0" labelOnly="1" outline="0" fieldPosition="0">
        <references count="2">
          <reference field="0" count="1" selected="0">
            <x v="104"/>
          </reference>
          <reference field="2" count="1">
            <x v="0"/>
          </reference>
        </references>
      </pivotArea>
    </format>
    <format dxfId="79">
      <pivotArea dataOnly="0" labelOnly="1" outline="0" fieldPosition="0">
        <references count="2">
          <reference field="0" count="1" selected="0">
            <x v="105"/>
          </reference>
          <reference field="2" count="1">
            <x v="2"/>
          </reference>
        </references>
      </pivotArea>
    </format>
    <format dxfId="78">
      <pivotArea dataOnly="0" labelOnly="1" outline="0" fieldPosition="0">
        <references count="2">
          <reference field="0" count="1" selected="0">
            <x v="106"/>
          </reference>
          <reference field="2" count="1">
            <x v="0"/>
          </reference>
        </references>
      </pivotArea>
    </format>
    <format dxfId="77">
      <pivotArea dataOnly="0" labelOnly="1" outline="0" fieldPosition="0">
        <references count="2">
          <reference field="0" count="1" selected="0">
            <x v="107"/>
          </reference>
          <reference field="2" count="1">
            <x v="0"/>
          </reference>
        </references>
      </pivotArea>
    </format>
    <format dxfId="76">
      <pivotArea dataOnly="0" labelOnly="1" outline="0" fieldPosition="0">
        <references count="2">
          <reference field="0" count="1" selected="0">
            <x v="108"/>
          </reference>
          <reference field="2" count="1">
            <x v="0"/>
          </reference>
        </references>
      </pivotArea>
    </format>
    <format dxfId="75">
      <pivotArea dataOnly="0" labelOnly="1" outline="0" fieldPosition="0">
        <references count="2">
          <reference field="0" count="1" selected="0">
            <x v="109"/>
          </reference>
          <reference field="2" count="1">
            <x v="0"/>
          </reference>
        </references>
      </pivotArea>
    </format>
    <format dxfId="74">
      <pivotArea dataOnly="0" labelOnly="1" outline="0" fieldPosition="0">
        <references count="2">
          <reference field="0" count="1" selected="0">
            <x v="110"/>
          </reference>
          <reference field="2" count="1">
            <x v="0"/>
          </reference>
        </references>
      </pivotArea>
    </format>
    <format dxfId="73">
      <pivotArea dataOnly="0" labelOnly="1" outline="0" fieldPosition="0">
        <references count="2">
          <reference field="0" count="1" selected="0">
            <x v="111"/>
          </reference>
          <reference field="2" count="1">
            <x v="0"/>
          </reference>
        </references>
      </pivotArea>
    </format>
    <format dxfId="72">
      <pivotArea dataOnly="0" labelOnly="1" outline="0" fieldPosition="0">
        <references count="2">
          <reference field="0" count="1" selected="0">
            <x v="112"/>
          </reference>
          <reference field="2" count="1">
            <x v="0"/>
          </reference>
        </references>
      </pivotArea>
    </format>
    <format dxfId="71">
      <pivotArea dataOnly="0" labelOnly="1" outline="0" fieldPosition="0">
        <references count="2">
          <reference field="0" count="1" selected="0">
            <x v="113"/>
          </reference>
          <reference field="2" count="1">
            <x v="1"/>
          </reference>
        </references>
      </pivotArea>
    </format>
    <format dxfId="70">
      <pivotArea dataOnly="0" labelOnly="1" outline="0" fieldPosition="0">
        <references count="2">
          <reference field="0" count="1" selected="0">
            <x v="114"/>
          </reference>
          <reference field="2" count="1">
            <x v="0"/>
          </reference>
        </references>
      </pivotArea>
    </format>
    <format dxfId="69">
      <pivotArea dataOnly="0" labelOnly="1" outline="0" fieldPosition="0">
        <references count="2">
          <reference field="0" count="1" selected="0">
            <x v="115"/>
          </reference>
          <reference field="2" count="1">
            <x v="0"/>
          </reference>
        </references>
      </pivotArea>
    </format>
    <format dxfId="68">
      <pivotArea dataOnly="0" labelOnly="1" outline="0" fieldPosition="0">
        <references count="2">
          <reference field="0" count="1" selected="0">
            <x v="116"/>
          </reference>
          <reference field="2" count="1">
            <x v="0"/>
          </reference>
        </references>
      </pivotArea>
    </format>
    <format dxfId="67">
      <pivotArea dataOnly="0" labelOnly="1" outline="0" fieldPosition="0">
        <references count="2">
          <reference field="0" count="1" selected="0">
            <x v="117"/>
          </reference>
          <reference field="2" count="1">
            <x v="0"/>
          </reference>
        </references>
      </pivotArea>
    </format>
    <format dxfId="66">
      <pivotArea dataOnly="0" labelOnly="1" outline="0" fieldPosition="0">
        <references count="2">
          <reference field="0" count="1" selected="0">
            <x v="118"/>
          </reference>
          <reference field="2" count="1">
            <x v="0"/>
          </reference>
        </references>
      </pivotArea>
    </format>
    <format dxfId="65">
      <pivotArea dataOnly="0" labelOnly="1" outline="0" fieldPosition="0">
        <references count="2">
          <reference field="0" count="1" selected="0">
            <x v="119"/>
          </reference>
          <reference field="2" count="1">
            <x v="3"/>
          </reference>
        </references>
      </pivotArea>
    </format>
    <format dxfId="64">
      <pivotArea dataOnly="0" labelOnly="1" outline="0" fieldPosition="0">
        <references count="2">
          <reference field="0" count="1" selected="0">
            <x v="120"/>
          </reference>
          <reference field="2" count="1">
            <x v="4"/>
          </reference>
        </references>
      </pivotArea>
    </format>
    <format dxfId="63">
      <pivotArea dataOnly="0" labelOnly="1" outline="0" fieldPosition="0">
        <references count="2">
          <reference field="0" count="1" selected="0">
            <x v="121"/>
          </reference>
          <reference field="2" count="1">
            <x v="0"/>
          </reference>
        </references>
      </pivotArea>
    </format>
    <format dxfId="62">
      <pivotArea dataOnly="0" labelOnly="1" outline="0" fieldPosition="0">
        <references count="2">
          <reference field="0" count="1" selected="0">
            <x v="122"/>
          </reference>
          <reference field="2" count="1">
            <x v="0"/>
          </reference>
        </references>
      </pivotArea>
    </format>
    <format dxfId="61">
      <pivotArea dataOnly="0" labelOnly="1" outline="0" fieldPosition="0">
        <references count="2">
          <reference field="0" count="1" selected="0">
            <x v="123"/>
          </reference>
          <reference field="2" count="1">
            <x v="1"/>
          </reference>
        </references>
      </pivotArea>
    </format>
    <format dxfId="60">
      <pivotArea dataOnly="0" labelOnly="1" outline="0" fieldPosition="0">
        <references count="2">
          <reference field="0" count="1" selected="0">
            <x v="124"/>
          </reference>
          <reference field="2" count="1">
            <x v="0"/>
          </reference>
        </references>
      </pivotArea>
    </format>
    <format dxfId="59">
      <pivotArea dataOnly="0" labelOnly="1" outline="0" fieldPosition="0">
        <references count="2">
          <reference field="0" count="1" selected="0">
            <x v="125"/>
          </reference>
          <reference field="2" count="1">
            <x v="1"/>
          </reference>
        </references>
      </pivotArea>
    </format>
    <format dxfId="58">
      <pivotArea dataOnly="0" labelOnly="1" outline="0" fieldPosition="0">
        <references count="2">
          <reference field="0" count="1" selected="0">
            <x v="126"/>
          </reference>
          <reference field="2" count="1">
            <x v="0"/>
          </reference>
        </references>
      </pivotArea>
    </format>
    <format dxfId="57">
      <pivotArea dataOnly="0" labelOnly="1" outline="0" fieldPosition="0">
        <references count="2">
          <reference field="0" count="1" selected="0">
            <x v="127"/>
          </reference>
          <reference field="2" count="1">
            <x v="0"/>
          </reference>
        </references>
      </pivotArea>
    </format>
    <format dxfId="56">
      <pivotArea dataOnly="0" labelOnly="1" outline="0" fieldPosition="0">
        <references count="2">
          <reference field="0" count="1" selected="0">
            <x v="128"/>
          </reference>
          <reference field="2" count="1">
            <x v="0"/>
          </reference>
        </references>
      </pivotArea>
    </format>
    <format dxfId="55">
      <pivotArea dataOnly="0" labelOnly="1" outline="0" fieldPosition="0">
        <references count="2">
          <reference field="0" count="1" selected="0">
            <x v="129"/>
          </reference>
          <reference field="2" count="1">
            <x v="0"/>
          </reference>
        </references>
      </pivotArea>
    </format>
    <format dxfId="54">
      <pivotArea dataOnly="0" labelOnly="1" outline="0" fieldPosition="0">
        <references count="2">
          <reference field="0" count="1" selected="0">
            <x v="130"/>
          </reference>
          <reference field="2" count="1">
            <x v="3"/>
          </reference>
        </references>
      </pivotArea>
    </format>
    <format dxfId="53">
      <pivotArea dataOnly="0" labelOnly="1" outline="0" fieldPosition="0">
        <references count="2">
          <reference field="0" count="1" selected="0">
            <x v="131"/>
          </reference>
          <reference field="2" count="1">
            <x v="0"/>
          </reference>
        </references>
      </pivotArea>
    </format>
    <format dxfId="52">
      <pivotArea dataOnly="0" labelOnly="1" outline="0" fieldPosition="0">
        <references count="2">
          <reference field="0" count="1" selected="0">
            <x v="132"/>
          </reference>
          <reference field="2" count="1">
            <x v="0"/>
          </reference>
        </references>
      </pivotArea>
    </format>
    <format dxfId="51">
      <pivotArea dataOnly="0" labelOnly="1" outline="0" fieldPosition="0">
        <references count="2">
          <reference field="0" count="1" selected="0">
            <x v="133"/>
          </reference>
          <reference field="2" count="1">
            <x v="0"/>
          </reference>
        </references>
      </pivotArea>
    </format>
    <format dxfId="50">
      <pivotArea dataOnly="0" labelOnly="1" outline="0" fieldPosition="0">
        <references count="2">
          <reference field="0" count="1" selected="0">
            <x v="134"/>
          </reference>
          <reference field="2" count="1">
            <x v="0"/>
          </reference>
        </references>
      </pivotArea>
    </format>
    <format dxfId="49">
      <pivotArea dataOnly="0" labelOnly="1" outline="0" fieldPosition="0">
        <references count="2">
          <reference field="0" count="1" selected="0">
            <x v="135"/>
          </reference>
          <reference field="2" count="1">
            <x v="0"/>
          </reference>
        </references>
      </pivotArea>
    </format>
    <format dxfId="48">
      <pivotArea dataOnly="0" labelOnly="1" outline="0" fieldPosition="0">
        <references count="2">
          <reference field="0" count="1" selected="0">
            <x v="136"/>
          </reference>
          <reference field="2" count="1">
            <x v="2"/>
          </reference>
        </references>
      </pivotArea>
    </format>
    <format dxfId="47">
      <pivotArea dataOnly="0" labelOnly="1" outline="0" fieldPosition="0">
        <references count="2">
          <reference field="0" count="1" selected="0">
            <x v="137"/>
          </reference>
          <reference field="2" count="1">
            <x v="0"/>
          </reference>
        </references>
      </pivotArea>
    </format>
    <format dxfId="46">
      <pivotArea dataOnly="0" labelOnly="1" outline="0" fieldPosition="0">
        <references count="2">
          <reference field="0" count="1" selected="0">
            <x v="138"/>
          </reference>
          <reference field="2" count="1">
            <x v="0"/>
          </reference>
        </references>
      </pivotArea>
    </format>
    <format dxfId="45">
      <pivotArea dataOnly="0" labelOnly="1" outline="0" fieldPosition="0">
        <references count="2">
          <reference field="0" count="1" selected="0">
            <x v="139"/>
          </reference>
          <reference field="2" count="1">
            <x v="4"/>
          </reference>
        </references>
      </pivotArea>
    </format>
    <format dxfId="44">
      <pivotArea dataOnly="0" labelOnly="1" outline="0" fieldPosition="0">
        <references count="2">
          <reference field="0" count="1" selected="0">
            <x v="140"/>
          </reference>
          <reference field="2" count="1">
            <x v="0"/>
          </reference>
        </references>
      </pivotArea>
    </format>
    <format dxfId="43">
      <pivotArea dataOnly="0" labelOnly="1" outline="0" fieldPosition="0">
        <references count="2">
          <reference field="0" count="1" selected="0">
            <x v="141"/>
          </reference>
          <reference field="2" count="1">
            <x v="0"/>
          </reference>
        </references>
      </pivotArea>
    </format>
    <format dxfId="42">
      <pivotArea dataOnly="0" labelOnly="1" outline="0" fieldPosition="0">
        <references count="2">
          <reference field="0" count="1" selected="0">
            <x v="142"/>
          </reference>
          <reference field="2" count="1">
            <x v="0"/>
          </reference>
        </references>
      </pivotArea>
    </format>
    <format dxfId="41">
      <pivotArea dataOnly="0" labelOnly="1" outline="0" fieldPosition="0">
        <references count="2">
          <reference field="0" count="1" selected="0">
            <x v="143"/>
          </reference>
          <reference field="2" count="1">
            <x v="0"/>
          </reference>
        </references>
      </pivotArea>
    </format>
    <format dxfId="40">
      <pivotArea dataOnly="0" labelOnly="1" outline="0" fieldPosition="0">
        <references count="2">
          <reference field="0" count="1" selected="0">
            <x v="144"/>
          </reference>
          <reference field="2" count="1">
            <x v="0"/>
          </reference>
        </references>
      </pivotArea>
    </format>
    <format dxfId="39">
      <pivotArea dataOnly="0" labelOnly="1" outline="0" fieldPosition="0">
        <references count="2">
          <reference field="0" count="1" selected="0">
            <x v="145"/>
          </reference>
          <reference field="2" count="1">
            <x v="0"/>
          </reference>
        </references>
      </pivotArea>
    </format>
    <format dxfId="38">
      <pivotArea dataOnly="0" labelOnly="1" outline="0" fieldPosition="0">
        <references count="2">
          <reference field="0" count="1" selected="0">
            <x v="146"/>
          </reference>
          <reference field="2" count="1">
            <x v="3"/>
          </reference>
        </references>
      </pivotArea>
    </format>
    <format dxfId="37">
      <pivotArea dataOnly="0" labelOnly="1" outline="0" fieldPosition="0">
        <references count="2">
          <reference field="0" count="1" selected="0">
            <x v="147"/>
          </reference>
          <reference field="2" count="1">
            <x v="0"/>
          </reference>
        </references>
      </pivotArea>
    </format>
    <format dxfId="36">
      <pivotArea dataOnly="0" labelOnly="1" outline="0" fieldPosition="0">
        <references count="2">
          <reference field="0" count="1" selected="0">
            <x v="148"/>
          </reference>
          <reference field="2" count="1">
            <x v="0"/>
          </reference>
        </references>
      </pivotArea>
    </format>
    <format dxfId="35">
      <pivotArea dataOnly="0" labelOnly="1" outline="0" fieldPosition="0">
        <references count="2">
          <reference field="0" count="1" selected="0">
            <x v="149"/>
          </reference>
          <reference field="2" count="1">
            <x v="4"/>
          </reference>
        </references>
      </pivotArea>
    </format>
    <format dxfId="34">
      <pivotArea dataOnly="0" labelOnly="1" outline="0" fieldPosition="0">
        <references count="2">
          <reference field="0" count="1" selected="0">
            <x v="150"/>
          </reference>
          <reference field="2" count="1">
            <x v="0"/>
          </reference>
        </references>
      </pivotArea>
    </format>
    <format dxfId="33">
      <pivotArea dataOnly="0" labelOnly="1" outline="0" fieldPosition="0">
        <references count="2">
          <reference field="0" count="1" selected="0">
            <x v="151"/>
          </reference>
          <reference field="2" count="1">
            <x v="0"/>
          </reference>
        </references>
      </pivotArea>
    </format>
    <format dxfId="32">
      <pivotArea dataOnly="0" labelOnly="1" outline="0" fieldPosition="0">
        <references count="2">
          <reference field="0" count="1" selected="0">
            <x v="152"/>
          </reference>
          <reference field="2" count="1">
            <x v="0"/>
          </reference>
        </references>
      </pivotArea>
    </format>
    <format dxfId="31">
      <pivotArea dataOnly="0" labelOnly="1" outline="0" fieldPosition="0">
        <references count="2">
          <reference field="0" count="1" selected="0">
            <x v="153"/>
          </reference>
          <reference field="2" count="1">
            <x v="0"/>
          </reference>
        </references>
      </pivotArea>
    </format>
    <format dxfId="30">
      <pivotArea dataOnly="0" labelOnly="1" outline="0" fieldPosition="0">
        <references count="2">
          <reference field="0" count="1" selected="0">
            <x v="154"/>
          </reference>
          <reference field="2" count="1">
            <x v="1"/>
          </reference>
        </references>
      </pivotArea>
    </format>
    <format dxfId="29">
      <pivotArea dataOnly="0" labelOnly="1" outline="0" fieldPosition="0">
        <references count="2">
          <reference field="0" count="1" selected="0">
            <x v="155"/>
          </reference>
          <reference field="2" count="1">
            <x v="0"/>
          </reference>
        </references>
      </pivotArea>
    </format>
    <format dxfId="28">
      <pivotArea dataOnly="0" labelOnly="1" outline="0" fieldPosition="0">
        <references count="2">
          <reference field="0" count="1" selected="0">
            <x v="156"/>
          </reference>
          <reference field="2" count="1">
            <x v="0"/>
          </reference>
        </references>
      </pivotArea>
    </format>
    <format dxfId="27">
      <pivotArea dataOnly="0" labelOnly="1" outline="0" fieldPosition="0">
        <references count="2">
          <reference field="0" count="1" selected="0">
            <x v="157"/>
          </reference>
          <reference field="2" count="1">
            <x v="0"/>
          </reference>
        </references>
      </pivotArea>
    </format>
    <format dxfId="26">
      <pivotArea dataOnly="0" labelOnly="1" outline="0" fieldPosition="0">
        <references count="2">
          <reference field="0" count="1" selected="0">
            <x v="158"/>
          </reference>
          <reference field="2" count="1">
            <x v="0"/>
          </reference>
        </references>
      </pivotArea>
    </format>
    <format dxfId="25">
      <pivotArea dataOnly="0" labelOnly="1" outline="0" fieldPosition="0">
        <references count="2">
          <reference field="0" count="1" selected="0">
            <x v="159"/>
          </reference>
          <reference field="2" count="1">
            <x v="0"/>
          </reference>
        </references>
      </pivotArea>
    </format>
    <format dxfId="24">
      <pivotArea dataOnly="0" labelOnly="1" outline="0" fieldPosition="0">
        <references count="2">
          <reference field="0" count="1" selected="0">
            <x v="160"/>
          </reference>
          <reference field="2" count="1">
            <x v="0"/>
          </reference>
        </references>
      </pivotArea>
    </format>
    <format dxfId="23">
      <pivotArea dataOnly="0" labelOnly="1" outline="0" fieldPosition="0">
        <references count="2">
          <reference field="0" count="1" selected="0">
            <x v="161"/>
          </reference>
          <reference field="2" count="1">
            <x v="0"/>
          </reference>
        </references>
      </pivotArea>
    </format>
    <format dxfId="22">
      <pivotArea dataOnly="0" labelOnly="1" outline="0" fieldPosition="0">
        <references count="2">
          <reference field="0" count="1" selected="0">
            <x v="162"/>
          </reference>
          <reference field="2" count="1">
            <x v="0"/>
          </reference>
        </references>
      </pivotArea>
    </format>
    <format dxfId="21">
      <pivotArea dataOnly="0" labelOnly="1" outline="0" fieldPosition="0">
        <references count="2">
          <reference field="0" count="1" selected="0">
            <x v="163"/>
          </reference>
          <reference field="2" count="1">
            <x v="0"/>
          </reference>
        </references>
      </pivotArea>
    </format>
    <format dxfId="20">
      <pivotArea dataOnly="0" labelOnly="1" outline="0" fieldPosition="0">
        <references count="2">
          <reference field="0" count="1" selected="0">
            <x v="164"/>
          </reference>
          <reference field="2" count="1">
            <x v="0"/>
          </reference>
        </references>
      </pivotArea>
    </format>
    <format dxfId="19">
      <pivotArea dataOnly="0" labelOnly="1" outline="0" fieldPosition="0">
        <references count="2">
          <reference field="0" count="1" selected="0">
            <x v="165"/>
          </reference>
          <reference field="2" count="1">
            <x v="0"/>
          </reference>
        </references>
      </pivotArea>
    </format>
    <format dxfId="18">
      <pivotArea dataOnly="0" labelOnly="1" outline="0" fieldPosition="0">
        <references count="2">
          <reference field="0" count="1" selected="0">
            <x v="166"/>
          </reference>
          <reference field="2" count="1">
            <x v="0"/>
          </reference>
        </references>
      </pivotArea>
    </format>
    <format dxfId="17">
      <pivotArea dataOnly="0" labelOnly="1" outline="0" fieldPosition="0">
        <references count="2">
          <reference field="0" count="1" selected="0">
            <x v="167"/>
          </reference>
          <reference field="2" count="1">
            <x v="0"/>
          </reference>
        </references>
      </pivotArea>
    </format>
    <format dxfId="16">
      <pivotArea dataOnly="0" labelOnly="1" outline="0" fieldPosition="0">
        <references count="2">
          <reference field="0" count="1" selected="0">
            <x v="168"/>
          </reference>
          <reference field="2" count="1">
            <x v="0"/>
          </reference>
        </references>
      </pivotArea>
    </format>
    <format dxfId="15">
      <pivotArea dataOnly="0" labelOnly="1" outline="0" fieldPosition="0">
        <references count="2">
          <reference field="0" count="1" selected="0">
            <x v="169"/>
          </reference>
          <reference field="2" count="1">
            <x v="0"/>
          </reference>
        </references>
      </pivotArea>
    </format>
    <format dxfId="14">
      <pivotArea dataOnly="0" labelOnly="1" outline="0" fieldPosition="0">
        <references count="2">
          <reference field="0" count="1" selected="0">
            <x v="170"/>
          </reference>
          <reference field="2" count="1">
            <x v="1"/>
          </reference>
        </references>
      </pivotArea>
    </format>
    <format dxfId="13">
      <pivotArea dataOnly="0" labelOnly="1" outline="0" fieldPosition="0">
        <references count="2">
          <reference field="0" count="1" selected="0">
            <x v="171"/>
          </reference>
          <reference field="2" count="1">
            <x v="0"/>
          </reference>
        </references>
      </pivotArea>
    </format>
    <format dxfId="12">
      <pivotArea dataOnly="0" labelOnly="1" outline="0" fieldPosition="0">
        <references count="2">
          <reference field="0" count="1" selected="0">
            <x v="172"/>
          </reference>
          <reference field="2" count="1">
            <x v="0"/>
          </reference>
        </references>
      </pivotArea>
    </format>
    <format dxfId="11">
      <pivotArea dataOnly="0" labelOnly="1" outline="0" fieldPosition="0">
        <references count="2">
          <reference field="0" count="1" selected="0">
            <x v="173"/>
          </reference>
          <reference field="2" count="1">
            <x v="0"/>
          </reference>
        </references>
      </pivotArea>
    </format>
    <format dxfId="10">
      <pivotArea dataOnly="0" labelOnly="1" outline="0" fieldPosition="0">
        <references count="2">
          <reference field="0" count="1" selected="0">
            <x v="174"/>
          </reference>
          <reference field="2" count="1">
            <x v="0"/>
          </reference>
        </references>
      </pivotArea>
    </format>
    <format dxfId="9">
      <pivotArea dataOnly="0" labelOnly="1" outline="0" fieldPosition="0">
        <references count="2">
          <reference field="0" count="1" selected="0">
            <x v="175"/>
          </reference>
          <reference field="2" count="1">
            <x v="4"/>
          </reference>
        </references>
      </pivotArea>
    </format>
    <format dxfId="8">
      <pivotArea dataOnly="0" labelOnly="1" outline="0" fieldPosition="0">
        <references count="2">
          <reference field="0" count="1" selected="0">
            <x v="176"/>
          </reference>
          <reference field="2" count="1">
            <x v="1"/>
          </reference>
        </references>
      </pivotArea>
    </format>
    <format dxfId="7">
      <pivotArea dataOnly="0" labelOnly="1" outline="0" fieldPosition="0">
        <references count="2">
          <reference field="0" count="1" selected="0">
            <x v="177"/>
          </reference>
          <reference field="2" count="1">
            <x v="0"/>
          </reference>
        </references>
      </pivotArea>
    </format>
    <format dxfId="6">
      <pivotArea dataOnly="0" labelOnly="1" outline="0" fieldPosition="0">
        <references count="2">
          <reference field="0" count="1" selected="0">
            <x v="178"/>
          </reference>
          <reference field="2" count="1">
            <x v="0"/>
          </reference>
        </references>
      </pivotArea>
    </format>
    <format dxfId="5">
      <pivotArea dataOnly="0" labelOnly="1" outline="0" fieldPosition="0">
        <references count="2">
          <reference field="0" count="1" selected="0">
            <x v="179"/>
          </reference>
          <reference field="2" count="1">
            <x v="0"/>
          </reference>
        </references>
      </pivotArea>
    </format>
    <format dxfId="4">
      <pivotArea dataOnly="0" labelOnly="1" outline="0" fieldPosition="0">
        <references count="2">
          <reference field="0" count="1" selected="0">
            <x v="180"/>
          </reference>
          <reference field="2" count="1">
            <x v="1"/>
          </reference>
        </references>
      </pivotArea>
    </format>
    <format dxfId="3">
      <pivotArea dataOnly="0" labelOnly="1" outline="0" fieldPosition="0">
        <references count="2">
          <reference field="0" count="1" selected="0">
            <x v="181"/>
          </reference>
          <reference field="2" count="1">
            <x v="0"/>
          </reference>
        </references>
      </pivotArea>
    </format>
    <format dxfId="2">
      <pivotArea dataOnly="0" labelOnly="1" outline="0" fieldPosition="0">
        <references count="2">
          <reference field="0" count="1" selected="0">
            <x v="182"/>
          </reference>
          <reference field="2" count="1">
            <x v="0"/>
          </reference>
        </references>
      </pivotArea>
    </format>
    <format dxfId="1">
      <pivotArea dataOnly="0" labelOnly="1" outline="0" axis="axisValues" fieldPosition="0"/>
    </format>
  </formats>
  <pivotHierarchies count="2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mpleted Workbook.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2EDCF6-2431-4833-BD4E-4AD6D0974E43}" name="PivotTable4"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7:D12" firstHeaderRow="1" firstDataRow="2" firstDataCol="1"/>
  <pivotFields count="5">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4" subtotal="average" baseField="0" baseItem="0"/>
    <dataField name="Average of Salary" fld="3" subtotal="average" baseField="0" baseItem="0"/>
    <dataField name="Average of Tenure" fld="2" subtotal="average" baseField="0" baseItem="0"/>
  </dataFields>
  <formats count="11">
    <format dxfId="242">
      <pivotArea collapsedLevelsAreSubtotals="1" fieldPosition="0">
        <references count="1">
          <reference field="4294967294" count="1">
            <x v="1"/>
          </reference>
        </references>
      </pivotArea>
    </format>
    <format dxfId="241">
      <pivotArea collapsedLevelsAreSubtotals="1" fieldPosition="0">
        <references count="1">
          <reference field="4294967294" count="1">
            <x v="3"/>
          </reference>
        </references>
      </pivotArea>
    </format>
    <format dxfId="240">
      <pivotArea collapsedLevelsAreSubtotals="1" fieldPosition="0">
        <references count="1">
          <reference field="4294967294" count="1">
            <x v="2"/>
          </reference>
        </references>
      </pivotArea>
    </format>
    <format dxfId="239">
      <pivotArea type="all" dataOnly="0" outline="0" fieldPosition="0"/>
    </format>
    <format dxfId="238">
      <pivotArea outline="0" collapsedLevelsAreSubtotals="1" fieldPosition="0"/>
    </format>
    <format dxfId="237">
      <pivotArea type="origin" dataOnly="0" labelOnly="1" outline="0" fieldPosition="0"/>
    </format>
    <format dxfId="236">
      <pivotArea field="0" type="button" dataOnly="0" labelOnly="1" outline="0" axis="axisCol" fieldPosition="0"/>
    </format>
    <format dxfId="235">
      <pivotArea type="topRight" dataOnly="0" labelOnly="1" outline="0" fieldPosition="0"/>
    </format>
    <format dxfId="234">
      <pivotArea field="-2" type="button" dataOnly="0" labelOnly="1" outline="0" axis="axisRow" fieldPosition="0"/>
    </format>
    <format dxfId="233">
      <pivotArea dataOnly="0" labelOnly="1" outline="0" fieldPosition="0">
        <references count="1">
          <reference field="4294967294" count="4">
            <x v="0"/>
            <x v="1"/>
            <x v="2"/>
            <x v="3"/>
          </reference>
        </references>
      </pivotArea>
    </format>
    <format dxfId="232">
      <pivotArea dataOnly="0" labelOnly="1" fieldPosition="0">
        <references count="1">
          <reference field="0" count="0"/>
        </references>
      </pivotArea>
    </format>
  </formats>
  <pivotHierarchies count="2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mpleted Workbook.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50B7CA-88D1-48C3-9104-A4398F4E501D}" name="Salary vs. Rating"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Rating">
  <location ref="B4:C10"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4"/>
    </i>
    <i>
      <x v="1"/>
    </i>
    <i>
      <x/>
    </i>
    <i t="grand">
      <x/>
    </i>
  </rowItems>
  <colItems count="1">
    <i/>
  </colItems>
  <dataFields count="1">
    <dataField name="Average of Salary" fld="1" subtotal="average" baseField="0" baseItem="0" numFmtId="165"/>
  </dataFields>
  <formats count="8">
    <format dxfId="231">
      <pivotArea dataOnly="0" labelOnly="1" outline="0" fieldPosition="0">
        <references count="1">
          <reference field="4294967294" count="1">
            <x v="0"/>
          </reference>
        </references>
      </pivotArea>
    </format>
    <format dxfId="230">
      <pivotArea outline="0" collapsedLevelsAreSubtotals="1" fieldPosition="0">
        <references count="1">
          <reference field="4294967294" count="1" selected="0">
            <x v="0"/>
          </reference>
        </references>
      </pivotArea>
    </format>
    <format dxfId="199">
      <pivotArea type="all" dataOnly="0" outline="0" fieldPosition="0"/>
    </format>
    <format dxfId="198">
      <pivotArea outline="0" collapsedLevelsAreSubtotals="1" fieldPosition="0"/>
    </format>
    <format dxfId="197">
      <pivotArea field="0" type="button" dataOnly="0" labelOnly="1" outline="0" axis="axisRow" fieldPosition="0"/>
    </format>
    <format dxfId="196">
      <pivotArea dataOnly="0" labelOnly="1" fieldPosition="0">
        <references count="1">
          <reference field="0" count="0"/>
        </references>
      </pivotArea>
    </format>
    <format dxfId="195">
      <pivotArea dataOnly="0" labelOnly="1" grandRow="1" outline="0" fieldPosition="0"/>
    </format>
    <format dxfId="194">
      <pivotArea dataOnly="0" labelOnly="1" outline="0" axis="axisValues" fieldPosition="0"/>
    </format>
  </formats>
  <conditionalFormats count="1">
    <conditionalFormat scope="field" priority="1">
      <pivotAreas count="1">
        <pivotArea outline="0" collapsedLevelsAreSubtotals="1" fieldPosition="0">
          <references count="2">
            <reference field="4294967294" count="1" selected="0">
              <x v="0"/>
            </reference>
            <reference field="0" count="0" selected="0"/>
          </references>
        </pivotArea>
      </pivotAreas>
    </conditionalFormat>
  </conditional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2CD461-2D48-42DD-82A7-24C7D0C7F545}" name="Company Growth over Time"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ate Joined (Year &amp; Month)">
  <location ref="B4:C40"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 allDrilled="1" subtotalTop="0" showAll="0" dataSourceSort="1" defaultSubtotal="0" defaultAttributeDrillState="1"/>
  </pivotFields>
  <rowFields count="2">
    <field x="1"/>
    <field x="0"/>
  </rowFields>
  <rowItems count="36">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rowItems>
  <colItems count="1">
    <i/>
  </colItems>
  <dataFields count="1">
    <dataField name="Count of Name" fld="2" subtotal="count" showDataAs="runTotal" baseField="0" baseItem="0"/>
  </dataFields>
  <formats count="9">
    <format dxfId="209">
      <pivotArea type="all" dataOnly="0" outline="0" fieldPosition="0"/>
    </format>
    <format dxfId="208">
      <pivotArea outline="0" collapsedLevelsAreSubtotals="1" fieldPosition="0"/>
    </format>
    <format dxfId="207">
      <pivotArea field="1" type="button" dataOnly="0" labelOnly="1" outline="0" axis="axisRow" fieldPosition="0"/>
    </format>
    <format dxfId="206">
      <pivotArea dataOnly="0" labelOnly="1" fieldPosition="0">
        <references count="1">
          <reference field="1" count="0"/>
        </references>
      </pivotArea>
    </format>
    <format dxfId="205">
      <pivotArea dataOnly="0" labelOnly="1" fieldPosition="0">
        <references count="2">
          <reference field="0" count="8">
            <x v="0"/>
            <x v="1"/>
            <x v="2"/>
            <x v="3"/>
            <x v="4"/>
            <x v="5"/>
            <x v="6"/>
            <x v="7"/>
          </reference>
          <reference field="1" count="1" selected="0">
            <x v="0"/>
          </reference>
        </references>
      </pivotArea>
    </format>
    <format dxfId="204">
      <pivotArea dataOnly="0" labelOnly="1" fieldPosition="0">
        <references count="2">
          <reference field="0" count="0"/>
          <reference field="1" count="1" selected="0">
            <x v="1"/>
          </reference>
        </references>
      </pivotArea>
    </format>
    <format dxfId="203">
      <pivotArea dataOnly="0" labelOnly="1" fieldPosition="0">
        <references count="2">
          <reference field="0" count="10">
            <x v="0"/>
            <x v="1"/>
            <x v="2"/>
            <x v="3"/>
            <x v="4"/>
            <x v="5"/>
            <x v="8"/>
            <x v="9"/>
            <x v="10"/>
            <x v="11"/>
          </reference>
          <reference field="1" count="1" selected="0">
            <x v="2"/>
          </reference>
        </references>
      </pivotArea>
    </format>
    <format dxfId="202">
      <pivotArea dataOnly="0" labelOnly="1" fieldPosition="0">
        <references count="2">
          <reference field="0" count="2">
            <x v="9"/>
            <x v="11"/>
          </reference>
          <reference field="1" count="1" selected="0">
            <x v="3"/>
          </reference>
        </references>
      </pivotArea>
    </format>
    <format dxfId="20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3D1FCB-4255-4386-9F7E-ED991A22662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location ref="G4:H10"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2"/>
    </i>
    <i>
      <x v="4"/>
    </i>
    <i>
      <x/>
    </i>
    <i>
      <x v="3"/>
    </i>
    <i>
      <x v="1"/>
    </i>
    <i t="grand">
      <x/>
    </i>
  </rowItems>
  <colItems count="1">
    <i/>
  </colItems>
  <pageFields count="1">
    <pageField fld="2" hier="7" name="[Staff].[Country].&amp;[IND]" cap="IND"/>
  </pageFields>
  <dataFields count="1">
    <dataField name="Count of Name" fld="1" subtotal="count" baseField="0" baseItem="0"/>
  </dataFields>
  <formats count="8">
    <format dxfId="222">
      <pivotArea type="all" dataOnly="0" outline="0" fieldPosition="0"/>
    </format>
    <format dxfId="221">
      <pivotArea outline="0" collapsedLevelsAreSubtotals="1" fieldPosition="0"/>
    </format>
    <format dxfId="220">
      <pivotArea field="0" type="button" dataOnly="0" labelOnly="1" outline="0" axis="axisRow" fieldPosition="0"/>
    </format>
    <format dxfId="219">
      <pivotArea dataOnly="0" labelOnly="1" fieldPosition="0">
        <references count="1">
          <reference field="0" count="0"/>
        </references>
      </pivotArea>
    </format>
    <format dxfId="218">
      <pivotArea dataOnly="0" labelOnly="1" grandRow="1" outline="0" fieldPosition="0"/>
    </format>
    <format dxfId="217">
      <pivotArea dataOnly="0" labelOnly="1" outline="0" axis="axisValues" fieldPosition="0"/>
    </format>
    <format dxfId="212">
      <pivotArea field="0" type="button" dataOnly="0" labelOnly="1" outline="0" axis="axisRow" fieldPosition="0"/>
    </format>
    <format dxfId="211">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IND]"/>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129693-AAE9-44B1-B5D1-5C2B4878F3E0}" name="Headcount of India by Departmen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Department">
  <location ref="B4:C10"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2"/>
    </i>
    <i>
      <x v="4"/>
    </i>
    <i>
      <x/>
    </i>
    <i>
      <x v="3"/>
    </i>
    <i>
      <x v="1"/>
    </i>
    <i t="grand">
      <x/>
    </i>
  </rowItems>
  <colItems count="1">
    <i/>
  </colItems>
  <pageFields count="1">
    <pageField fld="2" hier="7" name="[Staff].[Country].[All]" cap="All"/>
  </pageFields>
  <dataFields count="1">
    <dataField name="Employee Count" fld="1" subtotal="count" baseField="0" baseItem="0"/>
  </dataFields>
  <formats count="8">
    <format dxfId="229">
      <pivotArea type="all" dataOnly="0" outline="0" fieldPosition="0"/>
    </format>
    <format dxfId="228">
      <pivotArea outline="0" collapsedLevelsAreSubtotals="1" fieldPosition="0"/>
    </format>
    <format dxfId="227">
      <pivotArea field="0" type="button" dataOnly="0" labelOnly="1" outline="0" axis="axisRow" fieldPosition="0"/>
    </format>
    <format dxfId="226">
      <pivotArea dataOnly="0" labelOnly="1" fieldPosition="0">
        <references count="1">
          <reference field="0" count="0"/>
        </references>
      </pivotArea>
    </format>
    <format dxfId="225">
      <pivotArea dataOnly="0" labelOnly="1" grandRow="1" outline="0" fieldPosition="0"/>
    </format>
    <format dxfId="224">
      <pivotArea dataOnly="0" labelOnly="1" outline="0" axis="axisValues" fieldPosition="0"/>
    </format>
    <format dxfId="215">
      <pivotArea field="0" type="button" dataOnly="0" labelOnly="1" outline="0" axis="axisRow" fieldPosition="0"/>
    </format>
    <format dxfId="21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Employee 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E3989BC2-80D3-47EE-92BA-D59632AFAA6B}" autoFormatId="16" applyNumberFormats="0" applyBorderFormats="0" applyFontFormats="0" applyPatternFormats="0" applyAlignmentFormats="0" applyWidthHeightFormats="0">
  <queryTableRefresh nextId="12" unboundColumnsRight="3">
    <queryTableFields count="11">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CCF27A7-EA46-41E3-887A-6678D02E2589}" sourceName="[Staff].[Country]">
  <pivotTables>
    <pivotTable tabId="17" name="Headcount of India by Department"/>
    <pivotTable tabId="15" name="Company Growth over Time"/>
    <pivotTable tabId="12" name="Salary vs. Rating"/>
  </pivotTables>
  <data>
    <olap pivotCacheId="222223564">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368108C-0038-4F34-87EF-2AF412EF6A6D}" sourceName="[Staff].[Department]">
  <pivotTables>
    <pivotTable tabId="17" name="Headcount of India by Department"/>
    <pivotTable tabId="15" name="Company Growth over Time"/>
    <pivotTable tabId="12" name="Salary vs. Rating"/>
  </pivotTables>
  <data>
    <olap pivotCacheId="1466936439">
      <levels count="2">
        <level uniqueName="[Staff].[Department].[(All)]" sourceCaption="(All)" count="0"/>
        <level uniqueName="[Staff].[Department].[Department]" sourceCaption="Department" count="5">
          <ranges>
            <range startItem="0">
              <i n="[Staff].[Department].&amp;[Finance]" c="Finance"/>
              <i n="[Staff].[Department].&amp;[HR]" c="HR"/>
              <i n="[Staff].[Department].&amp;[Procurement]" c="Procurement"/>
              <i n="[Staff].[Department].&amp;[Sales]" c="Sales"/>
              <i n="[Staff].[Department].&amp;[Website]" c="Website"/>
            </range>
          </ranges>
        </level>
      </levels>
      <selections count="1">
        <selection n="[Staff].[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Joined__Year" xr10:uid="{04C49CD9-5A25-47A4-8EDC-18BB1B32B27F}" sourceName="[Staff].[Date Joined (Year)]">
  <pivotTables>
    <pivotTable tabId="17" name="Headcount of India by Department"/>
    <pivotTable tabId="15" name="Company Growth over Time"/>
    <pivotTable tabId="12" name="Salary vs. Rating"/>
  </pivotTables>
  <data>
    <olap pivotCacheId="1466936439">
      <levels count="2">
        <level uniqueName="[Staff].[Date Joined (Year)].[(All)]" sourceCaption="(All)" count="0"/>
        <level uniqueName="[Staff].[Date Joined (Year)].[Date Joined (Year)]" sourceCaption="Date Joined (Year)" count="4">
          <ranges>
            <range startItem="0">
              <i n="[Staff].[Date Joined (Year)].&amp;[2020]" c="2020"/>
              <i n="[Staff].[Date Joined (Year)].&amp;[2021]" c="2021"/>
              <i n="[Staff].[Date Joined (Year)].&amp;[2022]" c="2022"/>
              <i n="[Staff].[Date Joined (Year)].&amp;[2023]" c="2023"/>
            </range>
          </ranges>
        </level>
      </levels>
      <selections count="1">
        <selection n="[Staff].[Date Joined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Joined__Month" xr10:uid="{1D909B99-BF52-4C58-A97F-DECCF3BFD2C4}" sourceName="[Staff].[Date Joined (Month)]">
  <pivotTables>
    <pivotTable tabId="15" name="Company Growth over Time"/>
    <pivotTable tabId="17" name="Headcount of India by Department"/>
    <pivotTable tabId="12" name="Salary vs. Rating"/>
  </pivotTables>
  <data>
    <olap pivotCacheId="1466936439">
      <levels count="2">
        <level uniqueName="[Staff].[Date Joined (Month)].[(All)]" sourceCaption="(All)" count="0"/>
        <level uniqueName="[Staff].[Date Joined (Month)].[Date Joined (Month)]" sourceCaption="Date Joined (Month)" count="12">
          <ranges>
            <range startItem="0">
              <i n="[Staff].[Date Joined (Month)].&amp;[Jan]" c="Jan"/>
              <i n="[Staff].[Date Joined (Month)].&amp;[Feb]" c="Feb"/>
              <i n="[Staff].[Date Joined (Month)].&amp;[Mar]" c="Mar"/>
              <i n="[Staff].[Date Joined (Month)].&amp;[Apr]" c="Apr"/>
              <i n="[Staff].[Date Joined (Month)].&amp;[May]" c="May"/>
              <i n="[Staff].[Date Joined (Month)].&amp;[Jun]" c="Jun"/>
              <i n="[Staff].[Date Joined (Month)].&amp;[Jul]" c="Jul"/>
              <i n="[Staff].[Date Joined (Month)].&amp;[Aug]" c="Aug"/>
              <i n="[Staff].[Date Joined (Month)].&amp;[Sep]" c="Sep"/>
              <i n="[Staff].[Date Joined (Month)].&amp;[Oct]" c="Oct"/>
              <i n="[Staff].[Date Joined (Month)].&amp;[Nov]" c="Nov"/>
              <i n="[Staff].[Date Joined (Month)].&amp;[Dec]" c="Dec"/>
            </range>
          </ranges>
        </level>
      </levels>
      <selections count="1">
        <selection n="[Staff].[Date Joined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880DE87-AAF0-4E45-A301-840B1AB0F3BE}" cache="Slicer_Department" caption="Depart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2C602A6-6639-40DF-8F64-AFEABF48821C}" cache="Slicer_Country" caption="Count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23E9F19-EC42-4645-9316-56463EE076D5}" cache="Slicer_Country" caption="Country" level="1" style="SlicerStyleLight6" rowHeight="241300"/>
  <slicer name="Department 1" xr10:uid="{EA162F25-AF65-4A5E-8411-FEA2BCB9E4B6}" cache="Slicer_Department" caption="Department" level="1" style="SlicerStyleLight6" rowHeight="241300"/>
  <slicer name="Date Joined (Year)" xr10:uid="{6217BBFB-9D91-445B-A6C5-380A3B69191D}" cache="Slicer_Date_Joined__Year" caption="Date Joined (Year)" level="1" style="SlicerStyleLight6" rowHeight="241300"/>
  <slicer name="Date Joined (Month)" xr10:uid="{DC345C13-EEF7-454B-9255-75B5F49BFB43}" cache="Slicer_Date_Joined__Month" caption="Date Joined (Month)" level="1" style="SlicerStyleLight6"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A20201-8914-4542-AE4C-D4960DD51A82}" name="NZ_staff" displayName="NZ_staff" ref="A1:G102" totalsRowCount="1" headerRowDxfId="255">
  <autoFilter ref="A1:G101" xr:uid="{60A20201-8914-4542-AE4C-D4960DD51A82}"/>
  <tableColumns count="7">
    <tableColumn id="1" xr3:uid="{7A3900B4-E2BE-40EB-80FA-1322932B3458}" name="Name" totalsRowLabel="Total"/>
    <tableColumn id="2" xr3:uid="{5CEDD6F0-2656-4510-B817-08811D28BB1A}" name="Gender"/>
    <tableColumn id="3" xr3:uid="{338743EC-9180-4BE5-A451-97EDE2E378A9}" name="Department"/>
    <tableColumn id="4" xr3:uid="{4A035094-07BD-4F63-B7C8-B0058DD12E65}" name="Age" totalsRowFunction="average"/>
    <tableColumn id="5" xr3:uid="{2FBA19D3-9FFE-4C8D-87E4-43D48E03EDE1}" name="Date Joined"/>
    <tableColumn id="6" xr3:uid="{660869F1-4977-48FC-8687-DB24EFBFCF06}" name="Salary" totalsRowFunction="average" dataDxfId="254" totalsRowDxfId="253"/>
    <tableColumn id="7" xr3:uid="{D850FF28-75A7-4F2D-B8BB-390BEB61CB5F}" name="Rating"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A6E2AF-3081-48B9-BCA7-A6FF33010633}" name="India_staff" displayName="India_staff" ref="A1:G113" totalsRowShown="0" headerRowDxfId="252">
  <autoFilter ref="A1:G113" xr:uid="{FBA6E2AF-3081-48B9-BCA7-A6FF33010633}"/>
  <tableColumns count="7">
    <tableColumn id="1" xr3:uid="{E5606CCB-62C8-4CBF-855D-E0246515C399}" name="Name"/>
    <tableColumn id="2" xr3:uid="{FEBAC106-15EB-44E9-9BAE-6B0C55D86346}" name="Gender"/>
    <tableColumn id="3" xr3:uid="{A6561612-5F75-42EB-81C9-8D83C2C7D50C}" name="Age"/>
    <tableColumn id="4" xr3:uid="{B1230328-24F2-400D-A2CE-E792250018CB}" name="Rating"/>
    <tableColumn id="5" xr3:uid="{EEC1A85E-EF45-4338-B31C-5A2761D2FE07}" name="Date Joined" dataDxfId="251"/>
    <tableColumn id="6" xr3:uid="{B55FDCAC-AEF8-42B4-8F40-5447A798115C}" name="Department"/>
    <tableColumn id="7" xr3:uid="{FA2FDE35-E540-4A2F-8595-F8B53C98BC3F}" name="Sala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B6A7FB-6B42-4A8D-B1D5-656595F4065A}" name="Staff" displayName="Staff" ref="A1:K184" tableType="queryTable" totalsRowShown="0">
  <autoFilter ref="A1:K184" xr:uid="{C0B6A7FB-6B42-4A8D-B1D5-656595F4065A}"/>
  <sortState xmlns:xlrd2="http://schemas.microsoft.com/office/spreadsheetml/2017/richdata2" ref="A2:J184">
    <sortCondition ref="G1:G184"/>
  </sortState>
  <tableColumns count="11">
    <tableColumn id="1" xr3:uid="{796D49C5-C4C1-4696-99F3-01ABD4B2BF60}" uniqueName="1" name="Name" queryTableFieldId="1" dataDxfId="250"/>
    <tableColumn id="2" xr3:uid="{DA904EB8-1DE3-40CC-946F-6B2D4EEC778A}" uniqueName="2" name="Gender" queryTableFieldId="2" dataDxfId="249"/>
    <tableColumn id="3" xr3:uid="{A6CF7321-A9B1-4DBC-A2A9-6A6A9A79A9DC}" uniqueName="3" name="Age" queryTableFieldId="3"/>
    <tableColumn id="4" xr3:uid="{EF6C985A-8C6C-4A8D-A50A-FA7E17A672C5}" uniqueName="4" name="Rating" queryTableFieldId="4"/>
    <tableColumn id="5" xr3:uid="{31808A48-64AF-4C43-BD85-B912E48E00B5}" uniqueName="5" name="Date Joined" queryTableFieldId="5" dataDxfId="248"/>
    <tableColumn id="6" xr3:uid="{63C06CC9-D5A8-47FB-8593-1573DA336E3F}" uniqueName="6" name="Department" queryTableFieldId="6" dataDxfId="247"/>
    <tableColumn id="7" xr3:uid="{E511EBE2-5F20-418F-86A3-205A2A037EBA}" uniqueName="7" name="Salary" queryTableFieldId="7" dataDxfId="246"/>
    <tableColumn id="8" xr3:uid="{1CC9D410-FBB3-4B71-9847-E53D368D8486}" uniqueName="8" name="Country" queryTableFieldId="8"/>
    <tableColumn id="9" xr3:uid="{EE8E3536-4983-44B0-8E9C-FBA0DEBD66B0}" uniqueName="9" name="Tenure" queryTableFieldId="9" dataDxfId="245">
      <calculatedColumnFormula>(TODAY()-Staff[[#This Row],[Date Joined]])/365</calculatedColumnFormula>
    </tableColumn>
    <tableColumn id="10" xr3:uid="{9515D7D4-8C6E-4124-8A85-579FE17C7906}" uniqueName="10" name="Bonus" queryTableFieldId="10" dataDxfId="244">
      <calculatedColumnFormula>ROUND(IF(Staff[[#This Row],[Tenure]]&gt;2,3%,2%)*Staff[[#This Row],[Salary]],0)</calculatedColumnFormula>
    </tableColumn>
    <tableColumn id="11" xr3:uid="{567FE20B-DFDA-4630-8266-19BCEBD458C1}" uniqueName="11" name="Rating as Number" queryTableFieldId="11" dataDxfId="243">
      <calculatedColumnFormula>VLOOKUP(Staff[[#This Row],[Rating]],Mapping!$B$3:$C$8,2,FALSE)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D1AB3-3FD3-4EDB-BE79-26099B3B614D}">
  <sheetPr codeName="Sheet1"/>
  <dimension ref="A1:G102"/>
  <sheetViews>
    <sheetView workbookViewId="0">
      <selection activeCell="I9" sqref="I9"/>
    </sheetView>
  </sheetViews>
  <sheetFormatPr defaultRowHeight="14.5" x14ac:dyDescent="0.35"/>
  <cols>
    <col min="1" max="1" width="19.81640625" bestFit="1" customWidth="1"/>
    <col min="2" max="2" width="9.7265625" customWidth="1"/>
    <col min="3" max="3" width="14.26953125" customWidth="1"/>
    <col min="5" max="5" width="14" customWidth="1"/>
    <col min="6" max="6" width="11.7265625" bestFit="1" customWidth="1"/>
    <col min="7" max="7" width="13.1796875" bestFit="1" customWidth="1"/>
  </cols>
  <sheetData>
    <row r="1" spans="1:7" ht="16.5" x14ac:dyDescent="0.45">
      <c r="A1" s="1" t="s">
        <v>0</v>
      </c>
      <c r="B1" s="1" t="s">
        <v>1</v>
      </c>
      <c r="C1" s="1" t="s">
        <v>2</v>
      </c>
      <c r="D1" s="1" t="s">
        <v>3</v>
      </c>
      <c r="E1" s="2" t="s">
        <v>4</v>
      </c>
      <c r="F1" s="5" t="s">
        <v>5</v>
      </c>
      <c r="G1" s="1" t="s">
        <v>6</v>
      </c>
    </row>
    <row r="2" spans="1:7" x14ac:dyDescent="0.35">
      <c r="A2" t="s">
        <v>7</v>
      </c>
      <c r="B2" t="s">
        <v>8</v>
      </c>
      <c r="C2" t="s">
        <v>9</v>
      </c>
      <c r="D2">
        <v>22</v>
      </c>
      <c r="E2" s="3">
        <v>44446</v>
      </c>
      <c r="F2" s="4">
        <v>112780</v>
      </c>
      <c r="G2" t="s">
        <v>10</v>
      </c>
    </row>
    <row r="3" spans="1:7" x14ac:dyDescent="0.35">
      <c r="A3" t="s">
        <v>11</v>
      </c>
      <c r="B3" t="s">
        <v>8</v>
      </c>
      <c r="C3" t="s">
        <v>12</v>
      </c>
      <c r="D3">
        <v>46</v>
      </c>
      <c r="E3" s="3">
        <v>44758</v>
      </c>
      <c r="F3" s="4">
        <v>70610</v>
      </c>
      <c r="G3" t="s">
        <v>13</v>
      </c>
    </row>
    <row r="4" spans="1:7" x14ac:dyDescent="0.35">
      <c r="A4" t="s">
        <v>14</v>
      </c>
      <c r="B4" t="s">
        <v>15</v>
      </c>
      <c r="C4" t="s">
        <v>9</v>
      </c>
      <c r="D4">
        <v>28</v>
      </c>
      <c r="E4" s="3">
        <v>44357</v>
      </c>
      <c r="F4" s="4">
        <v>53240</v>
      </c>
      <c r="G4" t="s">
        <v>13</v>
      </c>
    </row>
    <row r="5" spans="1:7" x14ac:dyDescent="0.35">
      <c r="A5" t="s">
        <v>16</v>
      </c>
      <c r="C5" t="s">
        <v>17</v>
      </c>
      <c r="D5">
        <v>37</v>
      </c>
      <c r="E5" s="3">
        <v>44146</v>
      </c>
      <c r="F5" s="4">
        <v>115440</v>
      </c>
      <c r="G5" t="s">
        <v>18</v>
      </c>
    </row>
    <row r="6" spans="1:7" x14ac:dyDescent="0.35">
      <c r="A6" t="s">
        <v>19</v>
      </c>
      <c r="B6" t="s">
        <v>8</v>
      </c>
      <c r="C6" t="s">
        <v>9</v>
      </c>
      <c r="D6">
        <v>32</v>
      </c>
      <c r="E6" s="3">
        <v>44465</v>
      </c>
      <c r="F6" s="4">
        <v>53540</v>
      </c>
      <c r="G6" t="s">
        <v>13</v>
      </c>
    </row>
    <row r="7" spans="1:7" x14ac:dyDescent="0.35">
      <c r="A7" t="s">
        <v>20</v>
      </c>
      <c r="B7" t="s">
        <v>15</v>
      </c>
      <c r="C7" t="s">
        <v>12</v>
      </c>
      <c r="D7">
        <v>30</v>
      </c>
      <c r="E7" s="3">
        <v>44861</v>
      </c>
      <c r="F7" s="4">
        <v>112570</v>
      </c>
      <c r="G7" t="s">
        <v>13</v>
      </c>
    </row>
    <row r="8" spans="1:7" x14ac:dyDescent="0.35">
      <c r="A8" t="s">
        <v>21</v>
      </c>
      <c r="B8" t="s">
        <v>8</v>
      </c>
      <c r="C8" t="s">
        <v>12</v>
      </c>
      <c r="D8">
        <v>33</v>
      </c>
      <c r="E8" s="3">
        <v>44701</v>
      </c>
      <c r="F8" s="4">
        <v>48530</v>
      </c>
      <c r="G8" t="s">
        <v>10</v>
      </c>
    </row>
    <row r="9" spans="1:7" x14ac:dyDescent="0.35">
      <c r="A9" t="s">
        <v>22</v>
      </c>
      <c r="B9" t="s">
        <v>15</v>
      </c>
      <c r="C9" t="s">
        <v>23</v>
      </c>
      <c r="D9">
        <v>24</v>
      </c>
      <c r="E9" s="3">
        <v>44148</v>
      </c>
      <c r="F9" s="4">
        <v>62780</v>
      </c>
      <c r="G9" t="s">
        <v>13</v>
      </c>
    </row>
    <row r="10" spans="1:7" x14ac:dyDescent="0.35">
      <c r="A10" t="s">
        <v>24</v>
      </c>
      <c r="B10" t="s">
        <v>8</v>
      </c>
      <c r="C10" t="s">
        <v>23</v>
      </c>
      <c r="D10">
        <v>33</v>
      </c>
      <c r="E10" s="3">
        <v>44509</v>
      </c>
      <c r="F10" s="4">
        <v>53870</v>
      </c>
      <c r="G10" t="s">
        <v>13</v>
      </c>
    </row>
    <row r="11" spans="1:7" x14ac:dyDescent="0.35">
      <c r="A11" t="s">
        <v>25</v>
      </c>
      <c r="B11" t="s">
        <v>15</v>
      </c>
      <c r="C11" t="s">
        <v>26</v>
      </c>
      <c r="D11">
        <v>27</v>
      </c>
      <c r="E11" s="3">
        <v>44122</v>
      </c>
      <c r="F11" s="4">
        <v>119110</v>
      </c>
      <c r="G11" t="s">
        <v>13</v>
      </c>
    </row>
    <row r="12" spans="1:7" x14ac:dyDescent="0.35">
      <c r="A12" t="s">
        <v>27</v>
      </c>
      <c r="B12" t="s">
        <v>8</v>
      </c>
      <c r="C12" t="s">
        <v>23</v>
      </c>
      <c r="D12">
        <v>29</v>
      </c>
      <c r="E12" s="3">
        <v>44180</v>
      </c>
      <c r="F12" s="4">
        <v>112110</v>
      </c>
      <c r="G12" t="s">
        <v>18</v>
      </c>
    </row>
    <row r="13" spans="1:7" x14ac:dyDescent="0.35">
      <c r="A13" t="s">
        <v>28</v>
      </c>
      <c r="B13" t="s">
        <v>8</v>
      </c>
      <c r="C13" t="s">
        <v>9</v>
      </c>
      <c r="D13">
        <v>25</v>
      </c>
      <c r="E13" s="3">
        <v>44383</v>
      </c>
      <c r="F13" s="4">
        <v>65700</v>
      </c>
      <c r="G13" t="s">
        <v>13</v>
      </c>
    </row>
    <row r="14" spans="1:7" x14ac:dyDescent="0.35">
      <c r="A14" t="s">
        <v>29</v>
      </c>
      <c r="B14" t="s">
        <v>8</v>
      </c>
      <c r="C14" t="s">
        <v>23</v>
      </c>
      <c r="D14">
        <v>37</v>
      </c>
      <c r="E14" s="3">
        <v>44701</v>
      </c>
      <c r="F14" s="4">
        <v>69070</v>
      </c>
      <c r="G14" t="s">
        <v>13</v>
      </c>
    </row>
    <row r="15" spans="1:7" x14ac:dyDescent="0.35">
      <c r="A15" t="s">
        <v>30</v>
      </c>
      <c r="B15" t="s">
        <v>8</v>
      </c>
      <c r="C15" t="s">
        <v>23</v>
      </c>
      <c r="D15">
        <v>20</v>
      </c>
      <c r="E15" s="3">
        <v>44459</v>
      </c>
      <c r="F15" s="4">
        <v>107700</v>
      </c>
      <c r="G15" t="s">
        <v>13</v>
      </c>
    </row>
    <row r="16" spans="1:7" x14ac:dyDescent="0.35">
      <c r="A16" t="s">
        <v>31</v>
      </c>
      <c r="B16" t="s">
        <v>15</v>
      </c>
      <c r="C16" t="s">
        <v>23</v>
      </c>
      <c r="D16">
        <v>32</v>
      </c>
      <c r="E16" s="3">
        <v>44354</v>
      </c>
      <c r="F16" s="4">
        <v>43840</v>
      </c>
      <c r="G16" t="s">
        <v>10</v>
      </c>
    </row>
    <row r="17" spans="1:7" x14ac:dyDescent="0.35">
      <c r="A17" t="s">
        <v>32</v>
      </c>
      <c r="B17" t="s">
        <v>8</v>
      </c>
      <c r="C17" t="s">
        <v>12</v>
      </c>
      <c r="D17">
        <v>40</v>
      </c>
      <c r="E17" s="3">
        <v>44263</v>
      </c>
      <c r="F17" s="4">
        <v>99750</v>
      </c>
      <c r="G17" t="s">
        <v>13</v>
      </c>
    </row>
    <row r="18" spans="1:7" x14ac:dyDescent="0.35">
      <c r="A18" t="s">
        <v>33</v>
      </c>
      <c r="B18" t="s">
        <v>8</v>
      </c>
      <c r="C18" t="s">
        <v>12</v>
      </c>
      <c r="D18">
        <v>21</v>
      </c>
      <c r="E18" s="3">
        <v>44104</v>
      </c>
      <c r="F18" s="4">
        <v>37920</v>
      </c>
      <c r="G18" t="s">
        <v>13</v>
      </c>
    </row>
    <row r="19" spans="1:7" x14ac:dyDescent="0.35">
      <c r="A19" t="s">
        <v>34</v>
      </c>
      <c r="B19" t="s">
        <v>8</v>
      </c>
      <c r="C19" t="s">
        <v>12</v>
      </c>
      <c r="D19">
        <v>21</v>
      </c>
      <c r="E19" s="3">
        <v>44762</v>
      </c>
      <c r="F19" s="4">
        <v>57090</v>
      </c>
      <c r="G19" t="s">
        <v>13</v>
      </c>
    </row>
    <row r="20" spans="1:7" x14ac:dyDescent="0.35">
      <c r="A20" t="s">
        <v>35</v>
      </c>
      <c r="B20" t="s">
        <v>15</v>
      </c>
      <c r="C20" t="s">
        <v>23</v>
      </c>
      <c r="D20">
        <v>31</v>
      </c>
      <c r="E20" s="3">
        <v>44145</v>
      </c>
      <c r="F20" s="4">
        <v>41980</v>
      </c>
      <c r="G20" t="s">
        <v>13</v>
      </c>
    </row>
    <row r="21" spans="1:7" x14ac:dyDescent="0.35">
      <c r="A21" t="s">
        <v>36</v>
      </c>
      <c r="B21" t="s">
        <v>8</v>
      </c>
      <c r="C21" t="s">
        <v>26</v>
      </c>
      <c r="D21">
        <v>21</v>
      </c>
      <c r="E21" s="3">
        <v>44242</v>
      </c>
      <c r="F21" s="4">
        <v>75880</v>
      </c>
      <c r="G21" t="s">
        <v>13</v>
      </c>
    </row>
    <row r="22" spans="1:7" x14ac:dyDescent="0.35">
      <c r="A22" t="s">
        <v>37</v>
      </c>
      <c r="B22" t="s">
        <v>15</v>
      </c>
      <c r="C22" t="s">
        <v>17</v>
      </c>
      <c r="D22">
        <v>34</v>
      </c>
      <c r="E22" s="3">
        <v>44653</v>
      </c>
      <c r="F22" s="4">
        <v>58940</v>
      </c>
      <c r="G22" t="s">
        <v>13</v>
      </c>
    </row>
    <row r="23" spans="1:7" x14ac:dyDescent="0.35">
      <c r="A23" t="s">
        <v>38</v>
      </c>
      <c r="B23" t="s">
        <v>15</v>
      </c>
      <c r="C23" t="s">
        <v>17</v>
      </c>
      <c r="D23">
        <v>30</v>
      </c>
      <c r="E23" s="3">
        <v>44389</v>
      </c>
      <c r="F23" s="4">
        <v>67910</v>
      </c>
      <c r="G23" t="s">
        <v>18</v>
      </c>
    </row>
    <row r="24" spans="1:7" x14ac:dyDescent="0.35">
      <c r="A24" t="s">
        <v>39</v>
      </c>
      <c r="B24" t="s">
        <v>15</v>
      </c>
      <c r="C24" t="s">
        <v>23</v>
      </c>
      <c r="D24">
        <v>31</v>
      </c>
      <c r="E24" s="3">
        <v>44663</v>
      </c>
      <c r="F24" s="4">
        <v>58100</v>
      </c>
      <c r="G24" t="s">
        <v>13</v>
      </c>
    </row>
    <row r="25" spans="1:7" x14ac:dyDescent="0.35">
      <c r="A25" t="s">
        <v>40</v>
      </c>
      <c r="B25" t="s">
        <v>8</v>
      </c>
      <c r="C25" t="s">
        <v>17</v>
      </c>
      <c r="D25">
        <v>27</v>
      </c>
      <c r="E25" s="3">
        <v>44567</v>
      </c>
      <c r="F25" s="4">
        <v>48980</v>
      </c>
      <c r="G25" t="s">
        <v>13</v>
      </c>
    </row>
    <row r="26" spans="1:7" x14ac:dyDescent="0.35">
      <c r="A26" t="s">
        <v>41</v>
      </c>
      <c r="C26" t="s">
        <v>17</v>
      </c>
      <c r="D26">
        <v>30</v>
      </c>
      <c r="E26" s="3">
        <v>44597</v>
      </c>
      <c r="F26" s="4">
        <v>64000</v>
      </c>
      <c r="G26" t="s">
        <v>13</v>
      </c>
    </row>
    <row r="27" spans="1:7" x14ac:dyDescent="0.35">
      <c r="A27" t="s">
        <v>42</v>
      </c>
      <c r="B27" t="s">
        <v>15</v>
      </c>
      <c r="C27" t="s">
        <v>12</v>
      </c>
      <c r="D27">
        <v>42</v>
      </c>
      <c r="E27" s="3">
        <v>44779</v>
      </c>
      <c r="F27" s="4">
        <v>75000</v>
      </c>
      <c r="G27" t="s">
        <v>43</v>
      </c>
    </row>
    <row r="28" spans="1:7" x14ac:dyDescent="0.35">
      <c r="A28" t="s">
        <v>44</v>
      </c>
      <c r="B28" t="s">
        <v>15</v>
      </c>
      <c r="C28" t="s">
        <v>23</v>
      </c>
      <c r="D28">
        <v>40</v>
      </c>
      <c r="E28" s="3">
        <v>44337</v>
      </c>
      <c r="F28" s="4">
        <v>87620</v>
      </c>
      <c r="G28" t="s">
        <v>13</v>
      </c>
    </row>
    <row r="29" spans="1:7" x14ac:dyDescent="0.35">
      <c r="A29" t="s">
        <v>45</v>
      </c>
      <c r="B29" t="s">
        <v>15</v>
      </c>
      <c r="C29" t="s">
        <v>23</v>
      </c>
      <c r="D29">
        <v>29</v>
      </c>
      <c r="E29" s="3">
        <v>44023</v>
      </c>
      <c r="F29" s="4">
        <v>34980</v>
      </c>
      <c r="G29" t="s">
        <v>13</v>
      </c>
    </row>
    <row r="30" spans="1:7" x14ac:dyDescent="0.35">
      <c r="A30" t="s">
        <v>46</v>
      </c>
      <c r="B30" t="s">
        <v>15</v>
      </c>
      <c r="C30" t="s">
        <v>17</v>
      </c>
      <c r="D30">
        <v>28</v>
      </c>
      <c r="E30" s="3">
        <v>44185</v>
      </c>
      <c r="F30" s="4">
        <v>75970</v>
      </c>
      <c r="G30" t="s">
        <v>13</v>
      </c>
    </row>
    <row r="31" spans="1:7" x14ac:dyDescent="0.35">
      <c r="A31" t="s">
        <v>47</v>
      </c>
      <c r="B31" t="s">
        <v>15</v>
      </c>
      <c r="C31" t="s">
        <v>17</v>
      </c>
      <c r="D31">
        <v>34</v>
      </c>
      <c r="E31" s="3">
        <v>44612</v>
      </c>
      <c r="F31" s="4">
        <v>60130</v>
      </c>
      <c r="G31" t="s">
        <v>13</v>
      </c>
    </row>
    <row r="32" spans="1:7" x14ac:dyDescent="0.35">
      <c r="A32" t="s">
        <v>48</v>
      </c>
      <c r="B32" t="s">
        <v>15</v>
      </c>
      <c r="C32" t="s">
        <v>23</v>
      </c>
      <c r="D32">
        <v>33</v>
      </c>
      <c r="E32" s="3">
        <v>44374</v>
      </c>
      <c r="F32" s="4">
        <v>75480</v>
      </c>
      <c r="G32" t="s">
        <v>49</v>
      </c>
    </row>
    <row r="33" spans="1:7" x14ac:dyDescent="0.35">
      <c r="A33" t="s">
        <v>50</v>
      </c>
      <c r="B33" t="s">
        <v>8</v>
      </c>
      <c r="C33" t="s">
        <v>12</v>
      </c>
      <c r="D33">
        <v>33</v>
      </c>
      <c r="E33" s="3">
        <v>44164</v>
      </c>
      <c r="F33" s="4">
        <v>115920</v>
      </c>
      <c r="G33" t="s">
        <v>13</v>
      </c>
    </row>
    <row r="34" spans="1:7" x14ac:dyDescent="0.35">
      <c r="A34" t="s">
        <v>51</v>
      </c>
      <c r="B34" t="s">
        <v>15</v>
      </c>
      <c r="C34" t="s">
        <v>9</v>
      </c>
      <c r="D34">
        <v>36</v>
      </c>
      <c r="E34" s="3">
        <v>44494</v>
      </c>
      <c r="F34" s="4">
        <v>78540</v>
      </c>
      <c r="G34" t="s">
        <v>13</v>
      </c>
    </row>
    <row r="35" spans="1:7" x14ac:dyDescent="0.35">
      <c r="A35" t="s">
        <v>52</v>
      </c>
      <c r="B35" t="s">
        <v>8</v>
      </c>
      <c r="C35" t="s">
        <v>12</v>
      </c>
      <c r="D35">
        <v>25</v>
      </c>
      <c r="E35" s="3">
        <v>44726</v>
      </c>
      <c r="F35" s="4">
        <v>109190</v>
      </c>
      <c r="G35" t="s">
        <v>10</v>
      </c>
    </row>
    <row r="36" spans="1:7" x14ac:dyDescent="0.35">
      <c r="A36" t="s">
        <v>53</v>
      </c>
      <c r="B36" t="s">
        <v>15</v>
      </c>
      <c r="C36" t="s">
        <v>9</v>
      </c>
      <c r="D36">
        <v>34</v>
      </c>
      <c r="E36" s="3">
        <v>44721</v>
      </c>
      <c r="F36" s="4">
        <v>49630</v>
      </c>
      <c r="G36" t="s">
        <v>18</v>
      </c>
    </row>
    <row r="37" spans="1:7" x14ac:dyDescent="0.35">
      <c r="A37" t="s">
        <v>54</v>
      </c>
      <c r="B37" t="s">
        <v>15</v>
      </c>
      <c r="C37" t="s">
        <v>12</v>
      </c>
      <c r="D37">
        <v>28</v>
      </c>
      <c r="E37" s="3">
        <v>44630</v>
      </c>
      <c r="F37" s="4">
        <v>99970</v>
      </c>
      <c r="G37" t="s">
        <v>13</v>
      </c>
    </row>
    <row r="38" spans="1:7" x14ac:dyDescent="0.35">
      <c r="A38" t="s">
        <v>55</v>
      </c>
      <c r="B38" t="s">
        <v>15</v>
      </c>
      <c r="C38" t="s">
        <v>23</v>
      </c>
      <c r="D38">
        <v>33</v>
      </c>
      <c r="E38" s="3">
        <v>44190</v>
      </c>
      <c r="F38" s="4">
        <v>96140</v>
      </c>
      <c r="G38" t="s">
        <v>13</v>
      </c>
    </row>
    <row r="39" spans="1:7" x14ac:dyDescent="0.35">
      <c r="A39" t="s">
        <v>56</v>
      </c>
      <c r="B39" t="s">
        <v>8</v>
      </c>
      <c r="C39" t="s">
        <v>12</v>
      </c>
      <c r="D39">
        <v>31</v>
      </c>
      <c r="E39" s="3">
        <v>44724</v>
      </c>
      <c r="F39" s="4">
        <v>103550</v>
      </c>
      <c r="G39" t="s">
        <v>13</v>
      </c>
    </row>
    <row r="40" spans="1:7" x14ac:dyDescent="0.35">
      <c r="A40" t="s">
        <v>57</v>
      </c>
      <c r="B40" t="s">
        <v>8</v>
      </c>
      <c r="C40" t="s">
        <v>23</v>
      </c>
      <c r="D40">
        <v>31</v>
      </c>
      <c r="E40" s="3">
        <v>44511</v>
      </c>
      <c r="F40" s="4">
        <v>48950</v>
      </c>
      <c r="G40" t="s">
        <v>13</v>
      </c>
    </row>
    <row r="41" spans="1:7" x14ac:dyDescent="0.35">
      <c r="A41" t="s">
        <v>58</v>
      </c>
      <c r="B41" t="s">
        <v>8</v>
      </c>
      <c r="C41" t="s">
        <v>17</v>
      </c>
      <c r="D41">
        <v>24</v>
      </c>
      <c r="E41" s="3">
        <v>44436</v>
      </c>
      <c r="F41" s="4">
        <v>52610</v>
      </c>
      <c r="G41" t="s">
        <v>18</v>
      </c>
    </row>
    <row r="42" spans="1:7" x14ac:dyDescent="0.35">
      <c r="A42" t="s">
        <v>59</v>
      </c>
      <c r="B42" t="s">
        <v>15</v>
      </c>
      <c r="C42" t="s">
        <v>12</v>
      </c>
      <c r="D42">
        <v>36</v>
      </c>
      <c r="E42" s="3">
        <v>44529</v>
      </c>
      <c r="F42" s="4">
        <v>78390</v>
      </c>
      <c r="G42" t="s">
        <v>13</v>
      </c>
    </row>
    <row r="43" spans="1:7" x14ac:dyDescent="0.35">
      <c r="A43" t="s">
        <v>60</v>
      </c>
      <c r="B43" t="s">
        <v>15</v>
      </c>
      <c r="C43" t="s">
        <v>17</v>
      </c>
      <c r="D43">
        <v>33</v>
      </c>
      <c r="E43" s="3">
        <v>44809</v>
      </c>
      <c r="F43" s="4">
        <v>86570</v>
      </c>
      <c r="G43" t="s">
        <v>13</v>
      </c>
    </row>
    <row r="44" spans="1:7" x14ac:dyDescent="0.35">
      <c r="A44" t="s">
        <v>61</v>
      </c>
      <c r="B44" t="s">
        <v>15</v>
      </c>
      <c r="C44" t="s">
        <v>23</v>
      </c>
      <c r="D44">
        <v>27</v>
      </c>
      <c r="E44" s="3">
        <v>44686</v>
      </c>
      <c r="F44" s="4">
        <v>83750</v>
      </c>
      <c r="G44" t="s">
        <v>13</v>
      </c>
    </row>
    <row r="45" spans="1:7" x14ac:dyDescent="0.35">
      <c r="A45" t="s">
        <v>62</v>
      </c>
      <c r="B45" t="s">
        <v>15</v>
      </c>
      <c r="C45" t="s">
        <v>17</v>
      </c>
      <c r="D45">
        <v>34</v>
      </c>
      <c r="E45" s="3">
        <v>44445</v>
      </c>
      <c r="F45" s="4">
        <v>92450</v>
      </c>
      <c r="G45" t="s">
        <v>13</v>
      </c>
    </row>
    <row r="46" spans="1:7" x14ac:dyDescent="0.35">
      <c r="A46" t="s">
        <v>63</v>
      </c>
      <c r="B46" t="s">
        <v>8</v>
      </c>
      <c r="C46" t="s">
        <v>23</v>
      </c>
      <c r="D46">
        <v>20</v>
      </c>
      <c r="E46" s="3">
        <v>44183</v>
      </c>
      <c r="F46" s="4">
        <v>112650</v>
      </c>
      <c r="G46" t="s">
        <v>13</v>
      </c>
    </row>
    <row r="47" spans="1:7" x14ac:dyDescent="0.35">
      <c r="A47" t="s">
        <v>64</v>
      </c>
      <c r="B47" t="s">
        <v>8</v>
      </c>
      <c r="C47" t="s">
        <v>12</v>
      </c>
      <c r="D47">
        <v>20</v>
      </c>
      <c r="E47" s="3">
        <v>44744</v>
      </c>
      <c r="F47" s="4">
        <v>79570</v>
      </c>
      <c r="G47" t="s">
        <v>13</v>
      </c>
    </row>
    <row r="48" spans="1:7" x14ac:dyDescent="0.35">
      <c r="A48" t="s">
        <v>65</v>
      </c>
      <c r="B48" t="s">
        <v>15</v>
      </c>
      <c r="C48" t="s">
        <v>9</v>
      </c>
      <c r="D48">
        <v>20</v>
      </c>
      <c r="E48" s="3">
        <v>44537</v>
      </c>
      <c r="F48" s="4">
        <v>68900</v>
      </c>
      <c r="G48" t="s">
        <v>18</v>
      </c>
    </row>
    <row r="49" spans="1:7" x14ac:dyDescent="0.35">
      <c r="A49" t="s">
        <v>66</v>
      </c>
      <c r="B49" t="s">
        <v>15</v>
      </c>
      <c r="C49" t="s">
        <v>23</v>
      </c>
      <c r="D49">
        <v>25</v>
      </c>
      <c r="E49" s="3">
        <v>44694</v>
      </c>
      <c r="F49" s="4">
        <v>80700</v>
      </c>
      <c r="G49" t="s">
        <v>10</v>
      </c>
    </row>
    <row r="50" spans="1:7" x14ac:dyDescent="0.35">
      <c r="A50" t="s">
        <v>67</v>
      </c>
      <c r="B50" t="s">
        <v>8</v>
      </c>
      <c r="C50" t="s">
        <v>12</v>
      </c>
      <c r="D50">
        <v>19</v>
      </c>
      <c r="E50" s="3">
        <v>44277</v>
      </c>
      <c r="F50" s="4">
        <v>58960</v>
      </c>
      <c r="G50" t="s">
        <v>13</v>
      </c>
    </row>
    <row r="51" spans="1:7" x14ac:dyDescent="0.35">
      <c r="A51" t="s">
        <v>68</v>
      </c>
      <c r="B51" t="s">
        <v>8</v>
      </c>
      <c r="C51" t="s">
        <v>23</v>
      </c>
      <c r="D51">
        <v>36</v>
      </c>
      <c r="E51" s="3">
        <v>44019</v>
      </c>
      <c r="F51" s="4">
        <v>118840</v>
      </c>
      <c r="G51" t="s">
        <v>13</v>
      </c>
    </row>
    <row r="52" spans="1:7" x14ac:dyDescent="0.35">
      <c r="A52" t="s">
        <v>69</v>
      </c>
      <c r="B52" t="s">
        <v>8</v>
      </c>
      <c r="C52" t="s">
        <v>17</v>
      </c>
      <c r="D52">
        <v>28</v>
      </c>
      <c r="E52" s="3">
        <v>44041</v>
      </c>
      <c r="F52" s="4">
        <v>48170</v>
      </c>
      <c r="G52" t="s">
        <v>10</v>
      </c>
    </row>
    <row r="53" spans="1:7" x14ac:dyDescent="0.35">
      <c r="A53" t="s">
        <v>70</v>
      </c>
      <c r="B53" t="s">
        <v>15</v>
      </c>
      <c r="C53" t="s">
        <v>26</v>
      </c>
      <c r="D53">
        <v>32</v>
      </c>
      <c r="E53" s="3">
        <v>44400</v>
      </c>
      <c r="F53" s="4">
        <v>45510</v>
      </c>
      <c r="G53" t="s">
        <v>13</v>
      </c>
    </row>
    <row r="54" spans="1:7" x14ac:dyDescent="0.35">
      <c r="A54" t="s">
        <v>63</v>
      </c>
      <c r="B54" t="s">
        <v>8</v>
      </c>
      <c r="C54" t="s">
        <v>12</v>
      </c>
      <c r="D54">
        <v>34</v>
      </c>
      <c r="E54" s="3">
        <v>44703</v>
      </c>
      <c r="F54" s="4">
        <v>112650</v>
      </c>
      <c r="G54" t="s">
        <v>13</v>
      </c>
    </row>
    <row r="55" spans="1:7" x14ac:dyDescent="0.35">
      <c r="A55" t="s">
        <v>71</v>
      </c>
      <c r="B55" t="s">
        <v>15</v>
      </c>
      <c r="C55" t="s">
        <v>12</v>
      </c>
      <c r="D55">
        <v>36</v>
      </c>
      <c r="E55" s="3">
        <v>44085</v>
      </c>
      <c r="F55" s="4">
        <v>114890</v>
      </c>
      <c r="G55" t="s">
        <v>13</v>
      </c>
    </row>
    <row r="56" spans="1:7" x14ac:dyDescent="0.35">
      <c r="A56" t="s">
        <v>72</v>
      </c>
      <c r="B56" t="s">
        <v>8</v>
      </c>
      <c r="C56" t="s">
        <v>23</v>
      </c>
      <c r="D56">
        <v>30</v>
      </c>
      <c r="E56" s="3">
        <v>44850</v>
      </c>
      <c r="F56" s="4">
        <v>69710</v>
      </c>
      <c r="G56" t="s">
        <v>13</v>
      </c>
    </row>
    <row r="57" spans="1:7" x14ac:dyDescent="0.35">
      <c r="A57" t="s">
        <v>73</v>
      </c>
      <c r="B57" t="s">
        <v>8</v>
      </c>
      <c r="C57" t="s">
        <v>17</v>
      </c>
      <c r="D57">
        <v>36</v>
      </c>
      <c r="E57" s="3">
        <v>44333</v>
      </c>
      <c r="F57" s="4">
        <v>71380</v>
      </c>
      <c r="G57" t="s">
        <v>13</v>
      </c>
    </row>
    <row r="58" spans="1:7" x14ac:dyDescent="0.35">
      <c r="A58" t="s">
        <v>74</v>
      </c>
      <c r="B58" t="s">
        <v>15</v>
      </c>
      <c r="C58" t="s">
        <v>9</v>
      </c>
      <c r="D58">
        <v>38</v>
      </c>
      <c r="E58" s="3">
        <v>44377</v>
      </c>
      <c r="F58" s="4">
        <v>109160</v>
      </c>
      <c r="G58" t="s">
        <v>43</v>
      </c>
    </row>
    <row r="59" spans="1:7" x14ac:dyDescent="0.35">
      <c r="A59" t="s">
        <v>75</v>
      </c>
      <c r="B59" t="s">
        <v>8</v>
      </c>
      <c r="C59" t="s">
        <v>12</v>
      </c>
      <c r="D59">
        <v>27</v>
      </c>
      <c r="E59" s="3">
        <v>44609</v>
      </c>
      <c r="F59" s="4">
        <v>113280</v>
      </c>
      <c r="G59" t="s">
        <v>49</v>
      </c>
    </row>
    <row r="60" spans="1:7" x14ac:dyDescent="0.35">
      <c r="A60" t="s">
        <v>76</v>
      </c>
      <c r="B60" t="s">
        <v>8</v>
      </c>
      <c r="C60" t="s">
        <v>23</v>
      </c>
      <c r="D60">
        <v>30</v>
      </c>
      <c r="E60" s="3">
        <v>44273</v>
      </c>
      <c r="F60" s="4">
        <v>69120</v>
      </c>
      <c r="G60" t="s">
        <v>13</v>
      </c>
    </row>
    <row r="61" spans="1:7" x14ac:dyDescent="0.35">
      <c r="A61" t="s">
        <v>77</v>
      </c>
      <c r="B61" t="s">
        <v>15</v>
      </c>
      <c r="C61" t="s">
        <v>26</v>
      </c>
      <c r="D61">
        <v>37</v>
      </c>
      <c r="E61" s="3">
        <v>44451</v>
      </c>
      <c r="F61" s="4">
        <v>118100</v>
      </c>
      <c r="G61" t="s">
        <v>13</v>
      </c>
    </row>
    <row r="62" spans="1:7" x14ac:dyDescent="0.35">
      <c r="A62" t="s">
        <v>78</v>
      </c>
      <c r="B62" t="s">
        <v>15</v>
      </c>
      <c r="C62" t="s">
        <v>12</v>
      </c>
      <c r="D62">
        <v>22</v>
      </c>
      <c r="E62" s="3">
        <v>44450</v>
      </c>
      <c r="F62" s="4">
        <v>76900</v>
      </c>
      <c r="G62" t="s">
        <v>10</v>
      </c>
    </row>
    <row r="63" spans="1:7" x14ac:dyDescent="0.35">
      <c r="A63" t="s">
        <v>79</v>
      </c>
      <c r="B63" t="s">
        <v>15</v>
      </c>
      <c r="C63" t="s">
        <v>23</v>
      </c>
      <c r="D63">
        <v>43</v>
      </c>
      <c r="E63" s="3">
        <v>45045</v>
      </c>
      <c r="F63" s="4">
        <v>114870</v>
      </c>
      <c r="G63" t="s">
        <v>13</v>
      </c>
    </row>
    <row r="64" spans="1:7" x14ac:dyDescent="0.35">
      <c r="A64" t="s">
        <v>80</v>
      </c>
      <c r="C64" t="s">
        <v>23</v>
      </c>
      <c r="D64">
        <v>32</v>
      </c>
      <c r="E64" s="3">
        <v>44774</v>
      </c>
      <c r="F64" s="4">
        <v>91310</v>
      </c>
      <c r="G64" t="s">
        <v>13</v>
      </c>
    </row>
    <row r="65" spans="1:7" x14ac:dyDescent="0.35">
      <c r="A65" t="s">
        <v>81</v>
      </c>
      <c r="B65" t="s">
        <v>15</v>
      </c>
      <c r="C65" t="s">
        <v>12</v>
      </c>
      <c r="D65">
        <v>28</v>
      </c>
      <c r="E65" s="3">
        <v>44486</v>
      </c>
      <c r="F65" s="4">
        <v>104770</v>
      </c>
      <c r="G65" t="s">
        <v>13</v>
      </c>
    </row>
    <row r="66" spans="1:7" x14ac:dyDescent="0.35">
      <c r="A66" t="s">
        <v>82</v>
      </c>
      <c r="B66" t="s">
        <v>8</v>
      </c>
      <c r="C66" t="s">
        <v>9</v>
      </c>
      <c r="D66">
        <v>27</v>
      </c>
      <c r="E66" s="3">
        <v>44134</v>
      </c>
      <c r="F66" s="4">
        <v>54970</v>
      </c>
      <c r="G66" t="s">
        <v>13</v>
      </c>
    </row>
    <row r="67" spans="1:7" x14ac:dyDescent="0.35">
      <c r="A67" t="s">
        <v>83</v>
      </c>
      <c r="C67" t="s">
        <v>23</v>
      </c>
      <c r="D67">
        <v>26</v>
      </c>
      <c r="E67" s="3">
        <v>44271</v>
      </c>
      <c r="F67" s="4">
        <v>90700</v>
      </c>
      <c r="G67" t="s">
        <v>10</v>
      </c>
    </row>
    <row r="68" spans="1:7" x14ac:dyDescent="0.35">
      <c r="A68" t="s">
        <v>84</v>
      </c>
      <c r="B68" t="s">
        <v>15</v>
      </c>
      <c r="C68" t="s">
        <v>9</v>
      </c>
      <c r="D68">
        <v>38</v>
      </c>
      <c r="E68" s="3">
        <v>44329</v>
      </c>
      <c r="F68" s="4">
        <v>56870</v>
      </c>
      <c r="G68" t="s">
        <v>10</v>
      </c>
    </row>
    <row r="69" spans="1:7" x14ac:dyDescent="0.35">
      <c r="A69" t="s">
        <v>85</v>
      </c>
      <c r="B69" t="s">
        <v>15</v>
      </c>
      <c r="C69" t="s">
        <v>9</v>
      </c>
      <c r="D69">
        <v>25</v>
      </c>
      <c r="E69" s="3">
        <v>44205</v>
      </c>
      <c r="F69" s="4">
        <v>92700</v>
      </c>
      <c r="G69" t="s">
        <v>13</v>
      </c>
    </row>
    <row r="70" spans="1:7" x14ac:dyDescent="0.35">
      <c r="A70" t="s">
        <v>86</v>
      </c>
      <c r="B70" t="s">
        <v>15</v>
      </c>
      <c r="C70" t="s">
        <v>17</v>
      </c>
      <c r="D70">
        <v>21</v>
      </c>
      <c r="E70" s="3">
        <v>44317</v>
      </c>
      <c r="F70" s="4">
        <v>65920</v>
      </c>
      <c r="G70" t="s">
        <v>13</v>
      </c>
    </row>
    <row r="71" spans="1:7" x14ac:dyDescent="0.35">
      <c r="A71" t="s">
        <v>87</v>
      </c>
      <c r="B71" t="s">
        <v>8</v>
      </c>
      <c r="C71" t="s">
        <v>12</v>
      </c>
      <c r="D71">
        <v>26</v>
      </c>
      <c r="E71" s="3">
        <v>44225</v>
      </c>
      <c r="F71" s="4">
        <v>47360</v>
      </c>
      <c r="G71" t="s">
        <v>13</v>
      </c>
    </row>
    <row r="72" spans="1:7" x14ac:dyDescent="0.35">
      <c r="A72" t="s">
        <v>88</v>
      </c>
      <c r="B72" t="s">
        <v>8</v>
      </c>
      <c r="C72" t="s">
        <v>12</v>
      </c>
      <c r="D72">
        <v>30</v>
      </c>
      <c r="E72" s="3">
        <v>44666</v>
      </c>
      <c r="F72" s="4">
        <v>60570</v>
      </c>
      <c r="G72" t="s">
        <v>13</v>
      </c>
    </row>
    <row r="73" spans="1:7" x14ac:dyDescent="0.35">
      <c r="A73" t="s">
        <v>89</v>
      </c>
      <c r="B73" t="s">
        <v>15</v>
      </c>
      <c r="C73" t="s">
        <v>12</v>
      </c>
      <c r="D73">
        <v>28</v>
      </c>
      <c r="E73" s="3">
        <v>44649</v>
      </c>
      <c r="F73" s="4">
        <v>104120</v>
      </c>
      <c r="G73" t="s">
        <v>13</v>
      </c>
    </row>
    <row r="74" spans="1:7" x14ac:dyDescent="0.35">
      <c r="A74" t="s">
        <v>90</v>
      </c>
      <c r="B74" t="s">
        <v>8</v>
      </c>
      <c r="C74" t="s">
        <v>23</v>
      </c>
      <c r="D74">
        <v>37</v>
      </c>
      <c r="E74" s="3">
        <v>44338</v>
      </c>
      <c r="F74" s="4">
        <v>88050</v>
      </c>
      <c r="G74" t="s">
        <v>18</v>
      </c>
    </row>
    <row r="75" spans="1:7" x14ac:dyDescent="0.35">
      <c r="A75" t="s">
        <v>91</v>
      </c>
      <c r="B75" t="s">
        <v>8</v>
      </c>
      <c r="C75" t="s">
        <v>23</v>
      </c>
      <c r="D75">
        <v>24</v>
      </c>
      <c r="E75" s="3">
        <v>44686</v>
      </c>
      <c r="F75" s="4">
        <v>100420</v>
      </c>
      <c r="G75" t="s">
        <v>13</v>
      </c>
    </row>
    <row r="76" spans="1:7" x14ac:dyDescent="0.35">
      <c r="A76" t="s">
        <v>92</v>
      </c>
      <c r="B76" t="s">
        <v>15</v>
      </c>
      <c r="C76" t="s">
        <v>12</v>
      </c>
      <c r="D76">
        <v>30</v>
      </c>
      <c r="E76" s="3">
        <v>44850</v>
      </c>
      <c r="F76" s="4">
        <v>114180</v>
      </c>
      <c r="G76" t="s">
        <v>13</v>
      </c>
    </row>
    <row r="77" spans="1:7" x14ac:dyDescent="0.35">
      <c r="A77" t="s">
        <v>93</v>
      </c>
      <c r="B77" t="s">
        <v>15</v>
      </c>
      <c r="C77" t="s">
        <v>23</v>
      </c>
      <c r="D77">
        <v>21</v>
      </c>
      <c r="E77" s="3">
        <v>44678</v>
      </c>
      <c r="F77" s="4">
        <v>33920</v>
      </c>
      <c r="G77" t="s">
        <v>13</v>
      </c>
    </row>
    <row r="78" spans="1:7" x14ac:dyDescent="0.35">
      <c r="A78" t="s">
        <v>94</v>
      </c>
      <c r="B78" t="s">
        <v>8</v>
      </c>
      <c r="C78" t="s">
        <v>12</v>
      </c>
      <c r="D78">
        <v>23</v>
      </c>
      <c r="E78" s="3">
        <v>44440</v>
      </c>
      <c r="F78" s="4">
        <v>106460</v>
      </c>
      <c r="G78" t="s">
        <v>13</v>
      </c>
    </row>
    <row r="79" spans="1:7" x14ac:dyDescent="0.35">
      <c r="A79" t="s">
        <v>95</v>
      </c>
      <c r="B79" t="s">
        <v>8</v>
      </c>
      <c r="C79" t="s">
        <v>12</v>
      </c>
      <c r="D79">
        <v>35</v>
      </c>
      <c r="E79" s="3">
        <v>44727</v>
      </c>
      <c r="F79" s="4">
        <v>40400</v>
      </c>
      <c r="G79" t="s">
        <v>13</v>
      </c>
    </row>
    <row r="80" spans="1:7" x14ac:dyDescent="0.35">
      <c r="A80" t="s">
        <v>96</v>
      </c>
      <c r="B80" t="s">
        <v>8</v>
      </c>
      <c r="C80" t="s">
        <v>17</v>
      </c>
      <c r="D80">
        <v>27</v>
      </c>
      <c r="E80" s="3">
        <v>44236</v>
      </c>
      <c r="F80" s="4">
        <v>91650</v>
      </c>
      <c r="G80" t="s">
        <v>10</v>
      </c>
    </row>
    <row r="81" spans="1:7" x14ac:dyDescent="0.35">
      <c r="A81" t="s">
        <v>97</v>
      </c>
      <c r="B81" t="s">
        <v>8</v>
      </c>
      <c r="C81" t="s">
        <v>9</v>
      </c>
      <c r="D81">
        <v>43</v>
      </c>
      <c r="E81" s="3">
        <v>44620</v>
      </c>
      <c r="F81" s="4">
        <v>36040</v>
      </c>
      <c r="G81" t="s">
        <v>13</v>
      </c>
    </row>
    <row r="82" spans="1:7" x14ac:dyDescent="0.35">
      <c r="A82" t="s">
        <v>98</v>
      </c>
      <c r="B82" t="s">
        <v>15</v>
      </c>
      <c r="C82" t="s">
        <v>23</v>
      </c>
      <c r="D82">
        <v>40</v>
      </c>
      <c r="E82" s="3">
        <v>44381</v>
      </c>
      <c r="F82" s="4">
        <v>104410</v>
      </c>
      <c r="G82" t="s">
        <v>13</v>
      </c>
    </row>
    <row r="83" spans="1:7" x14ac:dyDescent="0.35">
      <c r="A83" t="s">
        <v>99</v>
      </c>
      <c r="B83" t="s">
        <v>8</v>
      </c>
      <c r="C83" t="s">
        <v>17</v>
      </c>
      <c r="D83">
        <v>30</v>
      </c>
      <c r="E83" s="3">
        <v>44606</v>
      </c>
      <c r="F83" s="4">
        <v>96800</v>
      </c>
      <c r="G83" t="s">
        <v>13</v>
      </c>
    </row>
    <row r="84" spans="1:7" x14ac:dyDescent="0.35">
      <c r="A84" t="s">
        <v>100</v>
      </c>
      <c r="B84" t="s">
        <v>15</v>
      </c>
      <c r="C84" t="s">
        <v>17</v>
      </c>
      <c r="D84">
        <v>34</v>
      </c>
      <c r="E84" s="3">
        <v>44459</v>
      </c>
      <c r="F84" s="4">
        <v>85000</v>
      </c>
      <c r="G84" t="s">
        <v>13</v>
      </c>
    </row>
    <row r="85" spans="1:7" x14ac:dyDescent="0.35">
      <c r="A85" t="s">
        <v>101</v>
      </c>
      <c r="B85" t="s">
        <v>8</v>
      </c>
      <c r="C85" t="s">
        <v>9</v>
      </c>
      <c r="D85">
        <v>28</v>
      </c>
      <c r="E85" s="3">
        <v>44820</v>
      </c>
      <c r="F85" s="4">
        <v>43510</v>
      </c>
      <c r="G85" t="s">
        <v>49</v>
      </c>
    </row>
    <row r="86" spans="1:7" x14ac:dyDescent="0.35">
      <c r="A86" t="s">
        <v>102</v>
      </c>
      <c r="B86" t="s">
        <v>8</v>
      </c>
      <c r="C86" t="s">
        <v>17</v>
      </c>
      <c r="D86">
        <v>33</v>
      </c>
      <c r="E86" s="3">
        <v>44243</v>
      </c>
      <c r="F86" s="4">
        <v>59430</v>
      </c>
      <c r="G86" t="s">
        <v>13</v>
      </c>
    </row>
    <row r="87" spans="1:7" x14ac:dyDescent="0.35">
      <c r="A87" t="s">
        <v>103</v>
      </c>
      <c r="B87" t="s">
        <v>15</v>
      </c>
      <c r="C87" t="s">
        <v>17</v>
      </c>
      <c r="D87">
        <v>33</v>
      </c>
      <c r="E87" s="3">
        <v>44067</v>
      </c>
      <c r="F87" s="4">
        <v>65360</v>
      </c>
      <c r="G87" t="s">
        <v>13</v>
      </c>
    </row>
    <row r="88" spans="1:7" x14ac:dyDescent="0.35">
      <c r="A88" t="s">
        <v>104</v>
      </c>
      <c r="B88" t="s">
        <v>15</v>
      </c>
      <c r="C88" t="s">
        <v>12</v>
      </c>
      <c r="D88">
        <v>32</v>
      </c>
      <c r="E88" s="3">
        <v>44611</v>
      </c>
      <c r="F88" s="4">
        <v>41570</v>
      </c>
      <c r="G88" t="s">
        <v>13</v>
      </c>
    </row>
    <row r="89" spans="1:7" x14ac:dyDescent="0.35">
      <c r="A89" t="s">
        <v>105</v>
      </c>
      <c r="B89" t="s">
        <v>15</v>
      </c>
      <c r="C89" t="s">
        <v>23</v>
      </c>
      <c r="D89">
        <v>33</v>
      </c>
      <c r="E89" s="3">
        <v>44312</v>
      </c>
      <c r="F89" s="4">
        <v>75280</v>
      </c>
      <c r="G89" t="s">
        <v>13</v>
      </c>
    </row>
    <row r="90" spans="1:7" x14ac:dyDescent="0.35">
      <c r="A90" t="s">
        <v>106</v>
      </c>
      <c r="B90" t="s">
        <v>8</v>
      </c>
      <c r="C90" t="s">
        <v>9</v>
      </c>
      <c r="D90">
        <v>33</v>
      </c>
      <c r="E90" s="3">
        <v>44385</v>
      </c>
      <c r="F90" s="4">
        <v>74550</v>
      </c>
      <c r="G90" t="s">
        <v>13</v>
      </c>
    </row>
    <row r="91" spans="1:7" x14ac:dyDescent="0.35">
      <c r="A91" t="s">
        <v>107</v>
      </c>
      <c r="B91" t="s">
        <v>8</v>
      </c>
      <c r="C91" t="s">
        <v>12</v>
      </c>
      <c r="D91">
        <v>30</v>
      </c>
      <c r="E91" s="3">
        <v>44701</v>
      </c>
      <c r="F91" s="4">
        <v>67950</v>
      </c>
      <c r="G91" t="s">
        <v>13</v>
      </c>
    </row>
    <row r="92" spans="1:7" x14ac:dyDescent="0.35">
      <c r="A92" t="s">
        <v>108</v>
      </c>
      <c r="B92" t="s">
        <v>8</v>
      </c>
      <c r="C92" t="s">
        <v>17</v>
      </c>
      <c r="D92">
        <v>42</v>
      </c>
      <c r="E92" s="3">
        <v>44731</v>
      </c>
      <c r="F92" s="4">
        <v>70270</v>
      </c>
      <c r="G92" t="s">
        <v>18</v>
      </c>
    </row>
    <row r="93" spans="1:7" x14ac:dyDescent="0.35">
      <c r="A93" t="s">
        <v>109</v>
      </c>
      <c r="B93" t="s">
        <v>8</v>
      </c>
      <c r="C93" t="s">
        <v>12</v>
      </c>
      <c r="D93">
        <v>26</v>
      </c>
      <c r="E93" s="3">
        <v>44411</v>
      </c>
      <c r="F93" s="4">
        <v>53540</v>
      </c>
      <c r="G93" t="s">
        <v>13</v>
      </c>
    </row>
    <row r="94" spans="1:7" x14ac:dyDescent="0.35">
      <c r="A94" t="s">
        <v>7</v>
      </c>
      <c r="B94" t="s">
        <v>8</v>
      </c>
      <c r="C94" t="s">
        <v>9</v>
      </c>
      <c r="D94">
        <v>22</v>
      </c>
      <c r="E94" s="3">
        <v>44446</v>
      </c>
      <c r="F94" s="4">
        <v>112780</v>
      </c>
      <c r="G94" t="s">
        <v>10</v>
      </c>
    </row>
    <row r="95" spans="1:7" x14ac:dyDescent="0.35">
      <c r="A95" t="s">
        <v>11</v>
      </c>
      <c r="B95" t="s">
        <v>8</v>
      </c>
      <c r="C95" t="s">
        <v>12</v>
      </c>
      <c r="D95">
        <v>46</v>
      </c>
      <c r="E95" s="3">
        <v>44758</v>
      </c>
      <c r="F95" s="4">
        <v>70610</v>
      </c>
      <c r="G95" t="s">
        <v>13</v>
      </c>
    </row>
    <row r="96" spans="1:7" x14ac:dyDescent="0.35">
      <c r="A96" t="s">
        <v>14</v>
      </c>
      <c r="B96" t="s">
        <v>15</v>
      </c>
      <c r="C96" t="s">
        <v>9</v>
      </c>
      <c r="D96">
        <v>28</v>
      </c>
      <c r="E96" s="3">
        <v>44357</v>
      </c>
      <c r="F96" s="4">
        <v>53240</v>
      </c>
      <c r="G96" t="s">
        <v>13</v>
      </c>
    </row>
    <row r="97" spans="1:7" x14ac:dyDescent="0.35">
      <c r="A97" t="s">
        <v>16</v>
      </c>
      <c r="C97" t="s">
        <v>17</v>
      </c>
      <c r="D97">
        <v>37</v>
      </c>
      <c r="E97" s="3">
        <v>44146</v>
      </c>
      <c r="F97" s="4">
        <v>115440</v>
      </c>
      <c r="G97" t="s">
        <v>18</v>
      </c>
    </row>
    <row r="98" spans="1:7" x14ac:dyDescent="0.35">
      <c r="A98" t="s">
        <v>19</v>
      </c>
      <c r="B98" t="s">
        <v>8</v>
      </c>
      <c r="C98" t="s">
        <v>9</v>
      </c>
      <c r="D98">
        <v>32</v>
      </c>
      <c r="E98" s="3">
        <v>44465</v>
      </c>
      <c r="F98" s="4">
        <v>53540</v>
      </c>
      <c r="G98" t="s">
        <v>13</v>
      </c>
    </row>
    <row r="99" spans="1:7" x14ac:dyDescent="0.35">
      <c r="A99" t="s">
        <v>20</v>
      </c>
      <c r="B99" t="s">
        <v>15</v>
      </c>
      <c r="C99" t="s">
        <v>12</v>
      </c>
      <c r="D99">
        <v>30</v>
      </c>
      <c r="E99" s="3">
        <v>44861</v>
      </c>
      <c r="F99" s="4">
        <v>112570</v>
      </c>
      <c r="G99" t="s">
        <v>13</v>
      </c>
    </row>
    <row r="100" spans="1:7" x14ac:dyDescent="0.35">
      <c r="A100" t="s">
        <v>21</v>
      </c>
      <c r="B100" t="s">
        <v>8</v>
      </c>
      <c r="C100" t="s">
        <v>12</v>
      </c>
      <c r="D100">
        <v>33</v>
      </c>
      <c r="E100" s="3">
        <v>44701</v>
      </c>
      <c r="F100" s="4">
        <v>48530</v>
      </c>
      <c r="G100" t="s">
        <v>10</v>
      </c>
    </row>
    <row r="101" spans="1:7" x14ac:dyDescent="0.35">
      <c r="A101" t="s">
        <v>22</v>
      </c>
      <c r="B101" t="s">
        <v>15</v>
      </c>
      <c r="C101" t="s">
        <v>23</v>
      </c>
      <c r="D101">
        <v>24</v>
      </c>
      <c r="E101" s="3">
        <v>44148</v>
      </c>
      <c r="F101" s="4">
        <v>62780</v>
      </c>
      <c r="G101" t="s">
        <v>13</v>
      </c>
    </row>
    <row r="102" spans="1:7" x14ac:dyDescent="0.35">
      <c r="A102" t="s">
        <v>202</v>
      </c>
      <c r="D102">
        <f>SUBTOTAL(101,NZ_staff[Age])</f>
        <v>30.52</v>
      </c>
      <c r="F102" s="4">
        <f>SUBTOTAL(101,NZ_staff[Salary])</f>
        <v>77472.100000000006</v>
      </c>
      <c r="G102">
        <f>SUBTOTAL(103,NZ_staff[Rating])</f>
        <v>100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EF0F-217F-45FB-B942-8E0F37D17549}">
  <sheetPr codeName="Sheet9"/>
  <dimension ref="B4:S40"/>
  <sheetViews>
    <sheetView showGridLines="0" topLeftCell="K1" zoomScale="97" workbookViewId="0">
      <selection activeCell="V22" sqref="V22"/>
    </sheetView>
  </sheetViews>
  <sheetFormatPr defaultRowHeight="14.5" x14ac:dyDescent="0.35"/>
  <cols>
    <col min="2" max="2" width="27" bestFit="1" customWidth="1"/>
    <col min="3" max="3" width="13.54296875" bestFit="1" customWidth="1"/>
    <col min="16" max="16" width="8.7265625" bestFit="1" customWidth="1"/>
    <col min="18" max="18" width="9.90625" bestFit="1" customWidth="1"/>
    <col min="19" max="19" width="12.90625" bestFit="1" customWidth="1"/>
  </cols>
  <sheetData>
    <row r="4" spans="2:19" x14ac:dyDescent="0.35">
      <c r="B4" s="15" t="s">
        <v>257</v>
      </c>
      <c r="C4" s="9" t="s">
        <v>220</v>
      </c>
      <c r="P4" s="21" t="s">
        <v>277</v>
      </c>
      <c r="Q4" s="21" t="s">
        <v>235</v>
      </c>
      <c r="R4" s="21" t="s">
        <v>236</v>
      </c>
      <c r="S4" s="21" t="s">
        <v>237</v>
      </c>
    </row>
    <row r="5" spans="2:19" x14ac:dyDescent="0.35">
      <c r="B5" s="10" t="s">
        <v>231</v>
      </c>
      <c r="C5" s="9"/>
      <c r="P5" s="9">
        <v>1</v>
      </c>
      <c r="Q5" s="66">
        <v>43952</v>
      </c>
      <c r="R5" s="9">
        <f>COUNTIFS(Staff[Date Joined],"&gt;="&amp;Q5,Staff[Date Joined],"&lt;="&amp;EOMONTH(Q5,0))</f>
        <v>3</v>
      </c>
      <c r="S5" s="9">
        <f>SUM($R$5:R5)</f>
        <v>3</v>
      </c>
    </row>
    <row r="6" spans="2:19" x14ac:dyDescent="0.35">
      <c r="B6" s="65" t="s">
        <v>243</v>
      </c>
      <c r="C6" s="9">
        <v>3</v>
      </c>
      <c r="P6" s="9">
        <v>2</v>
      </c>
      <c r="Q6" s="66">
        <v>43983</v>
      </c>
      <c r="R6" s="9">
        <f>COUNTIFS(Staff[Date Joined],"&gt;="&amp;Q6,Staff[Date Joined],"&lt;="&amp;EOMONTH(Q6,0))</f>
        <v>1</v>
      </c>
      <c r="S6" s="9">
        <f>SUM($R$5:R6)</f>
        <v>4</v>
      </c>
    </row>
    <row r="7" spans="2:19" x14ac:dyDescent="0.35">
      <c r="B7" s="65" t="s">
        <v>244</v>
      </c>
      <c r="C7" s="9">
        <v>4</v>
      </c>
      <c r="P7" s="9">
        <v>3</v>
      </c>
      <c r="Q7" s="66">
        <v>44013</v>
      </c>
      <c r="R7" s="9">
        <f>COUNTIFS(Staff[Date Joined],"&gt;="&amp;Q7,Staff[Date Joined],"&lt;="&amp;EOMONTH(Q7,0))</f>
        <v>5</v>
      </c>
      <c r="S7" s="9">
        <f>SUM($R$5:R7)</f>
        <v>9</v>
      </c>
    </row>
    <row r="8" spans="2:19" x14ac:dyDescent="0.35">
      <c r="B8" s="65" t="s">
        <v>245</v>
      </c>
      <c r="C8" s="9">
        <v>9</v>
      </c>
      <c r="P8" s="9">
        <v>4</v>
      </c>
      <c r="Q8" s="66">
        <v>44044</v>
      </c>
      <c r="R8" s="9">
        <f>COUNTIFS(Staff[Date Joined],"&gt;="&amp;Q8,Staff[Date Joined],"&lt;="&amp;EOMONTH(Q8,0))</f>
        <v>3</v>
      </c>
      <c r="S8" s="9">
        <f>SUM($R$5:R8)</f>
        <v>12</v>
      </c>
    </row>
    <row r="9" spans="2:19" x14ac:dyDescent="0.35">
      <c r="B9" s="65" t="s">
        <v>246</v>
      </c>
      <c r="C9" s="9">
        <v>12</v>
      </c>
      <c r="P9" s="9">
        <v>5</v>
      </c>
      <c r="Q9" s="66">
        <v>44075</v>
      </c>
      <c r="R9" s="9">
        <f>COUNTIFS(Staff[Date Joined],"&gt;="&amp;Q9,Staff[Date Joined],"&lt;="&amp;EOMONTH(Q9,0))</f>
        <v>6</v>
      </c>
      <c r="S9" s="9">
        <f>SUM($R$5:R9)</f>
        <v>18</v>
      </c>
    </row>
    <row r="10" spans="2:19" x14ac:dyDescent="0.35">
      <c r="B10" s="65" t="s">
        <v>247</v>
      </c>
      <c r="C10" s="9">
        <v>18</v>
      </c>
      <c r="P10" s="9">
        <v>6</v>
      </c>
      <c r="Q10" s="66">
        <v>44105</v>
      </c>
      <c r="R10" s="9">
        <f>COUNTIFS(Staff[Date Joined],"&gt;="&amp;Q10,Staff[Date Joined],"&lt;="&amp;EOMONTH(Q10,0))</f>
        <v>6</v>
      </c>
      <c r="S10" s="9">
        <f>SUM($R$5:R10)</f>
        <v>24</v>
      </c>
    </row>
    <row r="11" spans="2:19" x14ac:dyDescent="0.35">
      <c r="B11" s="65" t="s">
        <v>248</v>
      </c>
      <c r="C11" s="9">
        <v>24</v>
      </c>
      <c r="P11" s="9">
        <v>7</v>
      </c>
      <c r="Q11" s="66">
        <v>44136</v>
      </c>
      <c r="R11" s="9">
        <f>COUNTIFS(Staff[Date Joined],"&gt;="&amp;Q11,Staff[Date Joined],"&lt;="&amp;EOMONTH(Q11,0))</f>
        <v>6</v>
      </c>
      <c r="S11" s="9">
        <f>SUM($R$5:R11)</f>
        <v>30</v>
      </c>
    </row>
    <row r="12" spans="2:19" x14ac:dyDescent="0.35">
      <c r="B12" s="65" t="s">
        <v>249</v>
      </c>
      <c r="C12" s="9">
        <v>30</v>
      </c>
      <c r="P12" s="9">
        <v>8</v>
      </c>
      <c r="Q12" s="66">
        <v>44166</v>
      </c>
      <c r="R12" s="9">
        <f>COUNTIFS(Staff[Date Joined],"&gt;="&amp;Q12,Staff[Date Joined],"&lt;="&amp;EOMONTH(Q12,0))</f>
        <v>7</v>
      </c>
      <c r="S12" s="9">
        <f>SUM($R$5:R12)</f>
        <v>37</v>
      </c>
    </row>
    <row r="13" spans="2:19" x14ac:dyDescent="0.35">
      <c r="B13" s="65" t="s">
        <v>250</v>
      </c>
      <c r="C13" s="9">
        <v>37</v>
      </c>
      <c r="P13" s="9">
        <v>9</v>
      </c>
      <c r="Q13" s="66">
        <v>44197</v>
      </c>
      <c r="R13" s="9">
        <f>COUNTIFS(Staff[Date Joined],"&gt;="&amp;Q13,Staff[Date Joined],"&lt;="&amp;EOMONTH(Q13,0))</f>
        <v>6</v>
      </c>
      <c r="S13" s="9">
        <f>SUM($R$5:R13)</f>
        <v>43</v>
      </c>
    </row>
    <row r="14" spans="2:19" x14ac:dyDescent="0.35">
      <c r="B14" s="10" t="s">
        <v>232</v>
      </c>
      <c r="C14" s="9"/>
      <c r="P14" s="9">
        <v>10</v>
      </c>
      <c r="Q14" s="66">
        <v>44228</v>
      </c>
      <c r="R14" s="9">
        <f>COUNTIFS(Staff[Date Joined],"&gt;="&amp;Q14,Staff[Date Joined],"&lt;="&amp;EOMONTH(Q14,0))</f>
        <v>4</v>
      </c>
      <c r="S14" s="9">
        <f>SUM($R$5:R14)</f>
        <v>47</v>
      </c>
    </row>
    <row r="15" spans="2:19" x14ac:dyDescent="0.35">
      <c r="B15" s="65" t="s">
        <v>251</v>
      </c>
      <c r="C15" s="9">
        <v>6</v>
      </c>
      <c r="P15" s="9">
        <v>11</v>
      </c>
      <c r="Q15" s="66">
        <v>44256</v>
      </c>
      <c r="R15" s="9">
        <f>COUNTIFS(Staff[Date Joined],"&gt;="&amp;Q15,Staff[Date Joined],"&lt;="&amp;EOMONTH(Q15,0))</f>
        <v>9</v>
      </c>
      <c r="S15" s="9">
        <f>SUM($R$5:R15)</f>
        <v>56</v>
      </c>
    </row>
    <row r="16" spans="2:19" x14ac:dyDescent="0.35">
      <c r="B16" s="65" t="s">
        <v>252</v>
      </c>
      <c r="C16" s="9">
        <v>10</v>
      </c>
      <c r="P16" s="9">
        <v>12</v>
      </c>
      <c r="Q16" s="66">
        <v>44287</v>
      </c>
      <c r="R16" s="9">
        <f>COUNTIFS(Staff[Date Joined],"&gt;="&amp;Q16,Staff[Date Joined],"&lt;="&amp;EOMONTH(Q16,0))</f>
        <v>5</v>
      </c>
      <c r="S16" s="9">
        <f>SUM($R$5:R16)</f>
        <v>61</v>
      </c>
    </row>
    <row r="17" spans="2:19" x14ac:dyDescent="0.35">
      <c r="B17" s="65" t="s">
        <v>253</v>
      </c>
      <c r="C17" s="9">
        <v>19</v>
      </c>
      <c r="P17" s="9">
        <v>13</v>
      </c>
      <c r="Q17" s="66">
        <v>44317</v>
      </c>
      <c r="R17" s="9">
        <f>COUNTIFS(Staff[Date Joined],"&gt;="&amp;Q17,Staff[Date Joined],"&lt;="&amp;EOMONTH(Q17,0))</f>
        <v>10</v>
      </c>
      <c r="S17" s="9">
        <f>SUM($R$5:R17)</f>
        <v>71</v>
      </c>
    </row>
    <row r="18" spans="2:19" x14ac:dyDescent="0.35">
      <c r="B18" s="65" t="s">
        <v>254</v>
      </c>
      <c r="C18" s="9">
        <v>24</v>
      </c>
      <c r="P18" s="9">
        <v>14</v>
      </c>
      <c r="Q18" s="66">
        <v>44348</v>
      </c>
      <c r="R18" s="9">
        <f>COUNTIFS(Staff[Date Joined],"&gt;="&amp;Q18,Staff[Date Joined],"&lt;="&amp;EOMONTH(Q18,0))</f>
        <v>6</v>
      </c>
      <c r="S18" s="9">
        <f>SUM($R$5:R18)</f>
        <v>77</v>
      </c>
    </row>
    <row r="19" spans="2:19" x14ac:dyDescent="0.35">
      <c r="B19" s="65" t="s">
        <v>243</v>
      </c>
      <c r="C19" s="9">
        <v>34</v>
      </c>
      <c r="P19" s="9">
        <v>15</v>
      </c>
      <c r="Q19" s="66">
        <v>44378</v>
      </c>
      <c r="R19" s="9">
        <f>COUNTIFS(Staff[Date Joined],"&gt;="&amp;Q19,Staff[Date Joined],"&lt;="&amp;EOMONTH(Q19,0))</f>
        <v>13</v>
      </c>
      <c r="S19" s="9">
        <f>SUM($R$5:R19)</f>
        <v>90</v>
      </c>
    </row>
    <row r="20" spans="2:19" x14ac:dyDescent="0.35">
      <c r="B20" s="65" t="s">
        <v>244</v>
      </c>
      <c r="C20" s="9">
        <v>40</v>
      </c>
      <c r="P20" s="9">
        <v>16</v>
      </c>
      <c r="Q20" s="66">
        <v>44409</v>
      </c>
      <c r="R20" s="9">
        <f>COUNTIFS(Staff[Date Joined],"&gt;="&amp;Q20,Staff[Date Joined],"&lt;="&amp;EOMONTH(Q20,0))</f>
        <v>4</v>
      </c>
      <c r="S20" s="9">
        <f>SUM($R$5:R20)</f>
        <v>94</v>
      </c>
    </row>
    <row r="21" spans="2:19" x14ac:dyDescent="0.35">
      <c r="B21" s="65" t="s">
        <v>245</v>
      </c>
      <c r="C21" s="9">
        <v>53</v>
      </c>
      <c r="P21" s="9">
        <v>17</v>
      </c>
      <c r="Q21" s="66">
        <v>44440</v>
      </c>
      <c r="R21" s="9">
        <f>COUNTIFS(Staff[Date Joined],"&gt;="&amp;Q21,Staff[Date Joined],"&lt;="&amp;EOMONTH(Q21,0))</f>
        <v>11</v>
      </c>
      <c r="S21" s="9">
        <f>SUM($R$5:R21)</f>
        <v>105</v>
      </c>
    </row>
    <row r="22" spans="2:19" x14ac:dyDescent="0.35">
      <c r="B22" s="65" t="s">
        <v>246</v>
      </c>
      <c r="C22" s="9">
        <v>57</v>
      </c>
      <c r="P22" s="9">
        <v>18</v>
      </c>
      <c r="Q22" s="66">
        <v>44470</v>
      </c>
      <c r="R22" s="9">
        <f>COUNTIFS(Staff[Date Joined],"&gt;="&amp;Q22,Staff[Date Joined],"&lt;="&amp;EOMONTH(Q22,0))</f>
        <v>3</v>
      </c>
      <c r="S22" s="9">
        <f>SUM($R$5:R22)</f>
        <v>108</v>
      </c>
    </row>
    <row r="23" spans="2:19" x14ac:dyDescent="0.35">
      <c r="B23" s="65" t="s">
        <v>247</v>
      </c>
      <c r="C23" s="9">
        <v>68</v>
      </c>
      <c r="P23" s="9">
        <v>19</v>
      </c>
      <c r="Q23" s="66">
        <v>44501</v>
      </c>
      <c r="R23" s="9">
        <f>COUNTIFS(Staff[Date Joined],"&gt;="&amp;Q23,Staff[Date Joined],"&lt;="&amp;EOMONTH(Q23,0))</f>
        <v>4</v>
      </c>
      <c r="S23" s="9">
        <f>SUM($R$5:R23)</f>
        <v>112</v>
      </c>
    </row>
    <row r="24" spans="2:19" x14ac:dyDescent="0.35">
      <c r="B24" s="65" t="s">
        <v>248</v>
      </c>
      <c r="C24" s="9">
        <v>71</v>
      </c>
      <c r="P24" s="9">
        <v>20</v>
      </c>
      <c r="Q24" s="66">
        <v>44531</v>
      </c>
      <c r="R24" s="9">
        <f>COUNTIFS(Staff[Date Joined],"&gt;="&amp;Q24,Staff[Date Joined],"&lt;="&amp;EOMONTH(Q24,0))</f>
        <v>7</v>
      </c>
      <c r="S24" s="9">
        <f>SUM($R$5:R24)</f>
        <v>119</v>
      </c>
    </row>
    <row r="25" spans="2:19" x14ac:dyDescent="0.35">
      <c r="B25" s="65" t="s">
        <v>249</v>
      </c>
      <c r="C25" s="9">
        <v>75</v>
      </c>
      <c r="P25" s="9">
        <v>21</v>
      </c>
      <c r="Q25" s="66">
        <v>44562</v>
      </c>
      <c r="R25" s="9">
        <f>COUNTIFS(Staff[Date Joined],"&gt;="&amp;Q25,Staff[Date Joined],"&lt;="&amp;EOMONTH(Q25,0))</f>
        <v>3</v>
      </c>
      <c r="S25" s="9">
        <f>SUM($R$5:R25)</f>
        <v>122</v>
      </c>
    </row>
    <row r="26" spans="2:19" x14ac:dyDescent="0.35">
      <c r="B26" s="65" t="s">
        <v>250</v>
      </c>
      <c r="C26" s="9">
        <v>82</v>
      </c>
      <c r="P26" s="9">
        <v>22</v>
      </c>
      <c r="Q26" s="66">
        <v>44593</v>
      </c>
      <c r="R26" s="9">
        <f>COUNTIFS(Staff[Date Joined],"&gt;="&amp;Q26,Staff[Date Joined],"&lt;="&amp;EOMONTH(Q26,0))</f>
        <v>10</v>
      </c>
      <c r="S26" s="9">
        <f>SUM($R$5:R26)</f>
        <v>132</v>
      </c>
    </row>
    <row r="27" spans="2:19" x14ac:dyDescent="0.35">
      <c r="B27" s="10" t="s">
        <v>233</v>
      </c>
      <c r="C27" s="9"/>
      <c r="P27" s="9">
        <v>23</v>
      </c>
      <c r="Q27" s="66">
        <v>44621</v>
      </c>
      <c r="R27" s="9">
        <f>COUNTIFS(Staff[Date Joined],"&gt;="&amp;Q27,Staff[Date Joined],"&lt;="&amp;EOMONTH(Q27,0))</f>
        <v>9</v>
      </c>
      <c r="S27" s="9">
        <f>SUM($R$5:R27)</f>
        <v>141</v>
      </c>
    </row>
    <row r="28" spans="2:19" x14ac:dyDescent="0.35">
      <c r="B28" s="65" t="s">
        <v>251</v>
      </c>
      <c r="C28" s="9">
        <v>3</v>
      </c>
      <c r="P28" s="9">
        <v>24</v>
      </c>
      <c r="Q28" s="66">
        <v>44652</v>
      </c>
      <c r="R28" s="9">
        <f>COUNTIFS(Staff[Date Joined],"&gt;="&amp;Q28,Staff[Date Joined],"&lt;="&amp;EOMONTH(Q28,0))</f>
        <v>9</v>
      </c>
      <c r="S28" s="9">
        <f>SUM($R$5:R28)</f>
        <v>150</v>
      </c>
    </row>
    <row r="29" spans="2:19" x14ac:dyDescent="0.35">
      <c r="B29" s="65" t="s">
        <v>252</v>
      </c>
      <c r="C29" s="9">
        <v>13</v>
      </c>
      <c r="P29" s="9">
        <v>25</v>
      </c>
      <c r="Q29" s="66">
        <v>44682</v>
      </c>
      <c r="R29" s="9">
        <f>COUNTIFS(Staff[Date Joined],"&gt;="&amp;Q29,Staff[Date Joined],"&lt;="&amp;EOMONTH(Q29,0))</f>
        <v>9</v>
      </c>
      <c r="S29" s="9">
        <f>SUM($R$5:R29)</f>
        <v>159</v>
      </c>
    </row>
    <row r="30" spans="2:19" x14ac:dyDescent="0.35">
      <c r="B30" s="65" t="s">
        <v>253</v>
      </c>
      <c r="C30" s="9">
        <v>22</v>
      </c>
      <c r="P30" s="9">
        <v>26</v>
      </c>
      <c r="Q30" s="66">
        <v>44713</v>
      </c>
      <c r="R30" s="9">
        <f>COUNTIFS(Staff[Date Joined],"&gt;="&amp;Q30,Staff[Date Joined],"&lt;="&amp;EOMONTH(Q30,0))</f>
        <v>7</v>
      </c>
      <c r="S30" s="9">
        <f>SUM($R$5:R30)</f>
        <v>166</v>
      </c>
    </row>
    <row r="31" spans="2:19" x14ac:dyDescent="0.35">
      <c r="B31" s="65" t="s">
        <v>254</v>
      </c>
      <c r="C31" s="9">
        <v>31</v>
      </c>
      <c r="P31" s="9">
        <v>27</v>
      </c>
      <c r="Q31" s="66">
        <v>44743</v>
      </c>
      <c r="R31" s="9">
        <f>COUNTIFS(Staff[Date Joined],"&gt;="&amp;Q31,Staff[Date Joined],"&lt;="&amp;EOMONTH(Q31,0))</f>
        <v>5</v>
      </c>
      <c r="S31" s="9">
        <f>SUM($R$5:R31)</f>
        <v>171</v>
      </c>
    </row>
    <row r="32" spans="2:19" x14ac:dyDescent="0.35">
      <c r="B32" s="65" t="s">
        <v>243</v>
      </c>
      <c r="C32" s="9">
        <v>40</v>
      </c>
      <c r="P32" s="9">
        <v>28</v>
      </c>
      <c r="Q32" s="66">
        <v>44774</v>
      </c>
      <c r="R32" s="9">
        <f>COUNTIFS(Staff[Date Joined],"&gt;="&amp;Q32,Staff[Date Joined],"&lt;="&amp;EOMONTH(Q32,0))</f>
        <v>5</v>
      </c>
      <c r="S32" s="9">
        <f>SUM($R$5:R32)</f>
        <v>176</v>
      </c>
    </row>
    <row r="33" spans="2:19" x14ac:dyDescent="0.35">
      <c r="B33" s="65" t="s">
        <v>244</v>
      </c>
      <c r="C33" s="9">
        <v>47</v>
      </c>
      <c r="P33" s="9">
        <v>29</v>
      </c>
      <c r="Q33" s="66">
        <v>44805</v>
      </c>
      <c r="R33" s="9">
        <f>COUNTIFS(Staff[Date Joined],"&gt;="&amp;Q33,Staff[Date Joined],"&lt;="&amp;EOMONTH(Q33,0))</f>
        <v>2</v>
      </c>
      <c r="S33" s="9">
        <f>SUM($R$5:R33)</f>
        <v>178</v>
      </c>
    </row>
    <row r="34" spans="2:19" x14ac:dyDescent="0.35">
      <c r="B34" s="65" t="s">
        <v>245</v>
      </c>
      <c r="C34" s="9">
        <v>52</v>
      </c>
      <c r="P34" s="9">
        <v>30</v>
      </c>
      <c r="Q34" s="66">
        <v>44835</v>
      </c>
      <c r="R34" s="9">
        <f>COUNTIFS(Staff[Date Joined],"&gt;="&amp;Q34,Staff[Date Joined],"&lt;="&amp;EOMONTH(Q34,0))</f>
        <v>3</v>
      </c>
      <c r="S34" s="9">
        <f>SUM($R$5:R34)</f>
        <v>181</v>
      </c>
    </row>
    <row r="35" spans="2:19" x14ac:dyDescent="0.35">
      <c r="B35" s="65" t="s">
        <v>246</v>
      </c>
      <c r="C35" s="9">
        <v>57</v>
      </c>
      <c r="P35" s="9">
        <v>31</v>
      </c>
      <c r="Q35" s="66">
        <v>44866</v>
      </c>
      <c r="R35" s="9">
        <f>COUNTIFS(Staff[Date Joined],"&gt;="&amp;Q35,Staff[Date Joined],"&lt;="&amp;EOMONTH(Q35,0))</f>
        <v>0</v>
      </c>
      <c r="S35" s="9">
        <f>SUM($R$5:R35)</f>
        <v>181</v>
      </c>
    </row>
    <row r="36" spans="2:19" x14ac:dyDescent="0.35">
      <c r="B36" s="65" t="s">
        <v>247</v>
      </c>
      <c r="C36" s="9">
        <v>59</v>
      </c>
      <c r="P36" s="9">
        <v>32</v>
      </c>
      <c r="Q36" s="66">
        <v>44896</v>
      </c>
      <c r="R36" s="9">
        <f>COUNTIFS(Staff[Date Joined],"&gt;="&amp;Q36,Staff[Date Joined],"&lt;="&amp;EOMONTH(Q36,0))</f>
        <v>0</v>
      </c>
      <c r="S36" s="9">
        <f>SUM($R$5:R36)</f>
        <v>181</v>
      </c>
    </row>
    <row r="37" spans="2:19" x14ac:dyDescent="0.35">
      <c r="B37" s="65" t="s">
        <v>248</v>
      </c>
      <c r="C37" s="9">
        <v>62</v>
      </c>
      <c r="P37" s="9">
        <v>33</v>
      </c>
      <c r="Q37" s="66">
        <v>44927</v>
      </c>
      <c r="R37" s="9">
        <f>COUNTIFS(Staff[Date Joined],"&gt;="&amp;Q37,Staff[Date Joined],"&lt;="&amp;EOMONTH(Q37,0))</f>
        <v>0</v>
      </c>
      <c r="S37" s="9">
        <f>SUM($R$5:R37)</f>
        <v>181</v>
      </c>
    </row>
    <row r="38" spans="2:19" x14ac:dyDescent="0.35">
      <c r="B38" s="10" t="s">
        <v>234</v>
      </c>
      <c r="C38" s="9"/>
      <c r="P38" s="9">
        <v>34</v>
      </c>
      <c r="Q38" s="66">
        <v>44958</v>
      </c>
      <c r="R38" s="9">
        <f>COUNTIFS(Staff[Date Joined],"&gt;="&amp;Q38,Staff[Date Joined],"&lt;="&amp;EOMONTH(Q38,0))</f>
        <v>1</v>
      </c>
      <c r="S38" s="9">
        <f>SUM($R$5:R38)</f>
        <v>182</v>
      </c>
    </row>
    <row r="39" spans="2:19" x14ac:dyDescent="0.35">
      <c r="B39" s="65" t="s">
        <v>252</v>
      </c>
      <c r="C39" s="9">
        <v>1</v>
      </c>
      <c r="P39" s="9">
        <v>35</v>
      </c>
      <c r="Q39" s="66">
        <v>44986</v>
      </c>
      <c r="R39" s="9">
        <f>COUNTIFS(Staff[Date Joined],"&gt;="&amp;Q39,Staff[Date Joined],"&lt;="&amp;EOMONTH(Q39,0))</f>
        <v>0</v>
      </c>
      <c r="S39" s="9">
        <f>SUM($R$5:R39)</f>
        <v>182</v>
      </c>
    </row>
    <row r="40" spans="2:19" x14ac:dyDescent="0.35">
      <c r="B40" s="65" t="s">
        <v>254</v>
      </c>
      <c r="C40" s="9">
        <v>2</v>
      </c>
      <c r="P40" s="9">
        <v>36</v>
      </c>
      <c r="Q40" s="66">
        <v>45017</v>
      </c>
      <c r="R40" s="9">
        <f>COUNTIFS(Staff[Date Joined],"&gt;="&amp;Q40,Staff[Date Joined],"&lt;="&amp;EOMONTH(Q40,0))</f>
        <v>1</v>
      </c>
      <c r="S40" s="9">
        <f>SUM($R$5:R40)</f>
        <v>183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BD5E-ECA6-4A38-B09A-32DBBF5076C6}">
  <sheetPr codeName="Sheet10"/>
  <dimension ref="C2:Q25"/>
  <sheetViews>
    <sheetView showGridLines="0" workbookViewId="0">
      <selection activeCell="H25" sqref="H25"/>
    </sheetView>
  </sheetViews>
  <sheetFormatPr defaultRowHeight="14.5" x14ac:dyDescent="0.35"/>
  <cols>
    <col min="3" max="3" width="18.81640625" customWidth="1"/>
    <col min="4" max="4" width="1.81640625" customWidth="1"/>
    <col min="5" max="5" width="19.54296875" customWidth="1"/>
    <col min="6" max="6" width="1.453125" customWidth="1"/>
    <col min="7" max="7" width="20.7265625" customWidth="1"/>
    <col min="10" max="10" width="17.36328125" customWidth="1"/>
    <col min="11" max="11" width="1.81640625" customWidth="1"/>
    <col min="12" max="12" width="17.6328125" customWidth="1"/>
    <col min="13" max="13" width="1.81640625" customWidth="1"/>
    <col min="14" max="14" width="17.6328125" customWidth="1"/>
  </cols>
  <sheetData>
    <row r="2" spans="3:17" x14ac:dyDescent="0.35">
      <c r="C2" s="52" t="s">
        <v>240</v>
      </c>
      <c r="D2" s="52"/>
      <c r="E2" s="52"/>
      <c r="F2" s="52"/>
      <c r="G2" s="52"/>
      <c r="J2" s="52" t="s">
        <v>255</v>
      </c>
      <c r="K2" s="53"/>
      <c r="L2" s="53"/>
      <c r="M2" s="53"/>
      <c r="N2" s="53"/>
    </row>
    <row r="3" spans="3:17" x14ac:dyDescent="0.35">
      <c r="C3" s="52"/>
      <c r="D3" s="52"/>
      <c r="E3" s="52"/>
      <c r="F3" s="52"/>
      <c r="G3" s="52"/>
      <c r="J3" s="53"/>
      <c r="K3" s="53"/>
      <c r="L3" s="53"/>
      <c r="M3" s="53"/>
      <c r="N3" s="53"/>
    </row>
    <row r="4" spans="3:17" ht="29" customHeight="1" x14ac:dyDescent="0.35">
      <c r="C4" s="47" t="s">
        <v>238</v>
      </c>
      <c r="D4" s="46"/>
      <c r="E4" s="47" t="s">
        <v>258</v>
      </c>
      <c r="F4" s="46"/>
      <c r="G4" s="47" t="s">
        <v>208</v>
      </c>
      <c r="J4" s="47" t="s">
        <v>238</v>
      </c>
      <c r="K4" s="46"/>
      <c r="L4" s="47" t="s">
        <v>258</v>
      </c>
      <c r="M4" s="46"/>
      <c r="N4" s="47" t="s">
        <v>208</v>
      </c>
    </row>
    <row r="5" spans="3:17" ht="84.5" customHeight="1" x14ac:dyDescent="0.35">
      <c r="C5" s="23">
        <f>COUNTIFS(Staff[Country],"NZ")</f>
        <v>91</v>
      </c>
      <c r="E5" s="24">
        <f>COUNTIFS(Staff[Country], "NZ", Staff[Gender], "Female")/C5</f>
        <v>0.47252747252747251</v>
      </c>
      <c r="G5" s="25">
        <f>AVERAGEIFS(Staff[Salary], Staff[Country], "NZ")</f>
        <v>76978.791208791212</v>
      </c>
      <c r="J5" s="26">
        <f>COUNTIFS(Staff[Country],"IND")</f>
        <v>92</v>
      </c>
      <c r="L5" s="27">
        <f>COUNTIFS(Staff[Country], "IND", Staff[Gender], "Female")/J5</f>
        <v>0.46739130434782611</v>
      </c>
      <c r="N5" s="28">
        <f>AVERAGEIFS(Staff[Salary], Staff[Country], "IND")</f>
        <v>77366.521739130432</v>
      </c>
      <c r="Q5" t="s">
        <v>214</v>
      </c>
    </row>
    <row r="8" spans="3:17" ht="29" customHeight="1" x14ac:dyDescent="0.35">
      <c r="C8" s="50" t="s">
        <v>239</v>
      </c>
      <c r="D8" s="51"/>
      <c r="E8" s="51"/>
      <c r="F8" s="51"/>
      <c r="G8" s="51"/>
      <c r="H8" s="51"/>
      <c r="I8" s="51"/>
      <c r="J8" s="51"/>
      <c r="K8" s="51"/>
      <c r="L8" s="51"/>
      <c r="M8" s="51"/>
      <c r="N8" s="51"/>
    </row>
    <row r="25" spans="8:8" x14ac:dyDescent="0.35">
      <c r="H25" t="s">
        <v>214</v>
      </c>
    </row>
  </sheetData>
  <mergeCells count="3">
    <mergeCell ref="C8:N8"/>
    <mergeCell ref="C2:G3"/>
    <mergeCell ref="J2:N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6A0A1-24E8-4EB7-AFB5-E2718049F811}">
  <sheetPr codeName="Sheet11"/>
  <dimension ref="B2:H10"/>
  <sheetViews>
    <sheetView showGridLines="0" workbookViewId="0">
      <selection activeCell="J13" sqref="J13"/>
    </sheetView>
  </sheetViews>
  <sheetFormatPr defaultRowHeight="14.5" x14ac:dyDescent="0.35"/>
  <cols>
    <col min="2" max="2" width="13.36328125" bestFit="1" customWidth="1"/>
    <col min="3" max="3" width="14.6328125" bestFit="1" customWidth="1"/>
    <col min="6" max="7" width="13.36328125" bestFit="1" customWidth="1"/>
    <col min="8" max="8" width="13.54296875" bestFit="1" customWidth="1"/>
  </cols>
  <sheetData>
    <row r="2" spans="2:8" x14ac:dyDescent="0.35">
      <c r="B2" s="62" t="s">
        <v>203</v>
      </c>
      <c r="C2" s="63" t="s" vm="1">
        <v>242</v>
      </c>
      <c r="G2" s="62" t="s">
        <v>203</v>
      </c>
      <c r="H2" s="63" t="s" vm="2">
        <v>204</v>
      </c>
    </row>
    <row r="3" spans="2:8" x14ac:dyDescent="0.35">
      <c r="B3" s="64"/>
      <c r="C3" s="64"/>
      <c r="G3" s="64"/>
      <c r="H3" s="64"/>
    </row>
    <row r="4" spans="2:8" x14ac:dyDescent="0.35">
      <c r="B4" s="15" t="s">
        <v>2</v>
      </c>
      <c r="C4" s="9" t="s">
        <v>238</v>
      </c>
      <c r="G4" s="15" t="s">
        <v>2</v>
      </c>
      <c r="H4" s="9" t="s">
        <v>220</v>
      </c>
    </row>
    <row r="5" spans="2:8" x14ac:dyDescent="0.35">
      <c r="B5" s="10" t="s">
        <v>12</v>
      </c>
      <c r="C5" s="9">
        <v>55</v>
      </c>
      <c r="G5" s="10" t="s">
        <v>12</v>
      </c>
      <c r="H5" s="9">
        <v>28</v>
      </c>
    </row>
    <row r="6" spans="2:8" x14ac:dyDescent="0.35">
      <c r="B6" s="10" t="s">
        <v>23</v>
      </c>
      <c r="C6" s="9">
        <v>54</v>
      </c>
      <c r="G6" s="10" t="s">
        <v>23</v>
      </c>
      <c r="H6" s="9">
        <v>27</v>
      </c>
    </row>
    <row r="7" spans="2:8" x14ac:dyDescent="0.35">
      <c r="B7" s="10" t="s">
        <v>17</v>
      </c>
      <c r="C7" s="9">
        <v>38</v>
      </c>
      <c r="G7" s="10" t="s">
        <v>17</v>
      </c>
      <c r="H7" s="9">
        <v>19</v>
      </c>
    </row>
    <row r="8" spans="2:8" x14ac:dyDescent="0.35">
      <c r="B8" s="10" t="s">
        <v>9</v>
      </c>
      <c r="C8" s="9">
        <v>28</v>
      </c>
      <c r="G8" s="10" t="s">
        <v>9</v>
      </c>
      <c r="H8" s="9">
        <v>14</v>
      </c>
    </row>
    <row r="9" spans="2:8" x14ac:dyDescent="0.35">
      <c r="B9" s="10" t="s">
        <v>26</v>
      </c>
      <c r="C9" s="9">
        <v>8</v>
      </c>
      <c r="G9" s="10" t="s">
        <v>26</v>
      </c>
      <c r="H9" s="9">
        <v>4</v>
      </c>
    </row>
    <row r="10" spans="2:8" x14ac:dyDescent="0.35">
      <c r="B10" s="10" t="s">
        <v>228</v>
      </c>
      <c r="C10" s="9">
        <v>183</v>
      </c>
      <c r="G10" s="10" t="s">
        <v>228</v>
      </c>
      <c r="H10" s="9">
        <v>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29E1-E568-4CA7-8BFC-18AB891F3893}">
  <dimension ref="A1:AE16"/>
  <sheetViews>
    <sheetView showGridLines="0" tabSelected="1" zoomScale="67" workbookViewId="0">
      <selection activeCell="E37" sqref="E37"/>
    </sheetView>
  </sheetViews>
  <sheetFormatPr defaultRowHeight="14.5" x14ac:dyDescent="0.35"/>
  <cols>
    <col min="4" max="4" width="15.36328125" bestFit="1" customWidth="1"/>
    <col min="5" max="5" width="5.6328125" customWidth="1"/>
    <col min="6" max="6" width="13.54296875" bestFit="1" customWidth="1"/>
    <col min="7" max="7" width="5.6328125" customWidth="1"/>
    <col min="8" max="8" width="15.81640625" bestFit="1" customWidth="1"/>
    <col min="9" max="9" width="10" bestFit="1" customWidth="1"/>
    <col min="11" max="11" width="15.36328125" bestFit="1" customWidth="1"/>
    <col min="12" max="12" width="5.6328125" customWidth="1"/>
    <col min="13" max="13" width="13.54296875" bestFit="1" customWidth="1"/>
    <col min="14" max="14" width="5.6328125" customWidth="1"/>
    <col min="15" max="15" width="15.81640625" bestFit="1" customWidth="1"/>
  </cols>
  <sheetData>
    <row r="1" spans="1:31" ht="14.5" customHeight="1" x14ac:dyDescent="0.35">
      <c r="A1" s="54" t="s">
        <v>241</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row>
    <row r="2" spans="1:31" ht="15.5" customHeight="1" x14ac:dyDescent="0.35">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row>
    <row r="3" spans="1:31" ht="14.5" customHeight="1" x14ac:dyDescent="0.35">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row>
    <row r="4" spans="1:31" ht="14.5" customHeight="1" x14ac:dyDescent="0.35">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row>
    <row r="5" spans="1:31" ht="21" x14ac:dyDescent="0.35">
      <c r="D5" s="44"/>
      <c r="E5" s="44"/>
      <c r="F5" s="59" t="s">
        <v>256</v>
      </c>
      <c r="G5" s="60"/>
      <c r="H5" s="60"/>
      <c r="I5" s="60"/>
      <c r="J5" s="60"/>
      <c r="K5" s="60"/>
      <c r="L5" s="60"/>
      <c r="M5" s="60"/>
      <c r="N5" s="44"/>
      <c r="O5" s="44"/>
    </row>
    <row r="6" spans="1:31" ht="16" customHeight="1" x14ac:dyDescent="0.35">
      <c r="D6" s="40"/>
      <c r="F6" s="41"/>
      <c r="H6" s="42"/>
      <c r="K6" s="40"/>
      <c r="M6" s="41"/>
      <c r="O6" s="42"/>
    </row>
    <row r="7" spans="1:31" x14ac:dyDescent="0.35">
      <c r="D7" s="57" t="s">
        <v>240</v>
      </c>
      <c r="E7" s="58"/>
      <c r="F7" s="58"/>
      <c r="G7" s="58"/>
      <c r="H7" s="58"/>
      <c r="J7" s="57" t="s">
        <v>255</v>
      </c>
      <c r="K7" s="57"/>
      <c r="L7" s="57"/>
      <c r="M7" s="57"/>
      <c r="N7" s="57"/>
      <c r="O7" s="57"/>
    </row>
    <row r="8" spans="1:31" x14ac:dyDescent="0.35">
      <c r="D8" s="58"/>
      <c r="E8" s="58"/>
      <c r="F8" s="58"/>
      <c r="G8" s="58"/>
      <c r="H8" s="58"/>
      <c r="J8" s="57"/>
      <c r="K8" s="57"/>
      <c r="L8" s="57"/>
      <c r="M8" s="57"/>
      <c r="N8" s="57"/>
      <c r="O8" s="57"/>
    </row>
    <row r="9" spans="1:31" ht="17" customHeight="1" x14ac:dyDescent="0.7">
      <c r="D9" s="48" t="s">
        <v>238</v>
      </c>
      <c r="E9" s="43"/>
      <c r="F9" s="47" t="s">
        <v>258</v>
      </c>
      <c r="G9" s="45"/>
      <c r="H9" s="47" t="s">
        <v>208</v>
      </c>
      <c r="I9" s="43"/>
      <c r="J9" s="43"/>
      <c r="K9" s="48" t="s">
        <v>238</v>
      </c>
      <c r="L9" s="43"/>
      <c r="M9" s="47" t="s">
        <v>258</v>
      </c>
      <c r="N9" s="43"/>
      <c r="O9" s="47" t="s">
        <v>208</v>
      </c>
    </row>
    <row r="10" spans="1:31" ht="27.5" customHeight="1" x14ac:dyDescent="0.35">
      <c r="D10" s="29">
        <f>COUNTIFS(Staff[Country],"NZ")</f>
        <v>91</v>
      </c>
      <c r="F10" s="30">
        <f>COUNTIFS(Staff[Country], "NZ", Staff[Gender], "Female")/D10</f>
        <v>0.47252747252747251</v>
      </c>
      <c r="G10" s="44"/>
      <c r="H10" s="34">
        <f>AVERAGEIFS(Staff[Salary], Staff[Country], "NZ")</f>
        <v>76978.791208791212</v>
      </c>
      <c r="I10" s="44"/>
      <c r="J10" s="44"/>
      <c r="K10" s="31">
        <f>COUNTIFS(Staff[Country],"IND")</f>
        <v>92</v>
      </c>
      <c r="M10" s="32">
        <f>COUNTIFS(Staff[Country], "IND", Staff[Gender], "Female")/K10</f>
        <v>0.46739130434782611</v>
      </c>
      <c r="O10" s="33">
        <f>AVERAGEIFS(Staff[Salary], Staff[Country], "IND")</f>
        <v>77366.521739130432</v>
      </c>
    </row>
    <row r="12" spans="1:31" ht="25" x14ac:dyDescent="0.35">
      <c r="D12" s="40"/>
      <c r="F12" s="41"/>
      <c r="H12" s="42"/>
      <c r="K12" s="40"/>
      <c r="M12" s="41"/>
      <c r="O12" s="42"/>
    </row>
    <row r="13" spans="1:31" ht="17.5" customHeight="1" x14ac:dyDescent="0.35">
      <c r="D13" s="61" t="s">
        <v>239</v>
      </c>
      <c r="E13" s="61"/>
      <c r="F13" s="61"/>
      <c r="G13" s="61"/>
      <c r="H13" s="61"/>
      <c r="I13" s="61"/>
      <c r="J13" s="61"/>
      <c r="K13" s="61"/>
      <c r="L13" s="61"/>
      <c r="M13" s="61"/>
      <c r="N13" s="61"/>
      <c r="O13" s="61"/>
    </row>
    <row r="14" spans="1:31" x14ac:dyDescent="0.35">
      <c r="D14" s="61"/>
      <c r="E14" s="61"/>
      <c r="F14" s="61"/>
      <c r="G14" s="61"/>
      <c r="H14" s="61"/>
      <c r="I14" s="61"/>
      <c r="J14" s="61"/>
      <c r="K14" s="61"/>
      <c r="L14" s="61"/>
      <c r="M14" s="61"/>
      <c r="N14" s="61"/>
      <c r="O14" s="61"/>
    </row>
    <row r="16" spans="1:31" ht="17.5" x14ac:dyDescent="0.35">
      <c r="D16" s="55"/>
      <c r="E16" s="56"/>
      <c r="F16" s="56"/>
      <c r="G16" s="56"/>
      <c r="H16" s="56"/>
      <c r="I16" s="56"/>
      <c r="J16" s="56"/>
      <c r="K16" s="56"/>
      <c r="L16" s="56"/>
      <c r="M16" s="56"/>
      <c r="N16" s="56"/>
      <c r="O16" s="56"/>
    </row>
  </sheetData>
  <mergeCells count="6">
    <mergeCell ref="A1:AE4"/>
    <mergeCell ref="D16:O16"/>
    <mergeCell ref="D7:H8"/>
    <mergeCell ref="J7:O8"/>
    <mergeCell ref="F5:M5"/>
    <mergeCell ref="D13:O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88EA4-1B71-4C92-B626-1FE0488CDB2A}">
  <dimension ref="B2:B22"/>
  <sheetViews>
    <sheetView showGridLines="0" workbookViewId="0">
      <selection activeCell="B25" sqref="B25"/>
    </sheetView>
  </sheetViews>
  <sheetFormatPr defaultRowHeight="14.5" x14ac:dyDescent="0.35"/>
  <sheetData>
    <row r="2" spans="2:2" ht="15.5" x14ac:dyDescent="0.35">
      <c r="B2" s="49" t="s">
        <v>259</v>
      </c>
    </row>
    <row r="3" spans="2:2" x14ac:dyDescent="0.35">
      <c r="B3" t="s">
        <v>264</v>
      </c>
    </row>
    <row r="5" spans="2:2" ht="15.5" x14ac:dyDescent="0.35">
      <c r="B5" s="49" t="s">
        <v>260</v>
      </c>
    </row>
    <row r="6" spans="2:2" x14ac:dyDescent="0.35">
      <c r="B6" t="s">
        <v>261</v>
      </c>
    </row>
    <row r="7" spans="2:2" x14ac:dyDescent="0.35">
      <c r="B7" t="s">
        <v>262</v>
      </c>
    </row>
    <row r="8" spans="2:2" x14ac:dyDescent="0.35">
      <c r="B8" t="s">
        <v>263</v>
      </c>
    </row>
    <row r="10" spans="2:2" ht="15.5" x14ac:dyDescent="0.35">
      <c r="B10" s="49" t="s">
        <v>276</v>
      </c>
    </row>
    <row r="11" spans="2:2" x14ac:dyDescent="0.35">
      <c r="B11" t="s">
        <v>265</v>
      </c>
    </row>
    <row r="12" spans="2:2" x14ac:dyDescent="0.35">
      <c r="B12" t="s">
        <v>266</v>
      </c>
    </row>
    <row r="13" spans="2:2" x14ac:dyDescent="0.35">
      <c r="B13" t="s">
        <v>267</v>
      </c>
    </row>
    <row r="14" spans="2:2" x14ac:dyDescent="0.35">
      <c r="B14" t="s">
        <v>268</v>
      </c>
    </row>
    <row r="15" spans="2:2" x14ac:dyDescent="0.35">
      <c r="B15" t="s">
        <v>269</v>
      </c>
    </row>
    <row r="17" spans="2:2" ht="15.5" x14ac:dyDescent="0.35">
      <c r="B17" s="49" t="s">
        <v>270</v>
      </c>
    </row>
    <row r="18" spans="2:2" x14ac:dyDescent="0.35">
      <c r="B18" t="s">
        <v>271</v>
      </c>
    </row>
    <row r="19" spans="2:2" x14ac:dyDescent="0.35">
      <c r="B19" t="s">
        <v>272</v>
      </c>
    </row>
    <row r="20" spans="2:2" x14ac:dyDescent="0.35">
      <c r="B20" t="s">
        <v>273</v>
      </c>
    </row>
    <row r="21" spans="2:2" x14ac:dyDescent="0.35">
      <c r="B21" t="s">
        <v>274</v>
      </c>
    </row>
    <row r="22" spans="2:2" x14ac:dyDescent="0.35">
      <c r="B22"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50D83-290A-4521-8AE1-7BA037A842DB}">
  <sheetPr codeName="Sheet2"/>
  <dimension ref="A1:G113"/>
  <sheetViews>
    <sheetView workbookViewId="0"/>
  </sheetViews>
  <sheetFormatPr defaultRowHeight="14.5" x14ac:dyDescent="0.35"/>
  <cols>
    <col min="1" max="1" width="28.1796875" bestFit="1" customWidth="1"/>
    <col min="2" max="2" width="9.7265625" customWidth="1"/>
    <col min="4" max="4" width="9" customWidth="1"/>
    <col min="5" max="5" width="14" customWidth="1"/>
    <col min="6" max="6" width="14.26953125" customWidth="1"/>
  </cols>
  <sheetData>
    <row r="1" spans="1:7" ht="16.5" x14ac:dyDescent="0.45">
      <c r="A1" s="1" t="s">
        <v>0</v>
      </c>
      <c r="B1" s="1" t="s">
        <v>1</v>
      </c>
      <c r="C1" s="1" t="s">
        <v>3</v>
      </c>
      <c r="D1" s="1" t="s">
        <v>6</v>
      </c>
      <c r="E1" s="1" t="s">
        <v>4</v>
      </c>
      <c r="F1" s="1" t="s">
        <v>2</v>
      </c>
      <c r="G1" s="1" t="s">
        <v>5</v>
      </c>
    </row>
    <row r="2" spans="1:7" x14ac:dyDescent="0.35">
      <c r="A2" t="s">
        <v>110</v>
      </c>
      <c r="B2" t="s">
        <v>8</v>
      </c>
      <c r="C2">
        <v>20</v>
      </c>
      <c r="D2" t="s">
        <v>13</v>
      </c>
      <c r="E2" s="3">
        <v>44122</v>
      </c>
      <c r="F2" t="s">
        <v>23</v>
      </c>
      <c r="G2">
        <v>112650</v>
      </c>
    </row>
    <row r="3" spans="1:7" x14ac:dyDescent="0.35">
      <c r="A3" t="s">
        <v>111</v>
      </c>
      <c r="B3" t="s">
        <v>15</v>
      </c>
      <c r="C3">
        <v>32</v>
      </c>
      <c r="D3" t="s">
        <v>10</v>
      </c>
      <c r="E3" s="3">
        <v>44293</v>
      </c>
      <c r="F3" t="s">
        <v>23</v>
      </c>
      <c r="G3">
        <v>43840</v>
      </c>
    </row>
    <row r="4" spans="1:7" x14ac:dyDescent="0.35">
      <c r="A4" t="s">
        <v>112</v>
      </c>
      <c r="B4" t="s">
        <v>8</v>
      </c>
      <c r="C4">
        <v>31</v>
      </c>
      <c r="D4" t="s">
        <v>13</v>
      </c>
      <c r="E4" s="3">
        <v>44663</v>
      </c>
      <c r="F4" t="s">
        <v>12</v>
      </c>
      <c r="G4">
        <v>103550</v>
      </c>
    </row>
    <row r="5" spans="1:7" x14ac:dyDescent="0.35">
      <c r="A5" t="s">
        <v>113</v>
      </c>
      <c r="B5" t="s">
        <v>15</v>
      </c>
      <c r="C5">
        <v>32</v>
      </c>
      <c r="D5" t="s">
        <v>13</v>
      </c>
      <c r="E5" s="3">
        <v>44339</v>
      </c>
      <c r="F5" t="s">
        <v>26</v>
      </c>
      <c r="G5">
        <v>45510</v>
      </c>
    </row>
    <row r="6" spans="1:7" x14ac:dyDescent="0.35">
      <c r="A6" t="s">
        <v>114</v>
      </c>
      <c r="C6">
        <v>37</v>
      </c>
      <c r="D6" t="s">
        <v>18</v>
      </c>
      <c r="E6" s="3">
        <v>44085</v>
      </c>
      <c r="F6" t="s">
        <v>17</v>
      </c>
      <c r="G6">
        <v>115440</v>
      </c>
    </row>
    <row r="7" spans="1:7" x14ac:dyDescent="0.35">
      <c r="A7" t="s">
        <v>115</v>
      </c>
      <c r="B7" t="s">
        <v>15</v>
      </c>
      <c r="C7">
        <v>38</v>
      </c>
      <c r="D7" t="s">
        <v>10</v>
      </c>
      <c r="E7" s="3">
        <v>44268</v>
      </c>
      <c r="F7" t="s">
        <v>9</v>
      </c>
      <c r="G7">
        <v>56870</v>
      </c>
    </row>
    <row r="8" spans="1:7" x14ac:dyDescent="0.35">
      <c r="A8" t="s">
        <v>116</v>
      </c>
      <c r="B8" t="s">
        <v>15</v>
      </c>
      <c r="C8">
        <v>25</v>
      </c>
      <c r="D8" t="s">
        <v>13</v>
      </c>
      <c r="E8" s="3">
        <v>44144</v>
      </c>
      <c r="F8" t="s">
        <v>9</v>
      </c>
      <c r="G8">
        <v>92700</v>
      </c>
    </row>
    <row r="9" spans="1:7" x14ac:dyDescent="0.35">
      <c r="A9" t="s">
        <v>117</v>
      </c>
      <c r="C9">
        <v>32</v>
      </c>
      <c r="D9" t="s">
        <v>13</v>
      </c>
      <c r="E9" s="3">
        <v>44713</v>
      </c>
      <c r="F9" t="s">
        <v>23</v>
      </c>
      <c r="G9">
        <v>91310</v>
      </c>
    </row>
    <row r="10" spans="1:7" x14ac:dyDescent="0.35">
      <c r="A10" t="s">
        <v>118</v>
      </c>
      <c r="B10" t="s">
        <v>8</v>
      </c>
      <c r="C10">
        <v>33</v>
      </c>
      <c r="D10" t="s">
        <v>13</v>
      </c>
      <c r="E10" s="3">
        <v>44324</v>
      </c>
      <c r="F10" t="s">
        <v>9</v>
      </c>
      <c r="G10">
        <v>74550</v>
      </c>
    </row>
    <row r="11" spans="1:7" x14ac:dyDescent="0.35">
      <c r="A11" t="s">
        <v>119</v>
      </c>
      <c r="B11" t="s">
        <v>8</v>
      </c>
      <c r="C11">
        <v>25</v>
      </c>
      <c r="D11" t="s">
        <v>10</v>
      </c>
      <c r="E11" s="3">
        <v>44665</v>
      </c>
      <c r="F11" t="s">
        <v>12</v>
      </c>
      <c r="G11">
        <v>109190</v>
      </c>
    </row>
    <row r="12" spans="1:7" x14ac:dyDescent="0.35">
      <c r="A12" t="s">
        <v>120</v>
      </c>
      <c r="B12" t="s">
        <v>15</v>
      </c>
      <c r="C12">
        <v>40</v>
      </c>
      <c r="D12" t="s">
        <v>13</v>
      </c>
      <c r="E12" s="3">
        <v>44320</v>
      </c>
      <c r="F12" t="s">
        <v>23</v>
      </c>
      <c r="G12">
        <v>104410</v>
      </c>
    </row>
    <row r="13" spans="1:7" x14ac:dyDescent="0.35">
      <c r="A13" t="s">
        <v>121</v>
      </c>
      <c r="B13" t="s">
        <v>8</v>
      </c>
      <c r="C13">
        <v>30</v>
      </c>
      <c r="D13" t="s">
        <v>13</v>
      </c>
      <c r="E13" s="3">
        <v>44544</v>
      </c>
      <c r="F13" t="s">
        <v>17</v>
      </c>
      <c r="G13">
        <v>96800</v>
      </c>
    </row>
    <row r="14" spans="1:7" x14ac:dyDescent="0.35">
      <c r="A14" t="s">
        <v>122</v>
      </c>
      <c r="B14" t="s">
        <v>8</v>
      </c>
      <c r="C14">
        <v>28</v>
      </c>
      <c r="D14" t="s">
        <v>10</v>
      </c>
      <c r="E14" s="3">
        <v>43980</v>
      </c>
      <c r="F14" t="s">
        <v>17</v>
      </c>
      <c r="G14">
        <v>48170</v>
      </c>
    </row>
    <row r="15" spans="1:7" x14ac:dyDescent="0.35">
      <c r="A15" t="s">
        <v>123</v>
      </c>
      <c r="B15" t="s">
        <v>8</v>
      </c>
      <c r="C15">
        <v>21</v>
      </c>
      <c r="D15" t="s">
        <v>13</v>
      </c>
      <c r="E15" s="3">
        <v>44042</v>
      </c>
      <c r="F15" t="s">
        <v>12</v>
      </c>
      <c r="G15">
        <v>37920</v>
      </c>
    </row>
    <row r="16" spans="1:7" x14ac:dyDescent="0.35">
      <c r="A16" t="s">
        <v>124</v>
      </c>
      <c r="B16" t="s">
        <v>8</v>
      </c>
      <c r="C16">
        <v>34</v>
      </c>
      <c r="D16" t="s">
        <v>13</v>
      </c>
      <c r="E16" s="3">
        <v>44642</v>
      </c>
      <c r="F16" t="s">
        <v>12</v>
      </c>
      <c r="G16">
        <v>112650</v>
      </c>
    </row>
    <row r="17" spans="1:7" x14ac:dyDescent="0.35">
      <c r="A17" t="s">
        <v>125</v>
      </c>
      <c r="B17" t="s">
        <v>15</v>
      </c>
      <c r="C17">
        <v>34</v>
      </c>
      <c r="D17" t="s">
        <v>18</v>
      </c>
      <c r="E17" s="3">
        <v>44660</v>
      </c>
      <c r="F17" t="s">
        <v>9</v>
      </c>
      <c r="G17">
        <v>49630</v>
      </c>
    </row>
    <row r="18" spans="1:7" x14ac:dyDescent="0.35">
      <c r="A18" t="s">
        <v>126</v>
      </c>
      <c r="B18" t="s">
        <v>8</v>
      </c>
      <c r="C18">
        <v>36</v>
      </c>
      <c r="D18" t="s">
        <v>13</v>
      </c>
      <c r="E18" s="3">
        <v>43958</v>
      </c>
      <c r="F18" t="s">
        <v>23</v>
      </c>
      <c r="G18">
        <v>118840</v>
      </c>
    </row>
    <row r="19" spans="1:7" x14ac:dyDescent="0.35">
      <c r="A19" t="s">
        <v>127</v>
      </c>
      <c r="B19" t="s">
        <v>8</v>
      </c>
      <c r="C19">
        <v>30</v>
      </c>
      <c r="D19" t="s">
        <v>13</v>
      </c>
      <c r="E19" s="3">
        <v>44789</v>
      </c>
      <c r="F19" t="s">
        <v>23</v>
      </c>
      <c r="G19">
        <v>69710</v>
      </c>
    </row>
    <row r="20" spans="1:7" x14ac:dyDescent="0.35">
      <c r="A20" t="s">
        <v>128</v>
      </c>
      <c r="B20" t="s">
        <v>8</v>
      </c>
      <c r="C20">
        <v>20</v>
      </c>
      <c r="D20" t="s">
        <v>13</v>
      </c>
      <c r="E20" s="3">
        <v>44683</v>
      </c>
      <c r="F20" t="s">
        <v>12</v>
      </c>
      <c r="G20">
        <v>79570</v>
      </c>
    </row>
    <row r="21" spans="1:7" x14ac:dyDescent="0.35">
      <c r="A21" t="s">
        <v>129</v>
      </c>
      <c r="B21" t="s">
        <v>15</v>
      </c>
      <c r="C21">
        <v>22</v>
      </c>
      <c r="D21" t="s">
        <v>10</v>
      </c>
      <c r="E21" s="3">
        <v>44388</v>
      </c>
      <c r="F21" t="s">
        <v>12</v>
      </c>
      <c r="G21">
        <v>76900</v>
      </c>
    </row>
    <row r="22" spans="1:7" x14ac:dyDescent="0.35">
      <c r="A22" t="s">
        <v>130</v>
      </c>
      <c r="B22" t="s">
        <v>8</v>
      </c>
      <c r="C22">
        <v>27</v>
      </c>
      <c r="D22" t="s">
        <v>13</v>
      </c>
      <c r="E22" s="3">
        <v>44073</v>
      </c>
      <c r="F22" t="s">
        <v>9</v>
      </c>
      <c r="G22">
        <v>54970</v>
      </c>
    </row>
    <row r="23" spans="1:7" x14ac:dyDescent="0.35">
      <c r="A23" t="s">
        <v>131</v>
      </c>
      <c r="B23" t="s">
        <v>8</v>
      </c>
      <c r="C23">
        <v>37</v>
      </c>
      <c r="D23" t="s">
        <v>18</v>
      </c>
      <c r="E23" s="3">
        <v>44277</v>
      </c>
      <c r="F23" t="s">
        <v>23</v>
      </c>
      <c r="G23">
        <v>88050</v>
      </c>
    </row>
    <row r="24" spans="1:7" x14ac:dyDescent="0.35">
      <c r="A24" t="s">
        <v>132</v>
      </c>
      <c r="B24" t="s">
        <v>8</v>
      </c>
      <c r="C24">
        <v>43</v>
      </c>
      <c r="D24" t="s">
        <v>13</v>
      </c>
      <c r="E24" s="3">
        <v>44558</v>
      </c>
      <c r="F24" t="s">
        <v>9</v>
      </c>
      <c r="G24">
        <v>36040</v>
      </c>
    </row>
    <row r="25" spans="1:7" x14ac:dyDescent="0.35">
      <c r="A25" t="s">
        <v>133</v>
      </c>
      <c r="B25" t="s">
        <v>15</v>
      </c>
      <c r="C25">
        <v>42</v>
      </c>
      <c r="D25" t="s">
        <v>43</v>
      </c>
      <c r="E25" s="3">
        <v>44718</v>
      </c>
      <c r="F25" t="s">
        <v>12</v>
      </c>
      <c r="G25">
        <v>75000</v>
      </c>
    </row>
    <row r="26" spans="1:7" x14ac:dyDescent="0.35">
      <c r="A26" t="s">
        <v>134</v>
      </c>
      <c r="B26" t="s">
        <v>8</v>
      </c>
      <c r="C26">
        <v>35</v>
      </c>
      <c r="D26" t="s">
        <v>13</v>
      </c>
      <c r="E26" s="3">
        <v>44666</v>
      </c>
      <c r="F26" t="s">
        <v>12</v>
      </c>
      <c r="G26">
        <v>40400</v>
      </c>
    </row>
    <row r="27" spans="1:7" x14ac:dyDescent="0.35">
      <c r="A27" t="s">
        <v>135</v>
      </c>
      <c r="B27" t="s">
        <v>8</v>
      </c>
      <c r="C27">
        <v>24</v>
      </c>
      <c r="D27" t="s">
        <v>13</v>
      </c>
      <c r="E27" s="3">
        <v>44625</v>
      </c>
      <c r="F27" t="s">
        <v>23</v>
      </c>
      <c r="G27">
        <v>100420</v>
      </c>
    </row>
    <row r="28" spans="1:7" x14ac:dyDescent="0.35">
      <c r="A28" t="s">
        <v>136</v>
      </c>
      <c r="B28" t="s">
        <v>15</v>
      </c>
      <c r="C28">
        <v>31</v>
      </c>
      <c r="D28" t="s">
        <v>13</v>
      </c>
      <c r="E28" s="3">
        <v>44604</v>
      </c>
      <c r="F28" t="s">
        <v>23</v>
      </c>
      <c r="G28">
        <v>58100</v>
      </c>
    </row>
    <row r="29" spans="1:7" x14ac:dyDescent="0.35">
      <c r="A29" t="s">
        <v>137</v>
      </c>
      <c r="B29" t="s">
        <v>15</v>
      </c>
      <c r="C29">
        <v>44</v>
      </c>
      <c r="D29" t="s">
        <v>13</v>
      </c>
      <c r="E29" s="3">
        <v>44985</v>
      </c>
      <c r="F29" t="s">
        <v>23</v>
      </c>
      <c r="G29">
        <v>114870</v>
      </c>
    </row>
    <row r="30" spans="1:7" x14ac:dyDescent="0.35">
      <c r="A30" t="s">
        <v>138</v>
      </c>
      <c r="B30" t="s">
        <v>15</v>
      </c>
      <c r="C30">
        <v>32</v>
      </c>
      <c r="D30" t="s">
        <v>13</v>
      </c>
      <c r="E30" s="3">
        <v>44549</v>
      </c>
      <c r="F30" t="s">
        <v>12</v>
      </c>
      <c r="G30">
        <v>41570</v>
      </c>
    </row>
    <row r="31" spans="1:7" x14ac:dyDescent="0.35">
      <c r="A31" t="s">
        <v>139</v>
      </c>
      <c r="B31" t="s">
        <v>15</v>
      </c>
      <c r="C31">
        <v>30</v>
      </c>
      <c r="D31" t="s">
        <v>13</v>
      </c>
      <c r="E31" s="3">
        <v>44800</v>
      </c>
      <c r="F31" t="s">
        <v>12</v>
      </c>
      <c r="G31">
        <v>112570</v>
      </c>
    </row>
    <row r="32" spans="1:7" x14ac:dyDescent="0.35">
      <c r="A32" t="s">
        <v>140</v>
      </c>
      <c r="B32" t="s">
        <v>8</v>
      </c>
      <c r="C32">
        <v>26</v>
      </c>
      <c r="D32" t="s">
        <v>13</v>
      </c>
      <c r="E32" s="3">
        <v>44164</v>
      </c>
      <c r="F32" t="s">
        <v>12</v>
      </c>
      <c r="G32">
        <v>47360</v>
      </c>
    </row>
    <row r="33" spans="1:7" x14ac:dyDescent="0.35">
      <c r="A33" t="s">
        <v>141</v>
      </c>
      <c r="B33" t="s">
        <v>15</v>
      </c>
      <c r="C33">
        <v>21</v>
      </c>
      <c r="D33" t="s">
        <v>13</v>
      </c>
      <c r="E33" s="3">
        <v>44256</v>
      </c>
      <c r="F33" t="s">
        <v>17</v>
      </c>
      <c r="G33">
        <v>65920</v>
      </c>
    </row>
    <row r="34" spans="1:7" x14ac:dyDescent="0.35">
      <c r="A34" t="s">
        <v>142</v>
      </c>
      <c r="B34" t="s">
        <v>15</v>
      </c>
      <c r="C34">
        <v>28</v>
      </c>
      <c r="D34" t="s">
        <v>13</v>
      </c>
      <c r="E34" s="3">
        <v>44571</v>
      </c>
      <c r="F34" t="s">
        <v>12</v>
      </c>
      <c r="G34">
        <v>99970</v>
      </c>
    </row>
    <row r="35" spans="1:7" x14ac:dyDescent="0.35">
      <c r="A35" t="s">
        <v>143</v>
      </c>
      <c r="B35" t="s">
        <v>15</v>
      </c>
      <c r="C35">
        <v>25</v>
      </c>
      <c r="D35" t="s">
        <v>10</v>
      </c>
      <c r="E35" s="3">
        <v>44633</v>
      </c>
      <c r="F35" t="s">
        <v>23</v>
      </c>
      <c r="G35">
        <v>80700</v>
      </c>
    </row>
    <row r="36" spans="1:7" x14ac:dyDescent="0.35">
      <c r="A36" t="s">
        <v>144</v>
      </c>
      <c r="B36" t="s">
        <v>8</v>
      </c>
      <c r="C36">
        <v>24</v>
      </c>
      <c r="D36" t="s">
        <v>18</v>
      </c>
      <c r="E36" s="3">
        <v>44375</v>
      </c>
      <c r="F36" t="s">
        <v>17</v>
      </c>
      <c r="G36">
        <v>52610</v>
      </c>
    </row>
    <row r="37" spans="1:7" x14ac:dyDescent="0.35">
      <c r="A37" t="s">
        <v>145</v>
      </c>
      <c r="B37" t="s">
        <v>8</v>
      </c>
      <c r="C37">
        <v>29</v>
      </c>
      <c r="D37" t="s">
        <v>18</v>
      </c>
      <c r="E37" s="3">
        <v>44119</v>
      </c>
      <c r="F37" t="s">
        <v>23</v>
      </c>
      <c r="G37">
        <v>112110</v>
      </c>
    </row>
    <row r="38" spans="1:7" x14ac:dyDescent="0.35">
      <c r="A38" t="s">
        <v>146</v>
      </c>
      <c r="B38" t="s">
        <v>15</v>
      </c>
      <c r="C38">
        <v>27</v>
      </c>
      <c r="D38" t="s">
        <v>13</v>
      </c>
      <c r="E38" s="3">
        <v>44061</v>
      </c>
      <c r="F38" t="s">
        <v>26</v>
      </c>
      <c r="G38">
        <v>119110</v>
      </c>
    </row>
    <row r="39" spans="1:7" x14ac:dyDescent="0.35">
      <c r="A39" t="s">
        <v>147</v>
      </c>
      <c r="B39" t="s">
        <v>8</v>
      </c>
      <c r="C39">
        <v>22</v>
      </c>
      <c r="D39" t="s">
        <v>10</v>
      </c>
      <c r="E39" s="3">
        <v>44384</v>
      </c>
      <c r="F39" t="s">
        <v>9</v>
      </c>
      <c r="G39">
        <v>112780</v>
      </c>
    </row>
    <row r="40" spans="1:7" x14ac:dyDescent="0.35">
      <c r="A40" t="s">
        <v>148</v>
      </c>
      <c r="B40" t="s">
        <v>15</v>
      </c>
      <c r="C40">
        <v>36</v>
      </c>
      <c r="D40" t="s">
        <v>13</v>
      </c>
      <c r="E40" s="3">
        <v>44023</v>
      </c>
      <c r="F40" t="s">
        <v>12</v>
      </c>
      <c r="G40">
        <v>114890</v>
      </c>
    </row>
    <row r="41" spans="1:7" x14ac:dyDescent="0.35">
      <c r="A41" t="s">
        <v>149</v>
      </c>
      <c r="B41" t="s">
        <v>8</v>
      </c>
      <c r="C41">
        <v>27</v>
      </c>
      <c r="D41" t="s">
        <v>13</v>
      </c>
      <c r="E41" s="3">
        <v>44506</v>
      </c>
      <c r="F41" t="s">
        <v>17</v>
      </c>
      <c r="G41">
        <v>48980</v>
      </c>
    </row>
    <row r="42" spans="1:7" x14ac:dyDescent="0.35">
      <c r="A42" t="s">
        <v>150</v>
      </c>
      <c r="B42" t="s">
        <v>8</v>
      </c>
      <c r="C42">
        <v>21</v>
      </c>
      <c r="D42" t="s">
        <v>13</v>
      </c>
      <c r="E42" s="3">
        <v>44180</v>
      </c>
      <c r="F42" t="s">
        <v>26</v>
      </c>
      <c r="G42">
        <v>75880</v>
      </c>
    </row>
    <row r="43" spans="1:7" x14ac:dyDescent="0.35">
      <c r="A43" t="s">
        <v>151</v>
      </c>
      <c r="B43" t="s">
        <v>15</v>
      </c>
      <c r="C43">
        <v>28</v>
      </c>
      <c r="D43" t="s">
        <v>13</v>
      </c>
      <c r="E43" s="3">
        <v>44296</v>
      </c>
      <c r="F43" t="s">
        <v>9</v>
      </c>
      <c r="G43">
        <v>53240</v>
      </c>
    </row>
    <row r="44" spans="1:7" x14ac:dyDescent="0.35">
      <c r="A44" t="s">
        <v>152</v>
      </c>
      <c r="B44" t="s">
        <v>15</v>
      </c>
      <c r="C44">
        <v>34</v>
      </c>
      <c r="D44" t="s">
        <v>13</v>
      </c>
      <c r="E44" s="3">
        <v>44397</v>
      </c>
      <c r="F44" t="s">
        <v>17</v>
      </c>
      <c r="G44">
        <v>85000</v>
      </c>
    </row>
    <row r="45" spans="1:7" x14ac:dyDescent="0.35">
      <c r="A45" t="s">
        <v>153</v>
      </c>
      <c r="B45" t="s">
        <v>15</v>
      </c>
      <c r="C45">
        <v>21</v>
      </c>
      <c r="D45" t="s">
        <v>13</v>
      </c>
      <c r="E45" s="3">
        <v>44619</v>
      </c>
      <c r="F45" t="s">
        <v>23</v>
      </c>
      <c r="G45">
        <v>33920</v>
      </c>
    </row>
    <row r="46" spans="1:7" x14ac:dyDescent="0.35">
      <c r="A46" t="s">
        <v>154</v>
      </c>
      <c r="B46" t="s">
        <v>15</v>
      </c>
      <c r="C46">
        <v>33</v>
      </c>
      <c r="D46" t="s">
        <v>13</v>
      </c>
      <c r="E46" s="3">
        <v>44253</v>
      </c>
      <c r="F46" t="s">
        <v>23</v>
      </c>
      <c r="G46">
        <v>75280</v>
      </c>
    </row>
    <row r="47" spans="1:7" x14ac:dyDescent="0.35">
      <c r="A47" t="s">
        <v>155</v>
      </c>
      <c r="B47" t="s">
        <v>15</v>
      </c>
      <c r="C47">
        <v>34</v>
      </c>
      <c r="D47" t="s">
        <v>13</v>
      </c>
      <c r="E47" s="3">
        <v>44594</v>
      </c>
      <c r="F47" t="s">
        <v>17</v>
      </c>
      <c r="G47">
        <v>58940</v>
      </c>
    </row>
    <row r="48" spans="1:7" x14ac:dyDescent="0.35">
      <c r="A48" t="s">
        <v>156</v>
      </c>
      <c r="B48" t="s">
        <v>15</v>
      </c>
      <c r="C48">
        <v>28</v>
      </c>
      <c r="D48" t="s">
        <v>13</v>
      </c>
      <c r="E48" s="3">
        <v>44425</v>
      </c>
      <c r="F48" t="s">
        <v>12</v>
      </c>
      <c r="G48">
        <v>104770</v>
      </c>
    </row>
    <row r="49" spans="1:7" x14ac:dyDescent="0.35">
      <c r="A49" t="s">
        <v>157</v>
      </c>
      <c r="B49" t="s">
        <v>8</v>
      </c>
      <c r="C49">
        <v>21</v>
      </c>
      <c r="D49" t="s">
        <v>13</v>
      </c>
      <c r="E49" s="3">
        <v>44701</v>
      </c>
      <c r="F49" t="s">
        <v>12</v>
      </c>
      <c r="G49">
        <v>57090</v>
      </c>
    </row>
    <row r="50" spans="1:7" x14ac:dyDescent="0.35">
      <c r="A50" t="s">
        <v>158</v>
      </c>
      <c r="B50" t="s">
        <v>8</v>
      </c>
      <c r="C50">
        <v>27</v>
      </c>
      <c r="D50" t="s">
        <v>10</v>
      </c>
      <c r="E50" s="3">
        <v>44174</v>
      </c>
      <c r="F50" t="s">
        <v>17</v>
      </c>
      <c r="G50">
        <v>91650</v>
      </c>
    </row>
    <row r="51" spans="1:7" x14ac:dyDescent="0.35">
      <c r="A51" t="s">
        <v>159</v>
      </c>
      <c r="B51" t="s">
        <v>8</v>
      </c>
      <c r="C51">
        <v>42</v>
      </c>
      <c r="D51" t="s">
        <v>18</v>
      </c>
      <c r="E51" s="3">
        <v>44670</v>
      </c>
      <c r="F51" t="s">
        <v>17</v>
      </c>
      <c r="G51">
        <v>70270</v>
      </c>
    </row>
    <row r="52" spans="1:7" x14ac:dyDescent="0.35">
      <c r="A52" t="s">
        <v>160</v>
      </c>
      <c r="B52" t="s">
        <v>15</v>
      </c>
      <c r="C52">
        <v>28</v>
      </c>
      <c r="D52" t="s">
        <v>13</v>
      </c>
      <c r="E52" s="3">
        <v>44124</v>
      </c>
      <c r="F52" t="s">
        <v>17</v>
      </c>
      <c r="G52">
        <v>75970</v>
      </c>
    </row>
    <row r="53" spans="1:7" x14ac:dyDescent="0.35">
      <c r="A53" t="s">
        <v>161</v>
      </c>
      <c r="C53">
        <v>27</v>
      </c>
      <c r="D53" t="s">
        <v>10</v>
      </c>
      <c r="E53" s="3">
        <v>44212</v>
      </c>
      <c r="F53" t="s">
        <v>23</v>
      </c>
      <c r="G53">
        <v>90700</v>
      </c>
    </row>
    <row r="54" spans="1:7" x14ac:dyDescent="0.35">
      <c r="A54" t="s">
        <v>162</v>
      </c>
      <c r="B54" t="s">
        <v>8</v>
      </c>
      <c r="C54">
        <v>30</v>
      </c>
      <c r="D54" t="s">
        <v>13</v>
      </c>
      <c r="E54" s="3">
        <v>44607</v>
      </c>
      <c r="F54" t="s">
        <v>12</v>
      </c>
      <c r="G54">
        <v>60570</v>
      </c>
    </row>
    <row r="55" spans="1:7" x14ac:dyDescent="0.35">
      <c r="A55" t="s">
        <v>163</v>
      </c>
      <c r="B55" t="s">
        <v>8</v>
      </c>
      <c r="C55">
        <v>33</v>
      </c>
      <c r="D55" t="s">
        <v>13</v>
      </c>
      <c r="E55" s="3">
        <v>44103</v>
      </c>
      <c r="F55" t="s">
        <v>12</v>
      </c>
      <c r="G55">
        <v>115920</v>
      </c>
    </row>
    <row r="56" spans="1:7" x14ac:dyDescent="0.35">
      <c r="A56" t="s">
        <v>164</v>
      </c>
      <c r="B56" t="s">
        <v>15</v>
      </c>
      <c r="C56">
        <v>33</v>
      </c>
      <c r="D56" t="s">
        <v>13</v>
      </c>
      <c r="E56" s="3">
        <v>44006</v>
      </c>
      <c r="F56" t="s">
        <v>17</v>
      </c>
      <c r="G56">
        <v>65360</v>
      </c>
    </row>
    <row r="57" spans="1:7" x14ac:dyDescent="0.35">
      <c r="A57" t="s">
        <v>165</v>
      </c>
      <c r="C57">
        <v>30</v>
      </c>
      <c r="D57" t="s">
        <v>13</v>
      </c>
      <c r="E57" s="3">
        <v>44535</v>
      </c>
      <c r="F57" t="s">
        <v>17</v>
      </c>
      <c r="G57">
        <v>64000</v>
      </c>
    </row>
    <row r="58" spans="1:7" x14ac:dyDescent="0.35">
      <c r="A58" t="s">
        <v>166</v>
      </c>
      <c r="B58" t="s">
        <v>15</v>
      </c>
      <c r="C58">
        <v>34</v>
      </c>
      <c r="D58" t="s">
        <v>13</v>
      </c>
      <c r="E58" s="3">
        <v>44383</v>
      </c>
      <c r="F58" t="s">
        <v>17</v>
      </c>
      <c r="G58">
        <v>92450</v>
      </c>
    </row>
    <row r="59" spans="1:7" x14ac:dyDescent="0.35">
      <c r="A59" t="s">
        <v>167</v>
      </c>
      <c r="B59" t="s">
        <v>8</v>
      </c>
      <c r="C59">
        <v>31</v>
      </c>
      <c r="D59" t="s">
        <v>13</v>
      </c>
      <c r="E59" s="3">
        <v>44450</v>
      </c>
      <c r="F59" t="s">
        <v>23</v>
      </c>
      <c r="G59">
        <v>48950</v>
      </c>
    </row>
    <row r="60" spans="1:7" x14ac:dyDescent="0.35">
      <c r="A60" t="s">
        <v>168</v>
      </c>
      <c r="B60" t="s">
        <v>15</v>
      </c>
      <c r="C60">
        <v>27</v>
      </c>
      <c r="D60" t="s">
        <v>13</v>
      </c>
      <c r="E60" s="3">
        <v>44625</v>
      </c>
      <c r="F60" t="s">
        <v>23</v>
      </c>
      <c r="G60">
        <v>83750</v>
      </c>
    </row>
    <row r="61" spans="1:7" x14ac:dyDescent="0.35">
      <c r="A61" t="s">
        <v>169</v>
      </c>
      <c r="B61" t="s">
        <v>15</v>
      </c>
      <c r="C61">
        <v>40</v>
      </c>
      <c r="D61" t="s">
        <v>13</v>
      </c>
      <c r="E61" s="3">
        <v>44276</v>
      </c>
      <c r="F61" t="s">
        <v>23</v>
      </c>
      <c r="G61">
        <v>87620</v>
      </c>
    </row>
    <row r="62" spans="1:7" x14ac:dyDescent="0.35">
      <c r="A62" t="s">
        <v>170</v>
      </c>
      <c r="B62" t="s">
        <v>15</v>
      </c>
      <c r="C62">
        <v>20</v>
      </c>
      <c r="D62" t="s">
        <v>18</v>
      </c>
      <c r="E62" s="3">
        <v>44476</v>
      </c>
      <c r="F62" t="s">
        <v>9</v>
      </c>
      <c r="G62">
        <v>68900</v>
      </c>
    </row>
    <row r="63" spans="1:7" x14ac:dyDescent="0.35">
      <c r="A63" t="s">
        <v>171</v>
      </c>
      <c r="B63" t="s">
        <v>8</v>
      </c>
      <c r="C63">
        <v>32</v>
      </c>
      <c r="D63" t="s">
        <v>13</v>
      </c>
      <c r="E63" s="3">
        <v>44403</v>
      </c>
      <c r="F63" t="s">
        <v>9</v>
      </c>
      <c r="G63">
        <v>53540</v>
      </c>
    </row>
    <row r="64" spans="1:7" x14ac:dyDescent="0.35">
      <c r="A64" t="s">
        <v>172</v>
      </c>
      <c r="B64" t="s">
        <v>8</v>
      </c>
      <c r="C64">
        <v>28</v>
      </c>
      <c r="D64" t="s">
        <v>49</v>
      </c>
      <c r="E64" s="3">
        <v>44758</v>
      </c>
      <c r="F64" t="s">
        <v>9</v>
      </c>
      <c r="G64">
        <v>43510</v>
      </c>
    </row>
    <row r="65" spans="1:7" x14ac:dyDescent="0.35">
      <c r="A65" t="s">
        <v>173</v>
      </c>
      <c r="B65" t="s">
        <v>15</v>
      </c>
      <c r="C65">
        <v>38</v>
      </c>
      <c r="D65" t="s">
        <v>43</v>
      </c>
      <c r="E65" s="3">
        <v>44316</v>
      </c>
      <c r="F65" t="s">
        <v>9</v>
      </c>
      <c r="G65">
        <v>109160</v>
      </c>
    </row>
    <row r="66" spans="1:7" x14ac:dyDescent="0.35">
      <c r="A66" t="s">
        <v>174</v>
      </c>
      <c r="B66" t="s">
        <v>8</v>
      </c>
      <c r="C66">
        <v>40</v>
      </c>
      <c r="D66" t="s">
        <v>13</v>
      </c>
      <c r="E66" s="3">
        <v>44204</v>
      </c>
      <c r="F66" t="s">
        <v>12</v>
      </c>
      <c r="G66">
        <v>99750</v>
      </c>
    </row>
    <row r="67" spans="1:7" x14ac:dyDescent="0.35">
      <c r="A67" t="s">
        <v>175</v>
      </c>
      <c r="B67" t="s">
        <v>15</v>
      </c>
      <c r="C67">
        <v>31</v>
      </c>
      <c r="D67" t="s">
        <v>13</v>
      </c>
      <c r="E67" s="3">
        <v>44084</v>
      </c>
      <c r="F67" t="s">
        <v>23</v>
      </c>
      <c r="G67">
        <v>41980</v>
      </c>
    </row>
    <row r="68" spans="1:7" x14ac:dyDescent="0.35">
      <c r="A68" t="s">
        <v>176</v>
      </c>
      <c r="B68" t="s">
        <v>8</v>
      </c>
      <c r="C68">
        <v>36</v>
      </c>
      <c r="D68" t="s">
        <v>13</v>
      </c>
      <c r="E68" s="3">
        <v>44272</v>
      </c>
      <c r="F68" t="s">
        <v>17</v>
      </c>
      <c r="G68">
        <v>71380</v>
      </c>
    </row>
    <row r="69" spans="1:7" x14ac:dyDescent="0.35">
      <c r="A69" t="s">
        <v>177</v>
      </c>
      <c r="B69" t="s">
        <v>8</v>
      </c>
      <c r="C69">
        <v>27</v>
      </c>
      <c r="D69" t="s">
        <v>49</v>
      </c>
      <c r="E69" s="3">
        <v>44547</v>
      </c>
      <c r="F69" t="s">
        <v>12</v>
      </c>
      <c r="G69">
        <v>113280</v>
      </c>
    </row>
    <row r="70" spans="1:7" x14ac:dyDescent="0.35">
      <c r="A70" t="s">
        <v>178</v>
      </c>
      <c r="B70" t="s">
        <v>15</v>
      </c>
      <c r="C70">
        <v>33</v>
      </c>
      <c r="D70" t="s">
        <v>13</v>
      </c>
      <c r="E70" s="3">
        <v>44747</v>
      </c>
      <c r="F70" t="s">
        <v>17</v>
      </c>
      <c r="G70">
        <v>86570</v>
      </c>
    </row>
    <row r="71" spans="1:7" x14ac:dyDescent="0.35">
      <c r="A71" t="s">
        <v>179</v>
      </c>
      <c r="B71" t="s">
        <v>8</v>
      </c>
      <c r="C71">
        <v>26</v>
      </c>
      <c r="D71" t="s">
        <v>13</v>
      </c>
      <c r="E71" s="3">
        <v>44350</v>
      </c>
      <c r="F71" t="s">
        <v>12</v>
      </c>
      <c r="G71">
        <v>53540</v>
      </c>
    </row>
    <row r="72" spans="1:7" x14ac:dyDescent="0.35">
      <c r="A72" t="s">
        <v>180</v>
      </c>
      <c r="B72" t="s">
        <v>8</v>
      </c>
      <c r="C72">
        <v>37</v>
      </c>
      <c r="D72" t="s">
        <v>13</v>
      </c>
      <c r="E72" s="3">
        <v>44640</v>
      </c>
      <c r="F72" t="s">
        <v>23</v>
      </c>
      <c r="G72">
        <v>69070</v>
      </c>
    </row>
    <row r="73" spans="1:7" x14ac:dyDescent="0.35">
      <c r="A73" t="s">
        <v>181</v>
      </c>
      <c r="B73" t="s">
        <v>15</v>
      </c>
      <c r="C73">
        <v>30</v>
      </c>
      <c r="D73" t="s">
        <v>18</v>
      </c>
      <c r="E73" s="3">
        <v>44328</v>
      </c>
      <c r="F73" t="s">
        <v>17</v>
      </c>
      <c r="G73">
        <v>67910</v>
      </c>
    </row>
    <row r="74" spans="1:7" x14ac:dyDescent="0.35">
      <c r="A74" t="s">
        <v>182</v>
      </c>
      <c r="B74" t="s">
        <v>8</v>
      </c>
      <c r="C74">
        <v>30</v>
      </c>
      <c r="D74" t="s">
        <v>13</v>
      </c>
      <c r="E74" s="3">
        <v>44214</v>
      </c>
      <c r="F74" t="s">
        <v>23</v>
      </c>
      <c r="G74">
        <v>69120</v>
      </c>
    </row>
    <row r="75" spans="1:7" x14ac:dyDescent="0.35">
      <c r="A75" t="s">
        <v>183</v>
      </c>
      <c r="B75" t="s">
        <v>15</v>
      </c>
      <c r="C75">
        <v>34</v>
      </c>
      <c r="D75" t="s">
        <v>13</v>
      </c>
      <c r="E75" s="3">
        <v>44550</v>
      </c>
      <c r="F75" t="s">
        <v>17</v>
      </c>
      <c r="G75">
        <v>60130</v>
      </c>
    </row>
    <row r="76" spans="1:7" x14ac:dyDescent="0.35">
      <c r="A76" t="s">
        <v>184</v>
      </c>
      <c r="B76" t="s">
        <v>8</v>
      </c>
      <c r="C76">
        <v>23</v>
      </c>
      <c r="D76" t="s">
        <v>13</v>
      </c>
      <c r="E76" s="3">
        <v>44378</v>
      </c>
      <c r="F76" t="s">
        <v>12</v>
      </c>
      <c r="G76">
        <v>106460</v>
      </c>
    </row>
    <row r="77" spans="1:7" x14ac:dyDescent="0.35">
      <c r="A77" t="s">
        <v>185</v>
      </c>
      <c r="B77" t="s">
        <v>15</v>
      </c>
      <c r="C77">
        <v>37</v>
      </c>
      <c r="D77" t="s">
        <v>13</v>
      </c>
      <c r="E77" s="3">
        <v>44389</v>
      </c>
      <c r="F77" t="s">
        <v>26</v>
      </c>
      <c r="G77">
        <v>118100</v>
      </c>
    </row>
    <row r="78" spans="1:7" x14ac:dyDescent="0.35">
      <c r="A78" t="s">
        <v>186</v>
      </c>
      <c r="B78" t="s">
        <v>15</v>
      </c>
      <c r="C78">
        <v>36</v>
      </c>
      <c r="D78" t="s">
        <v>13</v>
      </c>
      <c r="E78" s="3">
        <v>44468</v>
      </c>
      <c r="F78" t="s">
        <v>12</v>
      </c>
      <c r="G78">
        <v>78390</v>
      </c>
    </row>
    <row r="79" spans="1:7" x14ac:dyDescent="0.35">
      <c r="A79" t="s">
        <v>187</v>
      </c>
      <c r="B79" t="s">
        <v>15</v>
      </c>
      <c r="C79">
        <v>30</v>
      </c>
      <c r="D79" t="s">
        <v>13</v>
      </c>
      <c r="E79" s="3">
        <v>44789</v>
      </c>
      <c r="F79" t="s">
        <v>12</v>
      </c>
      <c r="G79">
        <v>114180</v>
      </c>
    </row>
    <row r="80" spans="1:7" x14ac:dyDescent="0.35">
      <c r="A80" t="s">
        <v>188</v>
      </c>
      <c r="B80" t="s">
        <v>15</v>
      </c>
      <c r="C80">
        <v>28</v>
      </c>
      <c r="D80" t="s">
        <v>13</v>
      </c>
      <c r="E80" s="3">
        <v>44590</v>
      </c>
      <c r="F80" t="s">
        <v>12</v>
      </c>
      <c r="G80">
        <v>104120</v>
      </c>
    </row>
    <row r="81" spans="1:7" x14ac:dyDescent="0.35">
      <c r="A81" t="s">
        <v>189</v>
      </c>
      <c r="B81" t="s">
        <v>8</v>
      </c>
      <c r="C81">
        <v>30</v>
      </c>
      <c r="D81" t="s">
        <v>13</v>
      </c>
      <c r="E81" s="3">
        <v>44640</v>
      </c>
      <c r="F81" t="s">
        <v>12</v>
      </c>
      <c r="G81">
        <v>67950</v>
      </c>
    </row>
    <row r="82" spans="1:7" x14ac:dyDescent="0.35">
      <c r="A82" t="s">
        <v>190</v>
      </c>
      <c r="B82" t="s">
        <v>15</v>
      </c>
      <c r="C82">
        <v>29</v>
      </c>
      <c r="D82" t="s">
        <v>13</v>
      </c>
      <c r="E82" s="3">
        <v>43962</v>
      </c>
      <c r="F82" t="s">
        <v>23</v>
      </c>
      <c r="G82">
        <v>34980</v>
      </c>
    </row>
    <row r="83" spans="1:7" x14ac:dyDescent="0.35">
      <c r="A83" t="s">
        <v>191</v>
      </c>
      <c r="B83" t="s">
        <v>15</v>
      </c>
      <c r="C83">
        <v>24</v>
      </c>
      <c r="D83" t="s">
        <v>13</v>
      </c>
      <c r="E83" s="3">
        <v>44087</v>
      </c>
      <c r="F83" t="s">
        <v>23</v>
      </c>
      <c r="G83">
        <v>62780</v>
      </c>
    </row>
    <row r="84" spans="1:7" x14ac:dyDescent="0.35">
      <c r="A84" t="s">
        <v>192</v>
      </c>
      <c r="B84" t="s">
        <v>8</v>
      </c>
      <c r="C84">
        <v>20</v>
      </c>
      <c r="D84" t="s">
        <v>13</v>
      </c>
      <c r="E84" s="3">
        <v>44397</v>
      </c>
      <c r="F84" t="s">
        <v>23</v>
      </c>
      <c r="G84">
        <v>107700</v>
      </c>
    </row>
    <row r="85" spans="1:7" x14ac:dyDescent="0.35">
      <c r="A85" t="s">
        <v>193</v>
      </c>
      <c r="B85" t="s">
        <v>8</v>
      </c>
      <c r="C85">
        <v>25</v>
      </c>
      <c r="D85" t="s">
        <v>13</v>
      </c>
      <c r="E85" s="3">
        <v>44322</v>
      </c>
      <c r="F85" t="s">
        <v>9</v>
      </c>
      <c r="G85">
        <v>65700</v>
      </c>
    </row>
    <row r="86" spans="1:7" x14ac:dyDescent="0.35">
      <c r="A86" t="s">
        <v>194</v>
      </c>
      <c r="B86" t="s">
        <v>15</v>
      </c>
      <c r="C86">
        <v>33</v>
      </c>
      <c r="D86" t="s">
        <v>49</v>
      </c>
      <c r="E86" s="3">
        <v>44313</v>
      </c>
      <c r="F86" t="s">
        <v>23</v>
      </c>
      <c r="G86">
        <v>75480</v>
      </c>
    </row>
    <row r="87" spans="1:7" x14ac:dyDescent="0.35">
      <c r="A87" t="s">
        <v>195</v>
      </c>
      <c r="B87" t="s">
        <v>8</v>
      </c>
      <c r="C87">
        <v>33</v>
      </c>
      <c r="D87" t="s">
        <v>13</v>
      </c>
      <c r="E87" s="3">
        <v>44448</v>
      </c>
      <c r="F87" t="s">
        <v>23</v>
      </c>
      <c r="G87">
        <v>53870</v>
      </c>
    </row>
    <row r="88" spans="1:7" x14ac:dyDescent="0.35">
      <c r="A88" t="s">
        <v>196</v>
      </c>
      <c r="B88" t="s">
        <v>15</v>
      </c>
      <c r="C88">
        <v>36</v>
      </c>
      <c r="D88" t="s">
        <v>13</v>
      </c>
      <c r="E88" s="3">
        <v>44433</v>
      </c>
      <c r="F88" t="s">
        <v>9</v>
      </c>
      <c r="G88">
        <v>78540</v>
      </c>
    </row>
    <row r="89" spans="1:7" x14ac:dyDescent="0.35">
      <c r="A89" t="s">
        <v>197</v>
      </c>
      <c r="B89" t="s">
        <v>8</v>
      </c>
      <c r="C89">
        <v>19</v>
      </c>
      <c r="D89" t="s">
        <v>13</v>
      </c>
      <c r="E89" s="3">
        <v>44218</v>
      </c>
      <c r="F89" t="s">
        <v>12</v>
      </c>
      <c r="G89">
        <v>58960</v>
      </c>
    </row>
    <row r="90" spans="1:7" x14ac:dyDescent="0.35">
      <c r="A90" t="s">
        <v>198</v>
      </c>
      <c r="B90" t="s">
        <v>8</v>
      </c>
      <c r="C90">
        <v>46</v>
      </c>
      <c r="D90" t="s">
        <v>13</v>
      </c>
      <c r="E90" s="3">
        <v>44697</v>
      </c>
      <c r="F90" t="s">
        <v>12</v>
      </c>
      <c r="G90">
        <v>70610</v>
      </c>
    </row>
    <row r="91" spans="1:7" x14ac:dyDescent="0.35">
      <c r="A91" t="s">
        <v>199</v>
      </c>
      <c r="B91" t="s">
        <v>8</v>
      </c>
      <c r="C91">
        <v>33</v>
      </c>
      <c r="D91" t="s">
        <v>13</v>
      </c>
      <c r="E91" s="3">
        <v>44181</v>
      </c>
      <c r="F91" t="s">
        <v>17</v>
      </c>
      <c r="G91">
        <v>59430</v>
      </c>
    </row>
    <row r="92" spans="1:7" x14ac:dyDescent="0.35">
      <c r="A92" t="s">
        <v>200</v>
      </c>
      <c r="B92" t="s">
        <v>8</v>
      </c>
      <c r="C92">
        <v>33</v>
      </c>
      <c r="D92" t="s">
        <v>10</v>
      </c>
      <c r="E92" s="3">
        <v>44640</v>
      </c>
      <c r="F92" t="s">
        <v>12</v>
      </c>
      <c r="G92">
        <v>48530</v>
      </c>
    </row>
    <row r="93" spans="1:7" x14ac:dyDescent="0.35">
      <c r="A93" t="s">
        <v>201</v>
      </c>
      <c r="B93" t="s">
        <v>15</v>
      </c>
      <c r="C93">
        <v>33</v>
      </c>
      <c r="D93" t="s">
        <v>13</v>
      </c>
      <c r="E93" s="3">
        <v>44129</v>
      </c>
      <c r="F93" t="s">
        <v>23</v>
      </c>
      <c r="G93">
        <v>96140</v>
      </c>
    </row>
    <row r="94" spans="1:7" x14ac:dyDescent="0.35">
      <c r="A94" t="s">
        <v>110</v>
      </c>
      <c r="B94" t="s">
        <v>8</v>
      </c>
      <c r="C94">
        <v>20</v>
      </c>
      <c r="D94" t="s">
        <v>13</v>
      </c>
      <c r="E94" s="3">
        <v>44122</v>
      </c>
      <c r="F94" t="s">
        <v>23</v>
      </c>
      <c r="G94">
        <v>112650</v>
      </c>
    </row>
    <row r="95" spans="1:7" x14ac:dyDescent="0.35">
      <c r="A95" t="s">
        <v>111</v>
      </c>
      <c r="B95" t="s">
        <v>15</v>
      </c>
      <c r="C95">
        <v>32</v>
      </c>
      <c r="D95" t="s">
        <v>10</v>
      </c>
      <c r="E95" s="3">
        <v>44293</v>
      </c>
      <c r="F95" t="s">
        <v>23</v>
      </c>
      <c r="G95">
        <v>43840</v>
      </c>
    </row>
    <row r="96" spans="1:7" x14ac:dyDescent="0.35">
      <c r="A96" t="s">
        <v>112</v>
      </c>
      <c r="B96" t="s">
        <v>8</v>
      </c>
      <c r="C96">
        <v>31</v>
      </c>
      <c r="D96" t="s">
        <v>13</v>
      </c>
      <c r="E96" s="3">
        <v>44663</v>
      </c>
      <c r="F96" t="s">
        <v>12</v>
      </c>
      <c r="G96">
        <v>103550</v>
      </c>
    </row>
    <row r="97" spans="1:7" x14ac:dyDescent="0.35">
      <c r="A97" t="s">
        <v>113</v>
      </c>
      <c r="B97" t="s">
        <v>15</v>
      </c>
      <c r="C97">
        <v>32</v>
      </c>
      <c r="D97" t="s">
        <v>13</v>
      </c>
      <c r="E97" s="3">
        <v>44339</v>
      </c>
      <c r="F97" t="s">
        <v>26</v>
      </c>
      <c r="G97">
        <v>45510</v>
      </c>
    </row>
    <row r="98" spans="1:7" x14ac:dyDescent="0.35">
      <c r="A98" t="s">
        <v>114</v>
      </c>
      <c r="C98">
        <v>37</v>
      </c>
      <c r="D98" t="s">
        <v>18</v>
      </c>
      <c r="E98" s="3">
        <v>44085</v>
      </c>
      <c r="F98" t="s">
        <v>17</v>
      </c>
      <c r="G98">
        <v>115440</v>
      </c>
    </row>
    <row r="99" spans="1:7" x14ac:dyDescent="0.35">
      <c r="A99" t="s">
        <v>115</v>
      </c>
      <c r="B99" t="s">
        <v>15</v>
      </c>
      <c r="C99">
        <v>38</v>
      </c>
      <c r="D99" t="s">
        <v>10</v>
      </c>
      <c r="E99" s="3">
        <v>44268</v>
      </c>
      <c r="F99" t="s">
        <v>9</v>
      </c>
      <c r="G99">
        <v>56870</v>
      </c>
    </row>
    <row r="100" spans="1:7" x14ac:dyDescent="0.35">
      <c r="A100" t="s">
        <v>116</v>
      </c>
      <c r="B100" t="s">
        <v>15</v>
      </c>
      <c r="C100">
        <v>25</v>
      </c>
      <c r="D100" t="s">
        <v>13</v>
      </c>
      <c r="E100" s="3">
        <v>44144</v>
      </c>
      <c r="F100" t="s">
        <v>9</v>
      </c>
      <c r="G100">
        <v>92700</v>
      </c>
    </row>
    <row r="101" spans="1:7" x14ac:dyDescent="0.35">
      <c r="A101" t="s">
        <v>117</v>
      </c>
      <c r="C101">
        <v>32</v>
      </c>
      <c r="D101" t="s">
        <v>13</v>
      </c>
      <c r="E101" s="3">
        <v>44713</v>
      </c>
      <c r="F101" t="s">
        <v>23</v>
      </c>
      <c r="G101">
        <v>91310</v>
      </c>
    </row>
    <row r="102" spans="1:7" x14ac:dyDescent="0.35">
      <c r="A102" t="s">
        <v>118</v>
      </c>
      <c r="B102" t="s">
        <v>8</v>
      </c>
      <c r="C102">
        <v>33</v>
      </c>
      <c r="D102" t="s">
        <v>13</v>
      </c>
      <c r="E102" s="3">
        <v>44324</v>
      </c>
      <c r="F102" t="s">
        <v>9</v>
      </c>
      <c r="G102">
        <v>74550</v>
      </c>
    </row>
    <row r="103" spans="1:7" x14ac:dyDescent="0.35">
      <c r="A103" t="s">
        <v>119</v>
      </c>
      <c r="B103" t="s">
        <v>8</v>
      </c>
      <c r="C103">
        <v>25</v>
      </c>
      <c r="D103" t="s">
        <v>10</v>
      </c>
      <c r="E103" s="3">
        <v>44665</v>
      </c>
      <c r="F103" t="s">
        <v>12</v>
      </c>
      <c r="G103">
        <v>109190</v>
      </c>
    </row>
    <row r="104" spans="1:7" x14ac:dyDescent="0.35">
      <c r="A104" t="s">
        <v>120</v>
      </c>
      <c r="B104" t="s">
        <v>15</v>
      </c>
      <c r="C104">
        <v>40</v>
      </c>
      <c r="D104" t="s">
        <v>13</v>
      </c>
      <c r="E104" s="3">
        <v>44320</v>
      </c>
      <c r="F104" t="s">
        <v>23</v>
      </c>
      <c r="G104">
        <v>104410</v>
      </c>
    </row>
    <row r="105" spans="1:7" x14ac:dyDescent="0.35">
      <c r="A105" t="s">
        <v>121</v>
      </c>
      <c r="B105" t="s">
        <v>8</v>
      </c>
      <c r="C105">
        <v>30</v>
      </c>
      <c r="D105" t="s">
        <v>13</v>
      </c>
      <c r="E105" s="3">
        <v>44544</v>
      </c>
      <c r="F105" t="s">
        <v>17</v>
      </c>
      <c r="G105">
        <v>96800</v>
      </c>
    </row>
    <row r="106" spans="1:7" x14ac:dyDescent="0.35">
      <c r="A106" t="s">
        <v>122</v>
      </c>
      <c r="B106" t="s">
        <v>8</v>
      </c>
      <c r="C106">
        <v>28</v>
      </c>
      <c r="D106" t="s">
        <v>10</v>
      </c>
      <c r="E106" s="3">
        <v>43980</v>
      </c>
      <c r="F106" t="s">
        <v>17</v>
      </c>
      <c r="G106">
        <v>48170</v>
      </c>
    </row>
    <row r="107" spans="1:7" x14ac:dyDescent="0.35">
      <c r="A107" t="s">
        <v>123</v>
      </c>
      <c r="B107" t="s">
        <v>8</v>
      </c>
      <c r="C107">
        <v>21</v>
      </c>
      <c r="D107" t="s">
        <v>13</v>
      </c>
      <c r="E107" s="3">
        <v>44042</v>
      </c>
      <c r="F107" t="s">
        <v>12</v>
      </c>
      <c r="G107">
        <v>37920</v>
      </c>
    </row>
    <row r="108" spans="1:7" x14ac:dyDescent="0.35">
      <c r="A108" t="s">
        <v>124</v>
      </c>
      <c r="B108" t="s">
        <v>8</v>
      </c>
      <c r="C108">
        <v>34</v>
      </c>
      <c r="D108" t="s">
        <v>13</v>
      </c>
      <c r="E108" s="3">
        <v>44642</v>
      </c>
      <c r="F108" t="s">
        <v>12</v>
      </c>
      <c r="G108">
        <v>112650</v>
      </c>
    </row>
    <row r="109" spans="1:7" x14ac:dyDescent="0.35">
      <c r="A109" t="s">
        <v>125</v>
      </c>
      <c r="B109" t="s">
        <v>15</v>
      </c>
      <c r="C109">
        <v>34</v>
      </c>
      <c r="D109" t="s">
        <v>18</v>
      </c>
      <c r="E109" s="3">
        <v>44660</v>
      </c>
      <c r="F109" t="s">
        <v>9</v>
      </c>
      <c r="G109">
        <v>49630</v>
      </c>
    </row>
    <row r="110" spans="1:7" x14ac:dyDescent="0.35">
      <c r="A110" t="s">
        <v>126</v>
      </c>
      <c r="B110" t="s">
        <v>8</v>
      </c>
      <c r="C110">
        <v>36</v>
      </c>
      <c r="D110" t="s">
        <v>13</v>
      </c>
      <c r="E110" s="3">
        <v>43958</v>
      </c>
      <c r="F110" t="s">
        <v>23</v>
      </c>
      <c r="G110">
        <v>118840</v>
      </c>
    </row>
    <row r="111" spans="1:7" x14ac:dyDescent="0.35">
      <c r="A111" t="s">
        <v>127</v>
      </c>
      <c r="B111" t="s">
        <v>8</v>
      </c>
      <c r="C111">
        <v>30</v>
      </c>
      <c r="D111" t="s">
        <v>13</v>
      </c>
      <c r="E111" s="3">
        <v>44789</v>
      </c>
      <c r="F111" t="s">
        <v>23</v>
      </c>
      <c r="G111">
        <v>69710</v>
      </c>
    </row>
    <row r="112" spans="1:7" x14ac:dyDescent="0.35">
      <c r="A112" t="s">
        <v>128</v>
      </c>
      <c r="B112" t="s">
        <v>8</v>
      </c>
      <c r="C112">
        <v>20</v>
      </c>
      <c r="D112" t="s">
        <v>13</v>
      </c>
      <c r="E112" s="3">
        <v>44683</v>
      </c>
      <c r="F112" t="s">
        <v>12</v>
      </c>
      <c r="G112">
        <v>79570</v>
      </c>
    </row>
    <row r="113" spans="1:7" x14ac:dyDescent="0.35">
      <c r="A113" t="s">
        <v>129</v>
      </c>
      <c r="B113" t="s">
        <v>15</v>
      </c>
      <c r="C113">
        <v>22</v>
      </c>
      <c r="D113" t="s">
        <v>10</v>
      </c>
      <c r="E113" s="3">
        <v>44388</v>
      </c>
      <c r="F113" t="s">
        <v>12</v>
      </c>
      <c r="G113">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EE64-F12E-47CF-B42B-1FAB2F4E38CC}">
  <sheetPr codeName="Sheet3">
    <tabColor theme="7"/>
  </sheetPr>
  <dimension ref="A1:R184"/>
  <sheetViews>
    <sheetView workbookViewId="0">
      <selection activeCell="M14" sqref="M14"/>
    </sheetView>
  </sheetViews>
  <sheetFormatPr defaultRowHeight="14.5" x14ac:dyDescent="0.35"/>
  <cols>
    <col min="1" max="1" width="28.1796875" bestFit="1" customWidth="1"/>
    <col min="2" max="2" width="9.26953125" bestFit="1" customWidth="1"/>
    <col min="3" max="3" width="6.1796875" bestFit="1" customWidth="1"/>
    <col min="4" max="4" width="13.1796875" bestFit="1" customWidth="1"/>
    <col min="5" max="5" width="12.90625" bestFit="1" customWidth="1"/>
    <col min="6" max="6" width="13.36328125" bestFit="1" customWidth="1"/>
    <col min="7" max="7" width="11.7265625" bestFit="1" customWidth="1"/>
    <col min="8" max="8" width="9.81640625" bestFit="1" customWidth="1"/>
    <col min="9" max="9" width="10.08984375" style="7" bestFit="1" customWidth="1"/>
    <col min="10" max="10" width="10.08984375" style="7" customWidth="1"/>
    <col min="11" max="11" width="18" style="7" bestFit="1" customWidth="1"/>
    <col min="12" max="12" width="10.1796875" style="7" customWidth="1"/>
    <col min="13" max="13" width="10.08984375" style="7" customWidth="1"/>
    <col min="15" max="15" width="29.26953125" bestFit="1" customWidth="1"/>
    <col min="16" max="16" width="11.81640625" bestFit="1" customWidth="1"/>
    <col min="18" max="18" width="10.26953125" bestFit="1" customWidth="1"/>
  </cols>
  <sheetData>
    <row r="1" spans="1:18" x14ac:dyDescent="0.35">
      <c r="A1" t="s">
        <v>0</v>
      </c>
      <c r="B1" t="s">
        <v>1</v>
      </c>
      <c r="C1" t="s">
        <v>3</v>
      </c>
      <c r="D1" t="s">
        <v>6</v>
      </c>
      <c r="E1" t="s">
        <v>4</v>
      </c>
      <c r="F1" t="s">
        <v>2</v>
      </c>
      <c r="G1" t="s">
        <v>5</v>
      </c>
      <c r="H1" t="s">
        <v>203</v>
      </c>
      <c r="I1" s="7" t="s">
        <v>213</v>
      </c>
      <c r="J1" s="7" t="s">
        <v>227</v>
      </c>
      <c r="K1" s="7" t="s">
        <v>229</v>
      </c>
    </row>
    <row r="2" spans="1:18" x14ac:dyDescent="0.35">
      <c r="A2" t="s">
        <v>153</v>
      </c>
      <c r="B2" t="s">
        <v>15</v>
      </c>
      <c r="C2">
        <v>21</v>
      </c>
      <c r="D2" t="s">
        <v>13</v>
      </c>
      <c r="E2" s="6">
        <v>44619</v>
      </c>
      <c r="F2" t="s">
        <v>23</v>
      </c>
      <c r="G2" s="18">
        <v>33920</v>
      </c>
      <c r="H2" t="s">
        <v>204</v>
      </c>
      <c r="I2" s="7">
        <f ca="1">(TODAY()-Staff[[#This Row],[Date Joined]])/365</f>
        <v>1.5863013698630137</v>
      </c>
      <c r="J2" s="18">
        <f ca="1">ROUND(IF(Staff[[#This Row],[Tenure]]&gt;2,3%,2%)*Staff[[#This Row],[Salary]],0)</f>
        <v>678</v>
      </c>
      <c r="K2" s="22">
        <f>VLOOKUP(Staff[[#This Row],[Rating]],Mapping!$B$3:$C$8,2,FALSE)</f>
        <v>3</v>
      </c>
      <c r="N2" s="35"/>
    </row>
    <row r="3" spans="1:18" x14ac:dyDescent="0.35">
      <c r="A3" t="s">
        <v>93</v>
      </c>
      <c r="B3" t="s">
        <v>15</v>
      </c>
      <c r="C3">
        <v>21</v>
      </c>
      <c r="D3" t="s">
        <v>13</v>
      </c>
      <c r="E3" s="6">
        <v>44678</v>
      </c>
      <c r="F3" t="s">
        <v>23</v>
      </c>
      <c r="G3" s="18">
        <v>33920</v>
      </c>
      <c r="H3" t="s">
        <v>206</v>
      </c>
      <c r="I3" s="7">
        <f ca="1">(TODAY()-Staff[[#This Row],[Date Joined]])/365</f>
        <v>1.4246575342465753</v>
      </c>
      <c r="J3" s="18">
        <f ca="1">ROUND(IF(Staff[[#This Row],[Tenure]]&gt;2,3%,2%)*Staff[[#This Row],[Salary]],0)</f>
        <v>678</v>
      </c>
      <c r="K3" s="22">
        <f>VLOOKUP(Staff[[#This Row],[Rating]],Mapping!$B$3:$C$8,2,FALSE)</f>
        <v>3</v>
      </c>
      <c r="P3" s="4"/>
      <c r="R3" s="4"/>
    </row>
    <row r="4" spans="1:18" x14ac:dyDescent="0.35">
      <c r="A4" t="s">
        <v>190</v>
      </c>
      <c r="B4" t="s">
        <v>15</v>
      </c>
      <c r="C4">
        <v>29</v>
      </c>
      <c r="D4" t="s">
        <v>13</v>
      </c>
      <c r="E4" s="6">
        <v>43962</v>
      </c>
      <c r="F4" t="s">
        <v>23</v>
      </c>
      <c r="G4" s="18">
        <v>34980</v>
      </c>
      <c r="H4" t="s">
        <v>204</v>
      </c>
      <c r="I4" s="7">
        <f ca="1">(TODAY()-Staff[[#This Row],[Date Joined]])/365</f>
        <v>3.3863013698630136</v>
      </c>
      <c r="J4" s="18">
        <f ca="1">ROUND(IF(Staff[[#This Row],[Tenure]]&gt;2,3%,2%)*Staff[[#This Row],[Salary]],0)</f>
        <v>1049</v>
      </c>
      <c r="K4" s="22">
        <f>VLOOKUP(Staff[[#This Row],[Rating]],Mapping!$B$3:$C$8,2,FALSE)</f>
        <v>3</v>
      </c>
    </row>
    <row r="5" spans="1:18" x14ac:dyDescent="0.35">
      <c r="A5" t="s">
        <v>45</v>
      </c>
      <c r="B5" t="s">
        <v>15</v>
      </c>
      <c r="C5">
        <v>29</v>
      </c>
      <c r="D5" t="s">
        <v>13</v>
      </c>
      <c r="E5" s="6">
        <v>44023</v>
      </c>
      <c r="F5" t="s">
        <v>23</v>
      </c>
      <c r="G5" s="18">
        <v>34980</v>
      </c>
      <c r="H5" t="s">
        <v>206</v>
      </c>
      <c r="I5" s="7">
        <f ca="1">(TODAY()-Staff[[#This Row],[Date Joined]])/365</f>
        <v>3.2191780821917808</v>
      </c>
      <c r="J5" s="18">
        <f ca="1">ROUND(IF(Staff[[#This Row],[Tenure]]&gt;2,3%,2%)*Staff[[#This Row],[Salary]],0)</f>
        <v>1049</v>
      </c>
      <c r="K5" s="22">
        <f>VLOOKUP(Staff[[#This Row],[Rating]],Mapping!$B$3:$C$8,2,FALSE)</f>
        <v>3</v>
      </c>
    </row>
    <row r="6" spans="1:18" x14ac:dyDescent="0.35">
      <c r="A6" t="s">
        <v>132</v>
      </c>
      <c r="B6" t="s">
        <v>8</v>
      </c>
      <c r="C6">
        <v>43</v>
      </c>
      <c r="D6" t="s">
        <v>13</v>
      </c>
      <c r="E6" s="6">
        <v>44558</v>
      </c>
      <c r="F6" t="s">
        <v>9</v>
      </c>
      <c r="G6" s="18">
        <v>36040</v>
      </c>
      <c r="H6" t="s">
        <v>204</v>
      </c>
      <c r="I6" s="7">
        <f ca="1">(TODAY()-Staff[[#This Row],[Date Joined]])/365</f>
        <v>1.7534246575342465</v>
      </c>
      <c r="J6" s="18">
        <f ca="1">ROUND(IF(Staff[[#This Row],[Tenure]]&gt;2,3%,2%)*Staff[[#This Row],[Salary]],0)</f>
        <v>721</v>
      </c>
      <c r="K6" s="22">
        <f>VLOOKUP(Staff[[#This Row],[Rating]],Mapping!$B$3:$C$8,2,FALSE)</f>
        <v>3</v>
      </c>
    </row>
    <row r="7" spans="1:18" x14ac:dyDescent="0.35">
      <c r="A7" t="s">
        <v>97</v>
      </c>
      <c r="B7" t="s">
        <v>8</v>
      </c>
      <c r="C7">
        <v>43</v>
      </c>
      <c r="D7" t="s">
        <v>13</v>
      </c>
      <c r="E7" s="6">
        <v>44620</v>
      </c>
      <c r="F7" t="s">
        <v>9</v>
      </c>
      <c r="G7" s="18">
        <v>36040</v>
      </c>
      <c r="H7" t="s">
        <v>206</v>
      </c>
      <c r="I7" s="7">
        <f ca="1">(TODAY()-Staff[[#This Row],[Date Joined]])/365</f>
        <v>1.5835616438356164</v>
      </c>
      <c r="J7" s="18">
        <f ca="1">ROUND(IF(Staff[[#This Row],[Tenure]]&gt;2,3%,2%)*Staff[[#This Row],[Salary]],0)</f>
        <v>721</v>
      </c>
      <c r="K7" s="22">
        <f>VLOOKUP(Staff[[#This Row],[Rating]],Mapping!$B$3:$C$8,2,FALSE)</f>
        <v>3</v>
      </c>
    </row>
    <row r="8" spans="1:18" x14ac:dyDescent="0.35">
      <c r="A8" t="s">
        <v>123</v>
      </c>
      <c r="B8" t="s">
        <v>8</v>
      </c>
      <c r="C8">
        <v>21</v>
      </c>
      <c r="D8" t="s">
        <v>13</v>
      </c>
      <c r="E8" s="6">
        <v>44042</v>
      </c>
      <c r="F8" t="s">
        <v>12</v>
      </c>
      <c r="G8" s="18">
        <v>37920</v>
      </c>
      <c r="H8" t="s">
        <v>204</v>
      </c>
      <c r="I8" s="7">
        <f ca="1">(TODAY()-Staff[[#This Row],[Date Joined]])/365</f>
        <v>3.1671232876712327</v>
      </c>
      <c r="J8" s="18">
        <f ca="1">ROUND(IF(Staff[[#This Row],[Tenure]]&gt;2,3%,2%)*Staff[[#This Row],[Salary]],0)</f>
        <v>1138</v>
      </c>
      <c r="K8" s="22">
        <f>VLOOKUP(Staff[[#This Row],[Rating]],Mapping!$B$3:$C$8,2,FALSE)</f>
        <v>3</v>
      </c>
      <c r="P8" s="8"/>
    </row>
    <row r="9" spans="1:18" x14ac:dyDescent="0.35">
      <c r="A9" t="s">
        <v>33</v>
      </c>
      <c r="B9" t="s">
        <v>8</v>
      </c>
      <c r="C9">
        <v>21</v>
      </c>
      <c r="D9" t="s">
        <v>13</v>
      </c>
      <c r="E9" s="6">
        <v>44104</v>
      </c>
      <c r="F9" t="s">
        <v>12</v>
      </c>
      <c r="G9" s="18">
        <v>37920</v>
      </c>
      <c r="H9" t="s">
        <v>206</v>
      </c>
      <c r="I9" s="7">
        <f ca="1">(TODAY()-Staff[[#This Row],[Date Joined]])/365</f>
        <v>2.9972602739726026</v>
      </c>
      <c r="J9" s="18">
        <f ca="1">ROUND(IF(Staff[[#This Row],[Tenure]]&gt;2,3%,2%)*Staff[[#This Row],[Salary]],0)</f>
        <v>1138</v>
      </c>
      <c r="K9" s="22">
        <f>VLOOKUP(Staff[[#This Row],[Rating]],Mapping!$B$3:$C$8,2,FALSE)</f>
        <v>3</v>
      </c>
    </row>
    <row r="10" spans="1:18" x14ac:dyDescent="0.35">
      <c r="A10" t="s">
        <v>134</v>
      </c>
      <c r="B10" t="s">
        <v>8</v>
      </c>
      <c r="C10">
        <v>35</v>
      </c>
      <c r="D10" t="s">
        <v>13</v>
      </c>
      <c r="E10" s="6">
        <v>44666</v>
      </c>
      <c r="F10" t="s">
        <v>12</v>
      </c>
      <c r="G10" s="18">
        <v>40400</v>
      </c>
      <c r="H10" t="s">
        <v>204</v>
      </c>
      <c r="I10" s="7">
        <f ca="1">(TODAY()-Staff[[#This Row],[Date Joined]])/365</f>
        <v>1.4575342465753425</v>
      </c>
      <c r="J10" s="18">
        <f ca="1">ROUND(IF(Staff[[#This Row],[Tenure]]&gt;2,3%,2%)*Staff[[#This Row],[Salary]],0)</f>
        <v>808</v>
      </c>
      <c r="K10" s="22">
        <f>VLOOKUP(Staff[[#This Row],[Rating]],Mapping!$B$3:$C$8,2,FALSE)</f>
        <v>3</v>
      </c>
    </row>
    <row r="11" spans="1:18" x14ac:dyDescent="0.35">
      <c r="A11" t="s">
        <v>95</v>
      </c>
      <c r="B11" t="s">
        <v>8</v>
      </c>
      <c r="C11">
        <v>35</v>
      </c>
      <c r="D11" t="s">
        <v>13</v>
      </c>
      <c r="E11" s="6">
        <v>44727</v>
      </c>
      <c r="F11" t="s">
        <v>12</v>
      </c>
      <c r="G11" s="18">
        <v>40400</v>
      </c>
      <c r="H11" t="s">
        <v>206</v>
      </c>
      <c r="I11" s="7">
        <f ca="1">(TODAY()-Staff[[#This Row],[Date Joined]])/365</f>
        <v>1.2904109589041095</v>
      </c>
      <c r="J11" s="18">
        <f ca="1">ROUND(IF(Staff[[#This Row],[Tenure]]&gt;2,3%,2%)*Staff[[#This Row],[Salary]],0)</f>
        <v>808</v>
      </c>
      <c r="K11" s="22">
        <f>VLOOKUP(Staff[[#This Row],[Rating]],Mapping!$B$3:$C$8,2,FALSE)</f>
        <v>3</v>
      </c>
      <c r="P11" s="8"/>
    </row>
    <row r="12" spans="1:18" x14ac:dyDescent="0.35">
      <c r="A12" t="s">
        <v>138</v>
      </c>
      <c r="B12" t="s">
        <v>15</v>
      </c>
      <c r="C12">
        <v>32</v>
      </c>
      <c r="D12" t="s">
        <v>13</v>
      </c>
      <c r="E12" s="6">
        <v>44549</v>
      </c>
      <c r="F12" t="s">
        <v>12</v>
      </c>
      <c r="G12" s="18">
        <v>41570</v>
      </c>
      <c r="H12" t="s">
        <v>204</v>
      </c>
      <c r="I12" s="7">
        <f ca="1">(TODAY()-Staff[[#This Row],[Date Joined]])/365</f>
        <v>1.7780821917808218</v>
      </c>
      <c r="J12" s="18">
        <f ca="1">ROUND(IF(Staff[[#This Row],[Tenure]]&gt;2,3%,2%)*Staff[[#This Row],[Salary]],0)</f>
        <v>831</v>
      </c>
      <c r="K12" s="22">
        <f>VLOOKUP(Staff[[#This Row],[Rating]],Mapping!$B$3:$C$8,2,FALSE)</f>
        <v>3</v>
      </c>
    </row>
    <row r="13" spans="1:18" x14ac:dyDescent="0.35">
      <c r="A13" t="s">
        <v>104</v>
      </c>
      <c r="B13" t="s">
        <v>15</v>
      </c>
      <c r="C13">
        <v>32</v>
      </c>
      <c r="D13" t="s">
        <v>13</v>
      </c>
      <c r="E13" s="6">
        <v>44611</v>
      </c>
      <c r="F13" t="s">
        <v>12</v>
      </c>
      <c r="G13" s="18">
        <v>41570</v>
      </c>
      <c r="H13" t="s">
        <v>206</v>
      </c>
      <c r="I13" s="7">
        <f ca="1">(TODAY()-Staff[[#This Row],[Date Joined]])/365</f>
        <v>1.6082191780821917</v>
      </c>
      <c r="J13" s="18">
        <f ca="1">ROUND(IF(Staff[[#This Row],[Tenure]]&gt;2,3%,2%)*Staff[[#This Row],[Salary]],0)</f>
        <v>831</v>
      </c>
      <c r="K13" s="22">
        <f>VLOOKUP(Staff[[#This Row],[Rating]],Mapping!$B$3:$C$8,2,FALSE)</f>
        <v>3</v>
      </c>
      <c r="N13" s="35"/>
      <c r="O13" s="14"/>
    </row>
    <row r="14" spans="1:18" x14ac:dyDescent="0.35">
      <c r="A14" t="s">
        <v>175</v>
      </c>
      <c r="B14" t="s">
        <v>15</v>
      </c>
      <c r="C14">
        <v>31</v>
      </c>
      <c r="D14" t="s">
        <v>13</v>
      </c>
      <c r="E14" s="6">
        <v>44084</v>
      </c>
      <c r="F14" t="s">
        <v>23</v>
      </c>
      <c r="G14" s="18">
        <v>41980</v>
      </c>
      <c r="H14" t="s">
        <v>204</v>
      </c>
      <c r="I14" s="7">
        <f ca="1">(TODAY()-Staff[[#This Row],[Date Joined]])/365</f>
        <v>3.0520547945205481</v>
      </c>
      <c r="J14" s="18">
        <f ca="1">ROUND(IF(Staff[[#This Row],[Tenure]]&gt;2,3%,2%)*Staff[[#This Row],[Salary]],0)</f>
        <v>1259</v>
      </c>
      <c r="K14" s="22">
        <f>VLOOKUP(Staff[[#This Row],[Rating]],Mapping!$B$3:$C$8,2,FALSE)</f>
        <v>3</v>
      </c>
      <c r="O14" s="36"/>
    </row>
    <row r="15" spans="1:18" x14ac:dyDescent="0.35">
      <c r="A15" t="s">
        <v>35</v>
      </c>
      <c r="B15" t="s">
        <v>15</v>
      </c>
      <c r="C15">
        <v>31</v>
      </c>
      <c r="D15" t="s">
        <v>13</v>
      </c>
      <c r="E15" s="6">
        <v>44145</v>
      </c>
      <c r="F15" t="s">
        <v>23</v>
      </c>
      <c r="G15" s="18">
        <v>41980</v>
      </c>
      <c r="H15" t="s">
        <v>206</v>
      </c>
      <c r="I15" s="7">
        <f ca="1">(TODAY()-Staff[[#This Row],[Date Joined]])/365</f>
        <v>2.8849315068493149</v>
      </c>
      <c r="J15" s="18">
        <f ca="1">ROUND(IF(Staff[[#This Row],[Tenure]]&gt;2,3%,2%)*Staff[[#This Row],[Salary]],0)</f>
        <v>1259</v>
      </c>
      <c r="K15" s="22">
        <f>VLOOKUP(Staff[[#This Row],[Rating]],Mapping!$B$3:$C$8,2,FALSE)</f>
        <v>3</v>
      </c>
    </row>
    <row r="16" spans="1:18" x14ac:dyDescent="0.35">
      <c r="A16" t="s">
        <v>172</v>
      </c>
      <c r="B16" t="s">
        <v>8</v>
      </c>
      <c r="C16">
        <v>28</v>
      </c>
      <c r="D16" t="s">
        <v>49</v>
      </c>
      <c r="E16" s="6">
        <v>44758</v>
      </c>
      <c r="F16" t="s">
        <v>9</v>
      </c>
      <c r="G16" s="18">
        <v>43510</v>
      </c>
      <c r="H16" t="s">
        <v>204</v>
      </c>
      <c r="I16" s="7">
        <f ca="1">(TODAY()-Staff[[#This Row],[Date Joined]])/365</f>
        <v>1.2054794520547945</v>
      </c>
      <c r="J16" s="18">
        <f ca="1">ROUND(IF(Staff[[#This Row],[Tenure]]&gt;2,3%,2%)*Staff[[#This Row],[Salary]],0)</f>
        <v>870</v>
      </c>
      <c r="K16" s="22">
        <f>VLOOKUP(Staff[[#This Row],[Rating]],Mapping!$B$3:$C$8,2,FALSE)</f>
        <v>1</v>
      </c>
      <c r="P16" s="20"/>
    </row>
    <row r="17" spans="1:16" x14ac:dyDescent="0.35">
      <c r="A17" t="s">
        <v>101</v>
      </c>
      <c r="B17" t="s">
        <v>8</v>
      </c>
      <c r="C17">
        <v>28</v>
      </c>
      <c r="D17" t="s">
        <v>49</v>
      </c>
      <c r="E17" s="6">
        <v>44820</v>
      </c>
      <c r="F17" t="s">
        <v>9</v>
      </c>
      <c r="G17" s="18">
        <v>43510</v>
      </c>
      <c r="H17" t="s">
        <v>206</v>
      </c>
      <c r="I17" s="7">
        <f ca="1">(TODAY()-Staff[[#This Row],[Date Joined]])/365</f>
        <v>1.0356164383561643</v>
      </c>
      <c r="J17" s="18">
        <f ca="1">ROUND(IF(Staff[[#This Row],[Tenure]]&gt;2,3%,2%)*Staff[[#This Row],[Salary]],0)</f>
        <v>870</v>
      </c>
      <c r="K17" s="22">
        <f>VLOOKUP(Staff[[#This Row],[Rating]],Mapping!$B$3:$C$8,2,FALSE)</f>
        <v>1</v>
      </c>
      <c r="P17" s="20"/>
    </row>
    <row r="18" spans="1:16" x14ac:dyDescent="0.35">
      <c r="A18" t="s">
        <v>111</v>
      </c>
      <c r="B18" t="s">
        <v>15</v>
      </c>
      <c r="C18">
        <v>32</v>
      </c>
      <c r="D18" t="s">
        <v>10</v>
      </c>
      <c r="E18" s="6">
        <v>44293</v>
      </c>
      <c r="F18" t="s">
        <v>23</v>
      </c>
      <c r="G18" s="18">
        <v>43840</v>
      </c>
      <c r="H18" t="s">
        <v>204</v>
      </c>
      <c r="I18" s="7">
        <f ca="1">(TODAY()-Staff[[#This Row],[Date Joined]])/365</f>
        <v>2.4794520547945207</v>
      </c>
      <c r="J18" s="18">
        <f ca="1">ROUND(IF(Staff[[#This Row],[Tenure]]&gt;2,3%,2%)*Staff[[#This Row],[Salary]],0)</f>
        <v>1315</v>
      </c>
      <c r="K18" s="22">
        <f>VLOOKUP(Staff[[#This Row],[Rating]],Mapping!$B$3:$C$8,2,FALSE)</f>
        <v>4</v>
      </c>
      <c r="P18" s="20"/>
    </row>
    <row r="19" spans="1:16" x14ac:dyDescent="0.35">
      <c r="A19" t="s">
        <v>31</v>
      </c>
      <c r="B19" t="s">
        <v>15</v>
      </c>
      <c r="C19">
        <v>32</v>
      </c>
      <c r="D19" t="s">
        <v>10</v>
      </c>
      <c r="E19" s="6">
        <v>44354</v>
      </c>
      <c r="F19" t="s">
        <v>23</v>
      </c>
      <c r="G19" s="18">
        <v>43840</v>
      </c>
      <c r="H19" t="s">
        <v>206</v>
      </c>
      <c r="I19" s="7">
        <f ca="1">(TODAY()-Staff[[#This Row],[Date Joined]])/365</f>
        <v>2.3123287671232875</v>
      </c>
      <c r="J19" s="18">
        <f ca="1">ROUND(IF(Staff[[#This Row],[Tenure]]&gt;2,3%,2%)*Staff[[#This Row],[Salary]],0)</f>
        <v>1315</v>
      </c>
      <c r="K19" s="22">
        <f>VLOOKUP(Staff[[#This Row],[Rating]],Mapping!$B$3:$C$8,2,FALSE)</f>
        <v>4</v>
      </c>
      <c r="P19" s="37"/>
    </row>
    <row r="20" spans="1:16" x14ac:dyDescent="0.35">
      <c r="A20" t="s">
        <v>113</v>
      </c>
      <c r="B20" t="s">
        <v>15</v>
      </c>
      <c r="C20">
        <v>32</v>
      </c>
      <c r="D20" t="s">
        <v>13</v>
      </c>
      <c r="E20" s="6">
        <v>44339</v>
      </c>
      <c r="F20" t="s">
        <v>26</v>
      </c>
      <c r="G20" s="18">
        <v>45510</v>
      </c>
      <c r="H20" t="s">
        <v>204</v>
      </c>
      <c r="I20" s="7">
        <f ca="1">(TODAY()-Staff[[#This Row],[Date Joined]])/365</f>
        <v>2.3534246575342466</v>
      </c>
      <c r="J20" s="18">
        <f ca="1">ROUND(IF(Staff[[#This Row],[Tenure]]&gt;2,3%,2%)*Staff[[#This Row],[Salary]],0)</f>
        <v>1365</v>
      </c>
      <c r="K20" s="22">
        <f>VLOOKUP(Staff[[#This Row],[Rating]],Mapping!$B$3:$C$8,2,FALSE)</f>
        <v>3</v>
      </c>
      <c r="P20" s="20"/>
    </row>
    <row r="21" spans="1:16" x14ac:dyDescent="0.35">
      <c r="A21" t="s">
        <v>70</v>
      </c>
      <c r="B21" t="s">
        <v>15</v>
      </c>
      <c r="C21">
        <v>32</v>
      </c>
      <c r="D21" t="s">
        <v>13</v>
      </c>
      <c r="E21" s="6">
        <v>44400</v>
      </c>
      <c r="F21" t="s">
        <v>26</v>
      </c>
      <c r="G21" s="18">
        <v>45510</v>
      </c>
      <c r="H21" t="s">
        <v>206</v>
      </c>
      <c r="I21" s="7">
        <f ca="1">(TODAY()-Staff[[#This Row],[Date Joined]])/365</f>
        <v>2.1863013698630138</v>
      </c>
      <c r="J21" s="18">
        <f ca="1">ROUND(IF(Staff[[#This Row],[Tenure]]&gt;2,3%,2%)*Staff[[#This Row],[Salary]],0)</f>
        <v>1365</v>
      </c>
      <c r="K21" s="22">
        <f>VLOOKUP(Staff[[#This Row],[Rating]],Mapping!$B$3:$C$8,2,FALSE)</f>
        <v>3</v>
      </c>
      <c r="P21" s="38"/>
    </row>
    <row r="22" spans="1:16" x14ac:dyDescent="0.35">
      <c r="A22" t="s">
        <v>140</v>
      </c>
      <c r="B22" t="s">
        <v>8</v>
      </c>
      <c r="C22">
        <v>26</v>
      </c>
      <c r="D22" t="s">
        <v>13</v>
      </c>
      <c r="E22" s="6">
        <v>44164</v>
      </c>
      <c r="F22" t="s">
        <v>12</v>
      </c>
      <c r="G22" s="18">
        <v>47360</v>
      </c>
      <c r="H22" t="s">
        <v>204</v>
      </c>
      <c r="I22" s="7">
        <f ca="1">(TODAY()-Staff[[#This Row],[Date Joined]])/365</f>
        <v>2.8328767123287673</v>
      </c>
      <c r="J22" s="18">
        <f ca="1">ROUND(IF(Staff[[#This Row],[Tenure]]&gt;2,3%,2%)*Staff[[#This Row],[Salary]],0)</f>
        <v>1421</v>
      </c>
      <c r="K22" s="22">
        <f>VLOOKUP(Staff[[#This Row],[Rating]],Mapping!$B$3:$C$8,2,FALSE)</f>
        <v>3</v>
      </c>
      <c r="P22" s="20"/>
    </row>
    <row r="23" spans="1:16" x14ac:dyDescent="0.35">
      <c r="A23" t="s">
        <v>87</v>
      </c>
      <c r="B23" t="s">
        <v>8</v>
      </c>
      <c r="C23">
        <v>26</v>
      </c>
      <c r="D23" t="s">
        <v>13</v>
      </c>
      <c r="E23" s="6">
        <v>44225</v>
      </c>
      <c r="F23" t="s">
        <v>12</v>
      </c>
      <c r="G23" s="18">
        <v>47360</v>
      </c>
      <c r="H23" t="s">
        <v>206</v>
      </c>
      <c r="I23" s="7">
        <f ca="1">(TODAY()-Staff[[#This Row],[Date Joined]])/365</f>
        <v>2.6657534246575341</v>
      </c>
      <c r="J23" s="18">
        <f ca="1">ROUND(IF(Staff[[#This Row],[Tenure]]&gt;2,3%,2%)*Staff[[#This Row],[Salary]],0)</f>
        <v>1421</v>
      </c>
      <c r="K23" s="22">
        <f>VLOOKUP(Staff[[#This Row],[Rating]],Mapping!$B$3:$C$8,2,FALSE)</f>
        <v>3</v>
      </c>
      <c r="P23" s="39"/>
    </row>
    <row r="24" spans="1:16" x14ac:dyDescent="0.35">
      <c r="A24" t="s">
        <v>122</v>
      </c>
      <c r="B24" t="s">
        <v>8</v>
      </c>
      <c r="C24">
        <v>28</v>
      </c>
      <c r="D24" t="s">
        <v>10</v>
      </c>
      <c r="E24" s="6">
        <v>43980</v>
      </c>
      <c r="F24" t="s">
        <v>17</v>
      </c>
      <c r="G24" s="18">
        <v>48170</v>
      </c>
      <c r="H24" t="s">
        <v>204</v>
      </c>
      <c r="I24" s="7">
        <f ca="1">(TODAY()-Staff[[#This Row],[Date Joined]])/365</f>
        <v>3.3369863013698629</v>
      </c>
      <c r="J24" s="18">
        <f ca="1">ROUND(IF(Staff[[#This Row],[Tenure]]&gt;2,3%,2%)*Staff[[#This Row],[Salary]],0)</f>
        <v>1445</v>
      </c>
      <c r="K24" s="22">
        <f>VLOOKUP(Staff[[#This Row],[Rating]],Mapping!$B$3:$C$8,2,FALSE)</f>
        <v>4</v>
      </c>
    </row>
    <row r="25" spans="1:16" x14ac:dyDescent="0.35">
      <c r="A25" t="s">
        <v>69</v>
      </c>
      <c r="B25" t="s">
        <v>8</v>
      </c>
      <c r="C25">
        <v>28</v>
      </c>
      <c r="D25" t="s">
        <v>10</v>
      </c>
      <c r="E25" s="6">
        <v>44041</v>
      </c>
      <c r="F25" t="s">
        <v>17</v>
      </c>
      <c r="G25" s="18">
        <v>48170</v>
      </c>
      <c r="H25" t="s">
        <v>206</v>
      </c>
      <c r="I25" s="7">
        <f ca="1">(TODAY()-Staff[[#This Row],[Date Joined]])/365</f>
        <v>3.1698630136986301</v>
      </c>
      <c r="J25" s="18">
        <f ca="1">ROUND(IF(Staff[[#This Row],[Tenure]]&gt;2,3%,2%)*Staff[[#This Row],[Salary]],0)</f>
        <v>1445</v>
      </c>
      <c r="K25" s="22">
        <f>VLOOKUP(Staff[[#This Row],[Rating]],Mapping!$B$3:$C$8,2,FALSE)</f>
        <v>4</v>
      </c>
    </row>
    <row r="26" spans="1:16" x14ac:dyDescent="0.35">
      <c r="A26" t="s">
        <v>200</v>
      </c>
      <c r="B26" t="s">
        <v>8</v>
      </c>
      <c r="C26">
        <v>33</v>
      </c>
      <c r="D26" t="s">
        <v>10</v>
      </c>
      <c r="E26" s="6">
        <v>44640</v>
      </c>
      <c r="F26" t="s">
        <v>12</v>
      </c>
      <c r="G26" s="18">
        <v>48530</v>
      </c>
      <c r="H26" t="s">
        <v>204</v>
      </c>
      <c r="I26" s="7">
        <f ca="1">(TODAY()-Staff[[#This Row],[Date Joined]])/365</f>
        <v>1.5287671232876712</v>
      </c>
      <c r="J26" s="18">
        <f ca="1">ROUND(IF(Staff[[#This Row],[Tenure]]&gt;2,3%,2%)*Staff[[#This Row],[Salary]],0)</f>
        <v>971</v>
      </c>
      <c r="K26" s="22">
        <f>VLOOKUP(Staff[[#This Row],[Rating]],Mapping!$B$3:$C$8,2,FALSE)</f>
        <v>4</v>
      </c>
    </row>
    <row r="27" spans="1:16" x14ac:dyDescent="0.35">
      <c r="A27" t="s">
        <v>21</v>
      </c>
      <c r="B27" t="s">
        <v>8</v>
      </c>
      <c r="C27">
        <v>33</v>
      </c>
      <c r="D27" t="s">
        <v>10</v>
      </c>
      <c r="E27" s="6">
        <v>44701</v>
      </c>
      <c r="F27" t="s">
        <v>12</v>
      </c>
      <c r="G27" s="18">
        <v>48530</v>
      </c>
      <c r="H27" t="s">
        <v>206</v>
      </c>
      <c r="I27" s="7">
        <f ca="1">(TODAY()-Staff[[#This Row],[Date Joined]])/365</f>
        <v>1.3616438356164384</v>
      </c>
      <c r="J27" s="18">
        <f ca="1">ROUND(IF(Staff[[#This Row],[Tenure]]&gt;2,3%,2%)*Staff[[#This Row],[Salary]],0)</f>
        <v>971</v>
      </c>
      <c r="K27" s="22">
        <f>VLOOKUP(Staff[[#This Row],[Rating]],Mapping!$B$3:$C$8,2,FALSE)</f>
        <v>4</v>
      </c>
    </row>
    <row r="28" spans="1:16" x14ac:dyDescent="0.35">
      <c r="A28" t="s">
        <v>167</v>
      </c>
      <c r="B28" t="s">
        <v>8</v>
      </c>
      <c r="C28">
        <v>31</v>
      </c>
      <c r="D28" t="s">
        <v>13</v>
      </c>
      <c r="E28" s="6">
        <v>44450</v>
      </c>
      <c r="F28" t="s">
        <v>23</v>
      </c>
      <c r="G28" s="18">
        <v>48950</v>
      </c>
      <c r="H28" t="s">
        <v>204</v>
      </c>
      <c r="I28" s="7">
        <f ca="1">(TODAY()-Staff[[#This Row],[Date Joined]])/365</f>
        <v>2.0493150684931507</v>
      </c>
      <c r="J28" s="18">
        <f ca="1">ROUND(IF(Staff[[#This Row],[Tenure]]&gt;2,3%,2%)*Staff[[#This Row],[Salary]],0)</f>
        <v>1469</v>
      </c>
      <c r="K28" s="22">
        <f>VLOOKUP(Staff[[#This Row],[Rating]],Mapping!$B$3:$C$8,2,FALSE)</f>
        <v>3</v>
      </c>
    </row>
    <row r="29" spans="1:16" x14ac:dyDescent="0.35">
      <c r="A29" t="s">
        <v>57</v>
      </c>
      <c r="B29" t="s">
        <v>8</v>
      </c>
      <c r="C29">
        <v>31</v>
      </c>
      <c r="D29" t="s">
        <v>13</v>
      </c>
      <c r="E29" s="6">
        <v>44511</v>
      </c>
      <c r="F29" t="s">
        <v>23</v>
      </c>
      <c r="G29" s="18">
        <v>48950</v>
      </c>
      <c r="H29" t="s">
        <v>206</v>
      </c>
      <c r="I29" s="7">
        <f ca="1">(TODAY()-Staff[[#This Row],[Date Joined]])/365</f>
        <v>1.8821917808219177</v>
      </c>
      <c r="J29" s="18">
        <f ca="1">ROUND(IF(Staff[[#This Row],[Tenure]]&gt;2,3%,2%)*Staff[[#This Row],[Salary]],0)</f>
        <v>979</v>
      </c>
      <c r="K29" s="22">
        <f>VLOOKUP(Staff[[#This Row],[Rating]],Mapping!$B$3:$C$8,2,FALSE)</f>
        <v>3</v>
      </c>
    </row>
    <row r="30" spans="1:16" x14ac:dyDescent="0.35">
      <c r="A30" t="s">
        <v>149</v>
      </c>
      <c r="B30" t="s">
        <v>8</v>
      </c>
      <c r="C30">
        <v>27</v>
      </c>
      <c r="D30" t="s">
        <v>13</v>
      </c>
      <c r="E30" s="6">
        <v>44506</v>
      </c>
      <c r="F30" t="s">
        <v>17</v>
      </c>
      <c r="G30" s="18">
        <v>48980</v>
      </c>
      <c r="H30" t="s">
        <v>204</v>
      </c>
      <c r="I30" s="7">
        <f ca="1">(TODAY()-Staff[[#This Row],[Date Joined]])/365</f>
        <v>1.8958904109589041</v>
      </c>
      <c r="J30" s="18">
        <f ca="1">ROUND(IF(Staff[[#This Row],[Tenure]]&gt;2,3%,2%)*Staff[[#This Row],[Salary]],0)</f>
        <v>980</v>
      </c>
      <c r="K30" s="22">
        <f>VLOOKUP(Staff[[#This Row],[Rating]],Mapping!$B$3:$C$8,2,FALSE)</f>
        <v>3</v>
      </c>
    </row>
    <row r="31" spans="1:16" x14ac:dyDescent="0.35">
      <c r="A31" t="s">
        <v>40</v>
      </c>
      <c r="B31" t="s">
        <v>8</v>
      </c>
      <c r="C31">
        <v>27</v>
      </c>
      <c r="D31" t="s">
        <v>13</v>
      </c>
      <c r="E31" s="6">
        <v>44567</v>
      </c>
      <c r="F31" t="s">
        <v>17</v>
      </c>
      <c r="G31" s="18">
        <v>48980</v>
      </c>
      <c r="H31" t="s">
        <v>206</v>
      </c>
      <c r="I31" s="7">
        <f ca="1">(TODAY()-Staff[[#This Row],[Date Joined]])/365</f>
        <v>1.7287671232876711</v>
      </c>
      <c r="J31" s="18">
        <f ca="1">ROUND(IF(Staff[[#This Row],[Tenure]]&gt;2,3%,2%)*Staff[[#This Row],[Salary]],0)</f>
        <v>980</v>
      </c>
      <c r="K31" s="22">
        <f>VLOOKUP(Staff[[#This Row],[Rating]],Mapping!$B$3:$C$8,2,FALSE)</f>
        <v>3</v>
      </c>
    </row>
    <row r="32" spans="1:16" x14ac:dyDescent="0.35">
      <c r="A32" t="s">
        <v>125</v>
      </c>
      <c r="B32" t="s">
        <v>15</v>
      </c>
      <c r="C32">
        <v>34</v>
      </c>
      <c r="D32" t="s">
        <v>18</v>
      </c>
      <c r="E32" s="6">
        <v>44660</v>
      </c>
      <c r="F32" t="s">
        <v>9</v>
      </c>
      <c r="G32" s="18">
        <v>49630</v>
      </c>
      <c r="H32" t="s">
        <v>204</v>
      </c>
      <c r="I32" s="7">
        <f ca="1">(TODAY()-Staff[[#This Row],[Date Joined]])/365</f>
        <v>1.473972602739726</v>
      </c>
      <c r="J32" s="18">
        <f ca="1">ROUND(IF(Staff[[#This Row],[Tenure]]&gt;2,3%,2%)*Staff[[#This Row],[Salary]],0)</f>
        <v>993</v>
      </c>
      <c r="K32" s="22">
        <f>VLOOKUP(Staff[[#This Row],[Rating]],Mapping!$B$3:$C$8,2,FALSE)</f>
        <v>2</v>
      </c>
    </row>
    <row r="33" spans="1:11" x14ac:dyDescent="0.35">
      <c r="A33" t="s">
        <v>53</v>
      </c>
      <c r="B33" t="s">
        <v>15</v>
      </c>
      <c r="C33">
        <v>34</v>
      </c>
      <c r="D33" t="s">
        <v>18</v>
      </c>
      <c r="E33" s="6">
        <v>44721</v>
      </c>
      <c r="F33" t="s">
        <v>9</v>
      </c>
      <c r="G33" s="18">
        <v>49630</v>
      </c>
      <c r="H33" t="s">
        <v>206</v>
      </c>
      <c r="I33" s="7">
        <f ca="1">(TODAY()-Staff[[#This Row],[Date Joined]])/365</f>
        <v>1.3068493150684932</v>
      </c>
      <c r="J33" s="18">
        <f ca="1">ROUND(IF(Staff[[#This Row],[Tenure]]&gt;2,3%,2%)*Staff[[#This Row],[Salary]],0)</f>
        <v>993</v>
      </c>
      <c r="K33" s="22">
        <f>VLOOKUP(Staff[[#This Row],[Rating]],Mapping!$B$3:$C$8,2,FALSE)</f>
        <v>2</v>
      </c>
    </row>
    <row r="34" spans="1:11" x14ac:dyDescent="0.35">
      <c r="A34" t="s">
        <v>144</v>
      </c>
      <c r="B34" t="s">
        <v>8</v>
      </c>
      <c r="C34">
        <v>24</v>
      </c>
      <c r="D34" t="s">
        <v>18</v>
      </c>
      <c r="E34" s="6">
        <v>44375</v>
      </c>
      <c r="F34" t="s">
        <v>17</v>
      </c>
      <c r="G34" s="18">
        <v>52610</v>
      </c>
      <c r="H34" t="s">
        <v>204</v>
      </c>
      <c r="I34" s="7">
        <f ca="1">(TODAY()-Staff[[#This Row],[Date Joined]])/365</f>
        <v>2.2547945205479452</v>
      </c>
      <c r="J34" s="18">
        <f ca="1">ROUND(IF(Staff[[#This Row],[Tenure]]&gt;2,3%,2%)*Staff[[#This Row],[Salary]],0)</f>
        <v>1578</v>
      </c>
      <c r="K34" s="22">
        <f>VLOOKUP(Staff[[#This Row],[Rating]],Mapping!$B$3:$C$8,2,FALSE)</f>
        <v>2</v>
      </c>
    </row>
    <row r="35" spans="1:11" x14ac:dyDescent="0.35">
      <c r="A35" t="s">
        <v>58</v>
      </c>
      <c r="B35" t="s">
        <v>8</v>
      </c>
      <c r="C35">
        <v>24</v>
      </c>
      <c r="D35" t="s">
        <v>18</v>
      </c>
      <c r="E35" s="6">
        <v>44436</v>
      </c>
      <c r="F35" t="s">
        <v>17</v>
      </c>
      <c r="G35" s="18">
        <v>52610</v>
      </c>
      <c r="H35" t="s">
        <v>206</v>
      </c>
      <c r="I35" s="7">
        <f ca="1">(TODAY()-Staff[[#This Row],[Date Joined]])/365</f>
        <v>2.0876712328767124</v>
      </c>
      <c r="J35" s="18">
        <f ca="1">ROUND(IF(Staff[[#This Row],[Tenure]]&gt;2,3%,2%)*Staff[[#This Row],[Salary]],0)</f>
        <v>1578</v>
      </c>
      <c r="K35" s="22">
        <f>VLOOKUP(Staff[[#This Row],[Rating]],Mapping!$B$3:$C$8,2,FALSE)</f>
        <v>2</v>
      </c>
    </row>
    <row r="36" spans="1:11" x14ac:dyDescent="0.35">
      <c r="A36" t="s">
        <v>151</v>
      </c>
      <c r="B36" t="s">
        <v>15</v>
      </c>
      <c r="C36">
        <v>28</v>
      </c>
      <c r="D36" t="s">
        <v>13</v>
      </c>
      <c r="E36" s="6">
        <v>44296</v>
      </c>
      <c r="F36" t="s">
        <v>9</v>
      </c>
      <c r="G36" s="18">
        <v>53240</v>
      </c>
      <c r="H36" t="s">
        <v>204</v>
      </c>
      <c r="I36" s="7">
        <f ca="1">(TODAY()-Staff[[#This Row],[Date Joined]])/365</f>
        <v>2.4712328767123286</v>
      </c>
      <c r="J36" s="18">
        <f ca="1">ROUND(IF(Staff[[#This Row],[Tenure]]&gt;2,3%,2%)*Staff[[#This Row],[Salary]],0)</f>
        <v>1597</v>
      </c>
      <c r="K36" s="22">
        <f>VLOOKUP(Staff[[#This Row],[Rating]],Mapping!$B$3:$C$8,2,FALSE)</f>
        <v>3</v>
      </c>
    </row>
    <row r="37" spans="1:11" x14ac:dyDescent="0.35">
      <c r="A37" t="s">
        <v>14</v>
      </c>
      <c r="B37" t="s">
        <v>15</v>
      </c>
      <c r="C37">
        <v>28</v>
      </c>
      <c r="D37" t="s">
        <v>13</v>
      </c>
      <c r="E37" s="6">
        <v>44357</v>
      </c>
      <c r="F37" t="s">
        <v>9</v>
      </c>
      <c r="G37" s="18">
        <v>53240</v>
      </c>
      <c r="H37" t="s">
        <v>206</v>
      </c>
      <c r="I37" s="7">
        <f ca="1">(TODAY()-Staff[[#This Row],[Date Joined]])/365</f>
        <v>2.3041095890410959</v>
      </c>
      <c r="J37" s="18">
        <f ca="1">ROUND(IF(Staff[[#This Row],[Tenure]]&gt;2,3%,2%)*Staff[[#This Row],[Salary]],0)</f>
        <v>1597</v>
      </c>
      <c r="K37" s="22">
        <f>VLOOKUP(Staff[[#This Row],[Rating]],Mapping!$B$3:$C$8,2,FALSE)</f>
        <v>3</v>
      </c>
    </row>
    <row r="38" spans="1:11" x14ac:dyDescent="0.35">
      <c r="A38" t="s">
        <v>171</v>
      </c>
      <c r="B38" t="s">
        <v>8</v>
      </c>
      <c r="C38">
        <v>32</v>
      </c>
      <c r="D38" t="s">
        <v>13</v>
      </c>
      <c r="E38" s="6">
        <v>44403</v>
      </c>
      <c r="F38" t="s">
        <v>9</v>
      </c>
      <c r="G38" s="18">
        <v>53540</v>
      </c>
      <c r="H38" t="s">
        <v>204</v>
      </c>
      <c r="I38" s="7">
        <f ca="1">(TODAY()-Staff[[#This Row],[Date Joined]])/365</f>
        <v>2.1780821917808217</v>
      </c>
      <c r="J38" s="18">
        <f ca="1">ROUND(IF(Staff[[#This Row],[Tenure]]&gt;2,3%,2%)*Staff[[#This Row],[Salary]],0)</f>
        <v>1606</v>
      </c>
      <c r="K38" s="22">
        <f>VLOOKUP(Staff[[#This Row],[Rating]],Mapping!$B$3:$C$8,2,FALSE)</f>
        <v>3</v>
      </c>
    </row>
    <row r="39" spans="1:11" x14ac:dyDescent="0.35">
      <c r="A39" t="s">
        <v>179</v>
      </c>
      <c r="B39" t="s">
        <v>8</v>
      </c>
      <c r="C39">
        <v>26</v>
      </c>
      <c r="D39" t="s">
        <v>13</v>
      </c>
      <c r="E39" s="6">
        <v>44350</v>
      </c>
      <c r="F39" t="s">
        <v>12</v>
      </c>
      <c r="G39" s="18">
        <v>53540</v>
      </c>
      <c r="H39" t="s">
        <v>204</v>
      </c>
      <c r="I39" s="7">
        <f ca="1">(TODAY()-Staff[[#This Row],[Date Joined]])/365</f>
        <v>2.3232876712328765</v>
      </c>
      <c r="J39" s="18">
        <f ca="1">ROUND(IF(Staff[[#This Row],[Tenure]]&gt;2,3%,2%)*Staff[[#This Row],[Salary]],0)</f>
        <v>1606</v>
      </c>
      <c r="K39" s="22">
        <f>VLOOKUP(Staff[[#This Row],[Rating]],Mapping!$B$3:$C$8,2,FALSE)</f>
        <v>3</v>
      </c>
    </row>
    <row r="40" spans="1:11" x14ac:dyDescent="0.35">
      <c r="A40" t="s">
        <v>19</v>
      </c>
      <c r="B40" t="s">
        <v>8</v>
      </c>
      <c r="C40">
        <v>32</v>
      </c>
      <c r="D40" t="s">
        <v>13</v>
      </c>
      <c r="E40" s="6">
        <v>44465</v>
      </c>
      <c r="F40" t="s">
        <v>9</v>
      </c>
      <c r="G40" s="18">
        <v>53540</v>
      </c>
      <c r="H40" t="s">
        <v>206</v>
      </c>
      <c r="I40" s="7">
        <f ca="1">(TODAY()-Staff[[#This Row],[Date Joined]])/365</f>
        <v>2.0082191780821916</v>
      </c>
      <c r="J40" s="18">
        <f ca="1">ROUND(IF(Staff[[#This Row],[Tenure]]&gt;2,3%,2%)*Staff[[#This Row],[Salary]],0)</f>
        <v>1606</v>
      </c>
      <c r="K40" s="22">
        <f>VLOOKUP(Staff[[#This Row],[Rating]],Mapping!$B$3:$C$8,2,FALSE)</f>
        <v>3</v>
      </c>
    </row>
    <row r="41" spans="1:11" x14ac:dyDescent="0.35">
      <c r="A41" t="s">
        <v>109</v>
      </c>
      <c r="B41" t="s">
        <v>8</v>
      </c>
      <c r="C41">
        <v>26</v>
      </c>
      <c r="D41" t="s">
        <v>13</v>
      </c>
      <c r="E41" s="6">
        <v>44411</v>
      </c>
      <c r="F41" t="s">
        <v>12</v>
      </c>
      <c r="G41" s="18">
        <v>53540</v>
      </c>
      <c r="H41" t="s">
        <v>206</v>
      </c>
      <c r="I41" s="7">
        <f ca="1">(TODAY()-Staff[[#This Row],[Date Joined]])/365</f>
        <v>2.1561643835616437</v>
      </c>
      <c r="J41" s="18">
        <f ca="1">ROUND(IF(Staff[[#This Row],[Tenure]]&gt;2,3%,2%)*Staff[[#This Row],[Salary]],0)</f>
        <v>1606</v>
      </c>
      <c r="K41" s="22">
        <f>VLOOKUP(Staff[[#This Row],[Rating]],Mapping!$B$3:$C$8,2,FALSE)</f>
        <v>3</v>
      </c>
    </row>
    <row r="42" spans="1:11" x14ac:dyDescent="0.35">
      <c r="A42" t="s">
        <v>195</v>
      </c>
      <c r="B42" t="s">
        <v>8</v>
      </c>
      <c r="C42">
        <v>33</v>
      </c>
      <c r="D42" t="s">
        <v>13</v>
      </c>
      <c r="E42" s="6">
        <v>44448</v>
      </c>
      <c r="F42" t="s">
        <v>23</v>
      </c>
      <c r="G42" s="18">
        <v>53870</v>
      </c>
      <c r="H42" t="s">
        <v>204</v>
      </c>
      <c r="I42" s="7">
        <f ca="1">(TODAY()-Staff[[#This Row],[Date Joined]])/365</f>
        <v>2.0547945205479454</v>
      </c>
      <c r="J42" s="18">
        <f ca="1">ROUND(IF(Staff[[#This Row],[Tenure]]&gt;2,3%,2%)*Staff[[#This Row],[Salary]],0)</f>
        <v>1616</v>
      </c>
      <c r="K42" s="22">
        <f>VLOOKUP(Staff[[#This Row],[Rating]],Mapping!$B$3:$C$8,2,FALSE)</f>
        <v>3</v>
      </c>
    </row>
    <row r="43" spans="1:11" x14ac:dyDescent="0.35">
      <c r="A43" t="s">
        <v>24</v>
      </c>
      <c r="B43" t="s">
        <v>8</v>
      </c>
      <c r="C43">
        <v>33</v>
      </c>
      <c r="D43" t="s">
        <v>13</v>
      </c>
      <c r="E43" s="6">
        <v>44509</v>
      </c>
      <c r="F43" t="s">
        <v>23</v>
      </c>
      <c r="G43" s="18">
        <v>53870</v>
      </c>
      <c r="H43" t="s">
        <v>206</v>
      </c>
      <c r="I43" s="7">
        <f ca="1">(TODAY()-Staff[[#This Row],[Date Joined]])/365</f>
        <v>1.8876712328767122</v>
      </c>
      <c r="J43" s="18">
        <f ca="1">ROUND(IF(Staff[[#This Row],[Tenure]]&gt;2,3%,2%)*Staff[[#This Row],[Salary]],0)</f>
        <v>1077</v>
      </c>
      <c r="K43" s="22">
        <f>VLOOKUP(Staff[[#This Row],[Rating]],Mapping!$B$3:$C$8,2,FALSE)</f>
        <v>3</v>
      </c>
    </row>
    <row r="44" spans="1:11" x14ac:dyDescent="0.35">
      <c r="A44" t="s">
        <v>130</v>
      </c>
      <c r="B44" t="s">
        <v>8</v>
      </c>
      <c r="C44">
        <v>27</v>
      </c>
      <c r="D44" t="s">
        <v>13</v>
      </c>
      <c r="E44" s="6">
        <v>44073</v>
      </c>
      <c r="F44" t="s">
        <v>9</v>
      </c>
      <c r="G44" s="18">
        <v>54970</v>
      </c>
      <c r="H44" t="s">
        <v>204</v>
      </c>
      <c r="I44" s="7">
        <f ca="1">(TODAY()-Staff[[#This Row],[Date Joined]])/365</f>
        <v>3.0821917808219177</v>
      </c>
      <c r="J44" s="18">
        <f ca="1">ROUND(IF(Staff[[#This Row],[Tenure]]&gt;2,3%,2%)*Staff[[#This Row],[Salary]],0)</f>
        <v>1649</v>
      </c>
      <c r="K44" s="22">
        <f>VLOOKUP(Staff[[#This Row],[Rating]],Mapping!$B$3:$C$8,2,FALSE)</f>
        <v>3</v>
      </c>
    </row>
    <row r="45" spans="1:11" x14ac:dyDescent="0.35">
      <c r="A45" t="s">
        <v>82</v>
      </c>
      <c r="B45" t="s">
        <v>8</v>
      </c>
      <c r="C45">
        <v>27</v>
      </c>
      <c r="D45" t="s">
        <v>13</v>
      </c>
      <c r="E45" s="6">
        <v>44134</v>
      </c>
      <c r="F45" t="s">
        <v>9</v>
      </c>
      <c r="G45" s="18">
        <v>54970</v>
      </c>
      <c r="H45" t="s">
        <v>206</v>
      </c>
      <c r="I45" s="7">
        <f ca="1">(TODAY()-Staff[[#This Row],[Date Joined]])/365</f>
        <v>2.9150684931506849</v>
      </c>
      <c r="J45" s="18">
        <f ca="1">ROUND(IF(Staff[[#This Row],[Tenure]]&gt;2,3%,2%)*Staff[[#This Row],[Salary]],0)</f>
        <v>1649</v>
      </c>
      <c r="K45" s="22">
        <f>VLOOKUP(Staff[[#This Row],[Rating]],Mapping!$B$3:$C$8,2,FALSE)</f>
        <v>3</v>
      </c>
    </row>
    <row r="46" spans="1:11" x14ac:dyDescent="0.35">
      <c r="A46" t="s">
        <v>115</v>
      </c>
      <c r="B46" t="s">
        <v>15</v>
      </c>
      <c r="C46">
        <v>38</v>
      </c>
      <c r="D46" t="s">
        <v>10</v>
      </c>
      <c r="E46" s="6">
        <v>44268</v>
      </c>
      <c r="F46" t="s">
        <v>9</v>
      </c>
      <c r="G46" s="18">
        <v>56870</v>
      </c>
      <c r="H46" t="s">
        <v>204</v>
      </c>
      <c r="I46" s="7">
        <f ca="1">(TODAY()-Staff[[#This Row],[Date Joined]])/365</f>
        <v>2.547945205479452</v>
      </c>
      <c r="J46" s="18">
        <f ca="1">ROUND(IF(Staff[[#This Row],[Tenure]]&gt;2,3%,2%)*Staff[[#This Row],[Salary]],0)</f>
        <v>1706</v>
      </c>
      <c r="K46" s="22">
        <f>VLOOKUP(Staff[[#This Row],[Rating]],Mapping!$B$3:$C$8,2,FALSE)</f>
        <v>4</v>
      </c>
    </row>
    <row r="47" spans="1:11" x14ac:dyDescent="0.35">
      <c r="A47" t="s">
        <v>84</v>
      </c>
      <c r="B47" t="s">
        <v>15</v>
      </c>
      <c r="C47">
        <v>38</v>
      </c>
      <c r="D47" t="s">
        <v>10</v>
      </c>
      <c r="E47" s="6">
        <v>44329</v>
      </c>
      <c r="F47" t="s">
        <v>9</v>
      </c>
      <c r="G47" s="18">
        <v>56870</v>
      </c>
      <c r="H47" t="s">
        <v>206</v>
      </c>
      <c r="I47" s="7">
        <f ca="1">(TODAY()-Staff[[#This Row],[Date Joined]])/365</f>
        <v>2.3808219178082193</v>
      </c>
      <c r="J47" s="18">
        <f ca="1">ROUND(IF(Staff[[#This Row],[Tenure]]&gt;2,3%,2%)*Staff[[#This Row],[Salary]],0)</f>
        <v>1706</v>
      </c>
      <c r="K47" s="22">
        <f>VLOOKUP(Staff[[#This Row],[Rating]],Mapping!$B$3:$C$8,2,FALSE)</f>
        <v>4</v>
      </c>
    </row>
    <row r="48" spans="1:11" x14ac:dyDescent="0.35">
      <c r="A48" t="s">
        <v>157</v>
      </c>
      <c r="B48" t="s">
        <v>8</v>
      </c>
      <c r="C48">
        <v>21</v>
      </c>
      <c r="D48" t="s">
        <v>13</v>
      </c>
      <c r="E48" s="6">
        <v>44701</v>
      </c>
      <c r="F48" t="s">
        <v>12</v>
      </c>
      <c r="G48" s="18">
        <v>57090</v>
      </c>
      <c r="H48" t="s">
        <v>204</v>
      </c>
      <c r="I48" s="7">
        <f ca="1">(TODAY()-Staff[[#This Row],[Date Joined]])/365</f>
        <v>1.3616438356164384</v>
      </c>
      <c r="J48" s="18">
        <f ca="1">ROUND(IF(Staff[[#This Row],[Tenure]]&gt;2,3%,2%)*Staff[[#This Row],[Salary]],0)</f>
        <v>1142</v>
      </c>
      <c r="K48" s="22">
        <f>VLOOKUP(Staff[[#This Row],[Rating]],Mapping!$B$3:$C$8,2,FALSE)</f>
        <v>3</v>
      </c>
    </row>
    <row r="49" spans="1:11" x14ac:dyDescent="0.35">
      <c r="A49" t="s">
        <v>34</v>
      </c>
      <c r="B49" t="s">
        <v>8</v>
      </c>
      <c r="C49">
        <v>21</v>
      </c>
      <c r="D49" t="s">
        <v>13</v>
      </c>
      <c r="E49" s="6">
        <v>44762</v>
      </c>
      <c r="F49" t="s">
        <v>12</v>
      </c>
      <c r="G49" s="18">
        <v>57090</v>
      </c>
      <c r="H49" t="s">
        <v>206</v>
      </c>
      <c r="I49" s="7">
        <f ca="1">(TODAY()-Staff[[#This Row],[Date Joined]])/365</f>
        <v>1.1945205479452055</v>
      </c>
      <c r="J49" s="18">
        <f ca="1">ROUND(IF(Staff[[#This Row],[Tenure]]&gt;2,3%,2%)*Staff[[#This Row],[Salary]],0)</f>
        <v>1142</v>
      </c>
      <c r="K49" s="22">
        <f>VLOOKUP(Staff[[#This Row],[Rating]],Mapping!$B$3:$C$8,2,FALSE)</f>
        <v>3</v>
      </c>
    </row>
    <row r="50" spans="1:11" x14ac:dyDescent="0.35">
      <c r="A50" t="s">
        <v>136</v>
      </c>
      <c r="B50" t="s">
        <v>15</v>
      </c>
      <c r="C50">
        <v>31</v>
      </c>
      <c r="D50" t="s">
        <v>13</v>
      </c>
      <c r="E50" s="6">
        <v>44604</v>
      </c>
      <c r="F50" t="s">
        <v>23</v>
      </c>
      <c r="G50" s="18">
        <v>58100</v>
      </c>
      <c r="H50" t="s">
        <v>204</v>
      </c>
      <c r="I50" s="7">
        <f ca="1">(TODAY()-Staff[[#This Row],[Date Joined]])/365</f>
        <v>1.6273972602739726</v>
      </c>
      <c r="J50" s="18">
        <f ca="1">ROUND(IF(Staff[[#This Row],[Tenure]]&gt;2,3%,2%)*Staff[[#This Row],[Salary]],0)</f>
        <v>1162</v>
      </c>
      <c r="K50" s="22">
        <f>VLOOKUP(Staff[[#This Row],[Rating]],Mapping!$B$3:$C$8,2,FALSE)</f>
        <v>3</v>
      </c>
    </row>
    <row r="51" spans="1:11" x14ac:dyDescent="0.35">
      <c r="A51" t="s">
        <v>39</v>
      </c>
      <c r="B51" t="s">
        <v>15</v>
      </c>
      <c r="C51">
        <v>31</v>
      </c>
      <c r="D51" t="s">
        <v>13</v>
      </c>
      <c r="E51" s="6">
        <v>44663</v>
      </c>
      <c r="F51" t="s">
        <v>23</v>
      </c>
      <c r="G51" s="18">
        <v>58100</v>
      </c>
      <c r="H51" t="s">
        <v>206</v>
      </c>
      <c r="I51" s="7">
        <f ca="1">(TODAY()-Staff[[#This Row],[Date Joined]])/365</f>
        <v>1.4657534246575343</v>
      </c>
      <c r="J51" s="18">
        <f ca="1">ROUND(IF(Staff[[#This Row],[Tenure]]&gt;2,3%,2%)*Staff[[#This Row],[Salary]],0)</f>
        <v>1162</v>
      </c>
      <c r="K51" s="22">
        <f>VLOOKUP(Staff[[#This Row],[Rating]],Mapping!$B$3:$C$8,2,FALSE)</f>
        <v>3</v>
      </c>
    </row>
    <row r="52" spans="1:11" x14ac:dyDescent="0.35">
      <c r="A52" t="s">
        <v>155</v>
      </c>
      <c r="B52" t="s">
        <v>15</v>
      </c>
      <c r="C52">
        <v>34</v>
      </c>
      <c r="D52" t="s">
        <v>13</v>
      </c>
      <c r="E52" s="6">
        <v>44594</v>
      </c>
      <c r="F52" t="s">
        <v>17</v>
      </c>
      <c r="G52" s="18">
        <v>58940</v>
      </c>
      <c r="H52" t="s">
        <v>204</v>
      </c>
      <c r="I52" s="7">
        <f ca="1">(TODAY()-Staff[[#This Row],[Date Joined]])/365</f>
        <v>1.6547945205479453</v>
      </c>
      <c r="J52" s="18">
        <f ca="1">ROUND(IF(Staff[[#This Row],[Tenure]]&gt;2,3%,2%)*Staff[[#This Row],[Salary]],0)</f>
        <v>1179</v>
      </c>
      <c r="K52" s="22">
        <f>VLOOKUP(Staff[[#This Row],[Rating]],Mapping!$B$3:$C$8,2,FALSE)</f>
        <v>3</v>
      </c>
    </row>
    <row r="53" spans="1:11" x14ac:dyDescent="0.35">
      <c r="A53" t="s">
        <v>37</v>
      </c>
      <c r="B53" t="s">
        <v>15</v>
      </c>
      <c r="C53">
        <v>34</v>
      </c>
      <c r="D53" t="s">
        <v>13</v>
      </c>
      <c r="E53" s="6">
        <v>44653</v>
      </c>
      <c r="F53" t="s">
        <v>17</v>
      </c>
      <c r="G53" s="18">
        <v>58940</v>
      </c>
      <c r="H53" t="s">
        <v>206</v>
      </c>
      <c r="I53" s="7">
        <f ca="1">(TODAY()-Staff[[#This Row],[Date Joined]])/365</f>
        <v>1.4931506849315068</v>
      </c>
      <c r="J53" s="18">
        <f ca="1">ROUND(IF(Staff[[#This Row],[Tenure]]&gt;2,3%,2%)*Staff[[#This Row],[Salary]],0)</f>
        <v>1179</v>
      </c>
      <c r="K53" s="22">
        <f>VLOOKUP(Staff[[#This Row],[Rating]],Mapping!$B$3:$C$8,2,FALSE)</f>
        <v>3</v>
      </c>
    </row>
    <row r="54" spans="1:11" x14ac:dyDescent="0.35">
      <c r="A54" t="s">
        <v>197</v>
      </c>
      <c r="B54" t="s">
        <v>8</v>
      </c>
      <c r="C54">
        <v>19</v>
      </c>
      <c r="D54" t="s">
        <v>13</v>
      </c>
      <c r="E54" s="6">
        <v>44218</v>
      </c>
      <c r="F54" t="s">
        <v>12</v>
      </c>
      <c r="G54" s="18">
        <v>58960</v>
      </c>
      <c r="H54" t="s">
        <v>204</v>
      </c>
      <c r="I54" s="7">
        <f ca="1">(TODAY()-Staff[[#This Row],[Date Joined]])/365</f>
        <v>2.6849315068493151</v>
      </c>
      <c r="J54" s="18">
        <f ca="1">ROUND(IF(Staff[[#This Row],[Tenure]]&gt;2,3%,2%)*Staff[[#This Row],[Salary]],0)</f>
        <v>1769</v>
      </c>
      <c r="K54" s="22">
        <f>VLOOKUP(Staff[[#This Row],[Rating]],Mapping!$B$3:$C$8,2,FALSE)</f>
        <v>3</v>
      </c>
    </row>
    <row r="55" spans="1:11" x14ac:dyDescent="0.35">
      <c r="A55" t="s">
        <v>67</v>
      </c>
      <c r="B55" t="s">
        <v>8</v>
      </c>
      <c r="C55">
        <v>19</v>
      </c>
      <c r="D55" t="s">
        <v>13</v>
      </c>
      <c r="E55" s="6">
        <v>44277</v>
      </c>
      <c r="F55" t="s">
        <v>12</v>
      </c>
      <c r="G55" s="18">
        <v>58960</v>
      </c>
      <c r="H55" t="s">
        <v>206</v>
      </c>
      <c r="I55" s="7">
        <f ca="1">(TODAY()-Staff[[#This Row],[Date Joined]])/365</f>
        <v>2.5232876712328767</v>
      </c>
      <c r="J55" s="18">
        <f ca="1">ROUND(IF(Staff[[#This Row],[Tenure]]&gt;2,3%,2%)*Staff[[#This Row],[Salary]],0)</f>
        <v>1769</v>
      </c>
      <c r="K55" s="22">
        <f>VLOOKUP(Staff[[#This Row],[Rating]],Mapping!$B$3:$C$8,2,FALSE)</f>
        <v>3</v>
      </c>
    </row>
    <row r="56" spans="1:11" x14ac:dyDescent="0.35">
      <c r="A56" t="s">
        <v>199</v>
      </c>
      <c r="B56" t="s">
        <v>8</v>
      </c>
      <c r="C56">
        <v>33</v>
      </c>
      <c r="D56" t="s">
        <v>13</v>
      </c>
      <c r="E56" s="6">
        <v>44181</v>
      </c>
      <c r="F56" t="s">
        <v>17</v>
      </c>
      <c r="G56" s="18">
        <v>59430</v>
      </c>
      <c r="H56" t="s">
        <v>204</v>
      </c>
      <c r="I56" s="7">
        <f ca="1">(TODAY()-Staff[[#This Row],[Date Joined]])/365</f>
        <v>2.7863013698630139</v>
      </c>
      <c r="J56" s="18">
        <f ca="1">ROUND(IF(Staff[[#This Row],[Tenure]]&gt;2,3%,2%)*Staff[[#This Row],[Salary]],0)</f>
        <v>1783</v>
      </c>
      <c r="K56" s="22">
        <f>VLOOKUP(Staff[[#This Row],[Rating]],Mapping!$B$3:$C$8,2,FALSE)</f>
        <v>3</v>
      </c>
    </row>
    <row r="57" spans="1:11" x14ac:dyDescent="0.35">
      <c r="A57" t="s">
        <v>102</v>
      </c>
      <c r="B57" t="s">
        <v>8</v>
      </c>
      <c r="C57">
        <v>33</v>
      </c>
      <c r="D57" t="s">
        <v>13</v>
      </c>
      <c r="E57" s="6">
        <v>44243</v>
      </c>
      <c r="F57" t="s">
        <v>17</v>
      </c>
      <c r="G57" s="18">
        <v>59430</v>
      </c>
      <c r="H57" t="s">
        <v>206</v>
      </c>
      <c r="I57" s="7">
        <f ca="1">(TODAY()-Staff[[#This Row],[Date Joined]])/365</f>
        <v>2.6164383561643834</v>
      </c>
      <c r="J57" s="18">
        <f ca="1">ROUND(IF(Staff[[#This Row],[Tenure]]&gt;2,3%,2%)*Staff[[#This Row],[Salary]],0)</f>
        <v>1783</v>
      </c>
      <c r="K57" s="22">
        <f>VLOOKUP(Staff[[#This Row],[Rating]],Mapping!$B$3:$C$8,2,FALSE)</f>
        <v>3</v>
      </c>
    </row>
    <row r="58" spans="1:11" x14ac:dyDescent="0.35">
      <c r="A58" t="s">
        <v>183</v>
      </c>
      <c r="B58" t="s">
        <v>15</v>
      </c>
      <c r="C58">
        <v>34</v>
      </c>
      <c r="D58" t="s">
        <v>13</v>
      </c>
      <c r="E58" s="6">
        <v>44550</v>
      </c>
      <c r="F58" t="s">
        <v>17</v>
      </c>
      <c r="G58" s="18">
        <v>60130</v>
      </c>
      <c r="H58" t="s">
        <v>204</v>
      </c>
      <c r="I58" s="7">
        <f ca="1">(TODAY()-Staff[[#This Row],[Date Joined]])/365</f>
        <v>1.7753424657534247</v>
      </c>
      <c r="J58" s="18">
        <f ca="1">ROUND(IF(Staff[[#This Row],[Tenure]]&gt;2,3%,2%)*Staff[[#This Row],[Salary]],0)</f>
        <v>1203</v>
      </c>
      <c r="K58" s="22">
        <f>VLOOKUP(Staff[[#This Row],[Rating]],Mapping!$B$3:$C$8,2,FALSE)</f>
        <v>3</v>
      </c>
    </row>
    <row r="59" spans="1:11" x14ac:dyDescent="0.35">
      <c r="A59" t="s">
        <v>47</v>
      </c>
      <c r="B59" t="s">
        <v>15</v>
      </c>
      <c r="C59">
        <v>34</v>
      </c>
      <c r="D59" t="s">
        <v>13</v>
      </c>
      <c r="E59" s="6">
        <v>44612</v>
      </c>
      <c r="F59" t="s">
        <v>17</v>
      </c>
      <c r="G59" s="18">
        <v>60130</v>
      </c>
      <c r="H59" t="s">
        <v>206</v>
      </c>
      <c r="I59" s="7">
        <f ca="1">(TODAY()-Staff[[#This Row],[Date Joined]])/365</f>
        <v>1.6054794520547946</v>
      </c>
      <c r="J59" s="18">
        <f ca="1">ROUND(IF(Staff[[#This Row],[Tenure]]&gt;2,3%,2%)*Staff[[#This Row],[Salary]],0)</f>
        <v>1203</v>
      </c>
      <c r="K59" s="22">
        <f>VLOOKUP(Staff[[#This Row],[Rating]],Mapping!$B$3:$C$8,2,FALSE)</f>
        <v>3</v>
      </c>
    </row>
    <row r="60" spans="1:11" x14ac:dyDescent="0.35">
      <c r="A60" t="s">
        <v>162</v>
      </c>
      <c r="B60" t="s">
        <v>8</v>
      </c>
      <c r="C60">
        <v>30</v>
      </c>
      <c r="D60" t="s">
        <v>13</v>
      </c>
      <c r="E60" s="6">
        <v>44607</v>
      </c>
      <c r="F60" t="s">
        <v>12</v>
      </c>
      <c r="G60" s="18">
        <v>60570</v>
      </c>
      <c r="H60" t="s">
        <v>204</v>
      </c>
      <c r="I60" s="7">
        <f ca="1">(TODAY()-Staff[[#This Row],[Date Joined]])/365</f>
        <v>1.6191780821917807</v>
      </c>
      <c r="J60" s="18">
        <f ca="1">ROUND(IF(Staff[[#This Row],[Tenure]]&gt;2,3%,2%)*Staff[[#This Row],[Salary]],0)</f>
        <v>1211</v>
      </c>
      <c r="K60" s="22">
        <f>VLOOKUP(Staff[[#This Row],[Rating]],Mapping!$B$3:$C$8,2,FALSE)</f>
        <v>3</v>
      </c>
    </row>
    <row r="61" spans="1:11" x14ac:dyDescent="0.35">
      <c r="A61" t="s">
        <v>88</v>
      </c>
      <c r="B61" t="s">
        <v>8</v>
      </c>
      <c r="C61">
        <v>30</v>
      </c>
      <c r="D61" t="s">
        <v>13</v>
      </c>
      <c r="E61" s="6">
        <v>44666</v>
      </c>
      <c r="F61" t="s">
        <v>12</v>
      </c>
      <c r="G61" s="18">
        <v>60570</v>
      </c>
      <c r="H61" t="s">
        <v>206</v>
      </c>
      <c r="I61" s="7">
        <f ca="1">(TODAY()-Staff[[#This Row],[Date Joined]])/365</f>
        <v>1.4575342465753425</v>
      </c>
      <c r="J61" s="18">
        <f ca="1">ROUND(IF(Staff[[#This Row],[Tenure]]&gt;2,3%,2%)*Staff[[#This Row],[Salary]],0)</f>
        <v>1211</v>
      </c>
      <c r="K61" s="22">
        <f>VLOOKUP(Staff[[#This Row],[Rating]],Mapping!$B$3:$C$8,2,FALSE)</f>
        <v>3</v>
      </c>
    </row>
    <row r="62" spans="1:11" x14ac:dyDescent="0.35">
      <c r="A62" t="s">
        <v>191</v>
      </c>
      <c r="B62" t="s">
        <v>15</v>
      </c>
      <c r="C62">
        <v>24</v>
      </c>
      <c r="D62" t="s">
        <v>13</v>
      </c>
      <c r="E62" s="6">
        <v>44087</v>
      </c>
      <c r="F62" t="s">
        <v>23</v>
      </c>
      <c r="G62" s="18">
        <v>62780</v>
      </c>
      <c r="H62" t="s">
        <v>204</v>
      </c>
      <c r="I62" s="7">
        <f ca="1">(TODAY()-Staff[[#This Row],[Date Joined]])/365</f>
        <v>3.043835616438356</v>
      </c>
      <c r="J62" s="18">
        <f ca="1">ROUND(IF(Staff[[#This Row],[Tenure]]&gt;2,3%,2%)*Staff[[#This Row],[Salary]],0)</f>
        <v>1883</v>
      </c>
      <c r="K62" s="22">
        <f>VLOOKUP(Staff[[#This Row],[Rating]],Mapping!$B$3:$C$8,2,FALSE)</f>
        <v>3</v>
      </c>
    </row>
    <row r="63" spans="1:11" x14ac:dyDescent="0.35">
      <c r="A63" t="s">
        <v>22</v>
      </c>
      <c r="B63" t="s">
        <v>15</v>
      </c>
      <c r="C63">
        <v>24</v>
      </c>
      <c r="D63" t="s">
        <v>13</v>
      </c>
      <c r="E63" s="6">
        <v>44148</v>
      </c>
      <c r="F63" t="s">
        <v>23</v>
      </c>
      <c r="G63" s="18">
        <v>62780</v>
      </c>
      <c r="H63" t="s">
        <v>206</v>
      </c>
      <c r="I63" s="7">
        <f ca="1">(TODAY()-Staff[[#This Row],[Date Joined]])/365</f>
        <v>2.8767123287671232</v>
      </c>
      <c r="J63" s="18">
        <f ca="1">ROUND(IF(Staff[[#This Row],[Tenure]]&gt;2,3%,2%)*Staff[[#This Row],[Salary]],0)</f>
        <v>1883</v>
      </c>
      <c r="K63" s="22">
        <f>VLOOKUP(Staff[[#This Row],[Rating]],Mapping!$B$3:$C$8,2,FALSE)</f>
        <v>3</v>
      </c>
    </row>
    <row r="64" spans="1:11" x14ac:dyDescent="0.35">
      <c r="A64" t="s">
        <v>165</v>
      </c>
      <c r="B64" t="s">
        <v>205</v>
      </c>
      <c r="C64">
        <v>30</v>
      </c>
      <c r="D64" t="s">
        <v>13</v>
      </c>
      <c r="E64" s="6">
        <v>44535</v>
      </c>
      <c r="F64" t="s">
        <v>17</v>
      </c>
      <c r="G64" s="18">
        <v>64000</v>
      </c>
      <c r="H64" t="s">
        <v>204</v>
      </c>
      <c r="I64" s="7">
        <f ca="1">(TODAY()-Staff[[#This Row],[Date Joined]])/365</f>
        <v>1.8164383561643835</v>
      </c>
      <c r="J64" s="18">
        <f ca="1">ROUND(IF(Staff[[#This Row],[Tenure]]&gt;2,3%,2%)*Staff[[#This Row],[Salary]],0)</f>
        <v>1280</v>
      </c>
      <c r="K64" s="22">
        <f>VLOOKUP(Staff[[#This Row],[Rating]],Mapping!$B$3:$C$8,2,FALSE)</f>
        <v>3</v>
      </c>
    </row>
    <row r="65" spans="1:11" x14ac:dyDescent="0.35">
      <c r="A65" t="s">
        <v>41</v>
      </c>
      <c r="B65" t="s">
        <v>205</v>
      </c>
      <c r="C65">
        <v>30</v>
      </c>
      <c r="D65" t="s">
        <v>13</v>
      </c>
      <c r="E65" s="6">
        <v>44597</v>
      </c>
      <c r="F65" t="s">
        <v>17</v>
      </c>
      <c r="G65" s="18">
        <v>64000</v>
      </c>
      <c r="H65" t="s">
        <v>206</v>
      </c>
      <c r="I65" s="7">
        <f ca="1">(TODAY()-Staff[[#This Row],[Date Joined]])/365</f>
        <v>1.6465753424657534</v>
      </c>
      <c r="J65" s="18">
        <f ca="1">ROUND(IF(Staff[[#This Row],[Tenure]]&gt;2,3%,2%)*Staff[[#This Row],[Salary]],0)</f>
        <v>1280</v>
      </c>
      <c r="K65" s="22">
        <f>VLOOKUP(Staff[[#This Row],[Rating]],Mapping!$B$3:$C$8,2,FALSE)</f>
        <v>3</v>
      </c>
    </row>
    <row r="66" spans="1:11" x14ac:dyDescent="0.35">
      <c r="A66" t="s">
        <v>164</v>
      </c>
      <c r="B66" t="s">
        <v>15</v>
      </c>
      <c r="C66">
        <v>33</v>
      </c>
      <c r="D66" t="s">
        <v>13</v>
      </c>
      <c r="E66" s="6">
        <v>44006</v>
      </c>
      <c r="F66" t="s">
        <v>17</v>
      </c>
      <c r="G66" s="18">
        <v>65360</v>
      </c>
      <c r="H66" t="s">
        <v>204</v>
      </c>
      <c r="I66" s="7">
        <f ca="1">(TODAY()-Staff[[#This Row],[Date Joined]])/365</f>
        <v>3.2657534246575342</v>
      </c>
      <c r="J66" s="18">
        <f ca="1">ROUND(IF(Staff[[#This Row],[Tenure]]&gt;2,3%,2%)*Staff[[#This Row],[Salary]],0)</f>
        <v>1961</v>
      </c>
      <c r="K66" s="22">
        <f>VLOOKUP(Staff[[#This Row],[Rating]],Mapping!$B$3:$C$8,2,FALSE)</f>
        <v>3</v>
      </c>
    </row>
    <row r="67" spans="1:11" x14ac:dyDescent="0.35">
      <c r="A67" t="s">
        <v>103</v>
      </c>
      <c r="B67" t="s">
        <v>15</v>
      </c>
      <c r="C67">
        <v>33</v>
      </c>
      <c r="D67" t="s">
        <v>13</v>
      </c>
      <c r="E67" s="6">
        <v>44067</v>
      </c>
      <c r="F67" t="s">
        <v>17</v>
      </c>
      <c r="G67" s="18">
        <v>65360</v>
      </c>
      <c r="H67" t="s">
        <v>206</v>
      </c>
      <c r="I67" s="7">
        <f ca="1">(TODAY()-Staff[[#This Row],[Date Joined]])/365</f>
        <v>3.0986301369863014</v>
      </c>
      <c r="J67" s="18">
        <f ca="1">ROUND(IF(Staff[[#This Row],[Tenure]]&gt;2,3%,2%)*Staff[[#This Row],[Salary]],0)</f>
        <v>1961</v>
      </c>
      <c r="K67" s="22">
        <f>VLOOKUP(Staff[[#This Row],[Rating]],Mapping!$B$3:$C$8,2,FALSE)</f>
        <v>3</v>
      </c>
    </row>
    <row r="68" spans="1:11" x14ac:dyDescent="0.35">
      <c r="A68" t="s">
        <v>193</v>
      </c>
      <c r="B68" t="s">
        <v>8</v>
      </c>
      <c r="C68">
        <v>25</v>
      </c>
      <c r="D68" t="s">
        <v>13</v>
      </c>
      <c r="E68" s="6">
        <v>44322</v>
      </c>
      <c r="F68" t="s">
        <v>9</v>
      </c>
      <c r="G68" s="18">
        <v>65700</v>
      </c>
      <c r="H68" t="s">
        <v>204</v>
      </c>
      <c r="I68" s="7">
        <f ca="1">(TODAY()-Staff[[#This Row],[Date Joined]])/365</f>
        <v>2.4</v>
      </c>
      <c r="J68" s="18">
        <f ca="1">ROUND(IF(Staff[[#This Row],[Tenure]]&gt;2,3%,2%)*Staff[[#This Row],[Salary]],0)</f>
        <v>1971</v>
      </c>
      <c r="K68" s="22">
        <f>VLOOKUP(Staff[[#This Row],[Rating]],Mapping!$B$3:$C$8,2,FALSE)</f>
        <v>3</v>
      </c>
    </row>
    <row r="69" spans="1:11" x14ac:dyDescent="0.35">
      <c r="A69" t="s">
        <v>28</v>
      </c>
      <c r="B69" t="s">
        <v>8</v>
      </c>
      <c r="C69">
        <v>25</v>
      </c>
      <c r="D69" t="s">
        <v>13</v>
      </c>
      <c r="E69" s="6">
        <v>44383</v>
      </c>
      <c r="F69" t="s">
        <v>9</v>
      </c>
      <c r="G69" s="18">
        <v>65700</v>
      </c>
      <c r="H69" t="s">
        <v>206</v>
      </c>
      <c r="I69" s="7">
        <f ca="1">(TODAY()-Staff[[#This Row],[Date Joined]])/365</f>
        <v>2.2328767123287672</v>
      </c>
      <c r="J69" s="18">
        <f ca="1">ROUND(IF(Staff[[#This Row],[Tenure]]&gt;2,3%,2%)*Staff[[#This Row],[Salary]],0)</f>
        <v>1971</v>
      </c>
      <c r="K69" s="22">
        <f>VLOOKUP(Staff[[#This Row],[Rating]],Mapping!$B$3:$C$8,2,FALSE)</f>
        <v>3</v>
      </c>
    </row>
    <row r="70" spans="1:11" x14ac:dyDescent="0.35">
      <c r="A70" t="s">
        <v>141</v>
      </c>
      <c r="B70" t="s">
        <v>15</v>
      </c>
      <c r="C70">
        <v>21</v>
      </c>
      <c r="D70" t="s">
        <v>13</v>
      </c>
      <c r="E70" s="6">
        <v>44256</v>
      </c>
      <c r="F70" t="s">
        <v>17</v>
      </c>
      <c r="G70" s="18">
        <v>65920</v>
      </c>
      <c r="H70" t="s">
        <v>204</v>
      </c>
      <c r="I70" s="7">
        <f ca="1">(TODAY()-Staff[[#This Row],[Date Joined]])/365</f>
        <v>2.580821917808219</v>
      </c>
      <c r="J70" s="18">
        <f ca="1">ROUND(IF(Staff[[#This Row],[Tenure]]&gt;2,3%,2%)*Staff[[#This Row],[Salary]],0)</f>
        <v>1978</v>
      </c>
      <c r="K70" s="22">
        <f>VLOOKUP(Staff[[#This Row],[Rating]],Mapping!$B$3:$C$8,2,FALSE)</f>
        <v>3</v>
      </c>
    </row>
    <row r="71" spans="1:11" x14ac:dyDescent="0.35">
      <c r="A71" t="s">
        <v>86</v>
      </c>
      <c r="B71" t="s">
        <v>15</v>
      </c>
      <c r="C71">
        <v>21</v>
      </c>
      <c r="D71" t="s">
        <v>13</v>
      </c>
      <c r="E71" s="6">
        <v>44317</v>
      </c>
      <c r="F71" t="s">
        <v>17</v>
      </c>
      <c r="G71" s="18">
        <v>65920</v>
      </c>
      <c r="H71" t="s">
        <v>206</v>
      </c>
      <c r="I71" s="7">
        <f ca="1">(TODAY()-Staff[[#This Row],[Date Joined]])/365</f>
        <v>2.4136986301369863</v>
      </c>
      <c r="J71" s="18">
        <f ca="1">ROUND(IF(Staff[[#This Row],[Tenure]]&gt;2,3%,2%)*Staff[[#This Row],[Salary]],0)</f>
        <v>1978</v>
      </c>
      <c r="K71" s="22">
        <f>VLOOKUP(Staff[[#This Row],[Rating]],Mapping!$B$3:$C$8,2,FALSE)</f>
        <v>3</v>
      </c>
    </row>
    <row r="72" spans="1:11" x14ac:dyDescent="0.35">
      <c r="A72" t="s">
        <v>181</v>
      </c>
      <c r="B72" t="s">
        <v>15</v>
      </c>
      <c r="C72">
        <v>30</v>
      </c>
      <c r="D72" t="s">
        <v>18</v>
      </c>
      <c r="E72" s="6">
        <v>44328</v>
      </c>
      <c r="F72" t="s">
        <v>17</v>
      </c>
      <c r="G72" s="18">
        <v>67910</v>
      </c>
      <c r="H72" t="s">
        <v>204</v>
      </c>
      <c r="I72" s="7">
        <f ca="1">(TODAY()-Staff[[#This Row],[Date Joined]])/365</f>
        <v>2.3835616438356166</v>
      </c>
      <c r="J72" s="18">
        <f ca="1">ROUND(IF(Staff[[#This Row],[Tenure]]&gt;2,3%,2%)*Staff[[#This Row],[Salary]],0)</f>
        <v>2037</v>
      </c>
      <c r="K72" s="22">
        <f>VLOOKUP(Staff[[#This Row],[Rating]],Mapping!$B$3:$C$8,2,FALSE)</f>
        <v>2</v>
      </c>
    </row>
    <row r="73" spans="1:11" x14ac:dyDescent="0.35">
      <c r="A73" t="s">
        <v>38</v>
      </c>
      <c r="B73" t="s">
        <v>15</v>
      </c>
      <c r="C73">
        <v>30</v>
      </c>
      <c r="D73" t="s">
        <v>18</v>
      </c>
      <c r="E73" s="6">
        <v>44389</v>
      </c>
      <c r="F73" t="s">
        <v>17</v>
      </c>
      <c r="G73" s="18">
        <v>67910</v>
      </c>
      <c r="H73" t="s">
        <v>206</v>
      </c>
      <c r="I73" s="7">
        <f ca="1">(TODAY()-Staff[[#This Row],[Date Joined]])/365</f>
        <v>2.2164383561643834</v>
      </c>
      <c r="J73" s="18">
        <f ca="1">ROUND(IF(Staff[[#This Row],[Tenure]]&gt;2,3%,2%)*Staff[[#This Row],[Salary]],0)</f>
        <v>2037</v>
      </c>
      <c r="K73" s="22">
        <f>VLOOKUP(Staff[[#This Row],[Rating]],Mapping!$B$3:$C$8,2,FALSE)</f>
        <v>2</v>
      </c>
    </row>
    <row r="74" spans="1:11" x14ac:dyDescent="0.35">
      <c r="A74" t="s">
        <v>189</v>
      </c>
      <c r="B74" t="s">
        <v>8</v>
      </c>
      <c r="C74">
        <v>30</v>
      </c>
      <c r="D74" t="s">
        <v>13</v>
      </c>
      <c r="E74" s="6">
        <v>44640</v>
      </c>
      <c r="F74" t="s">
        <v>12</v>
      </c>
      <c r="G74" s="18">
        <v>67950</v>
      </c>
      <c r="H74" t="s">
        <v>204</v>
      </c>
      <c r="I74" s="7">
        <f ca="1">(TODAY()-Staff[[#This Row],[Date Joined]])/365</f>
        <v>1.5287671232876712</v>
      </c>
      <c r="J74" s="18">
        <f ca="1">ROUND(IF(Staff[[#This Row],[Tenure]]&gt;2,3%,2%)*Staff[[#This Row],[Salary]],0)</f>
        <v>1359</v>
      </c>
      <c r="K74" s="22">
        <f>VLOOKUP(Staff[[#This Row],[Rating]],Mapping!$B$3:$C$8,2,FALSE)</f>
        <v>3</v>
      </c>
    </row>
    <row r="75" spans="1:11" x14ac:dyDescent="0.35">
      <c r="A75" t="s">
        <v>107</v>
      </c>
      <c r="B75" t="s">
        <v>8</v>
      </c>
      <c r="C75">
        <v>30</v>
      </c>
      <c r="D75" t="s">
        <v>13</v>
      </c>
      <c r="E75" s="6">
        <v>44701</v>
      </c>
      <c r="F75" t="s">
        <v>12</v>
      </c>
      <c r="G75" s="18">
        <v>67950</v>
      </c>
      <c r="H75" t="s">
        <v>206</v>
      </c>
      <c r="I75" s="7">
        <f ca="1">(TODAY()-Staff[[#This Row],[Date Joined]])/365</f>
        <v>1.3616438356164384</v>
      </c>
      <c r="J75" s="18">
        <f ca="1">ROUND(IF(Staff[[#This Row],[Tenure]]&gt;2,3%,2%)*Staff[[#This Row],[Salary]],0)</f>
        <v>1359</v>
      </c>
      <c r="K75" s="22">
        <f>VLOOKUP(Staff[[#This Row],[Rating]],Mapping!$B$3:$C$8,2,FALSE)</f>
        <v>3</v>
      </c>
    </row>
    <row r="76" spans="1:11" x14ac:dyDescent="0.35">
      <c r="A76" t="s">
        <v>170</v>
      </c>
      <c r="B76" t="s">
        <v>15</v>
      </c>
      <c r="C76">
        <v>20</v>
      </c>
      <c r="D76" t="s">
        <v>18</v>
      </c>
      <c r="E76" s="6">
        <v>44476</v>
      </c>
      <c r="F76" t="s">
        <v>9</v>
      </c>
      <c r="G76" s="18">
        <v>68900</v>
      </c>
      <c r="H76" t="s">
        <v>204</v>
      </c>
      <c r="I76" s="7">
        <f ca="1">(TODAY()-Staff[[#This Row],[Date Joined]])/365</f>
        <v>1.978082191780822</v>
      </c>
      <c r="J76" s="18">
        <f ca="1">ROUND(IF(Staff[[#This Row],[Tenure]]&gt;2,3%,2%)*Staff[[#This Row],[Salary]],0)</f>
        <v>1378</v>
      </c>
      <c r="K76" s="22">
        <f>VLOOKUP(Staff[[#This Row],[Rating]],Mapping!$B$3:$C$8,2,FALSE)</f>
        <v>2</v>
      </c>
    </row>
    <row r="77" spans="1:11" x14ac:dyDescent="0.35">
      <c r="A77" t="s">
        <v>65</v>
      </c>
      <c r="B77" t="s">
        <v>15</v>
      </c>
      <c r="C77">
        <v>20</v>
      </c>
      <c r="D77" t="s">
        <v>18</v>
      </c>
      <c r="E77" s="6">
        <v>44537</v>
      </c>
      <c r="F77" t="s">
        <v>9</v>
      </c>
      <c r="G77" s="18">
        <v>68900</v>
      </c>
      <c r="H77" t="s">
        <v>206</v>
      </c>
      <c r="I77" s="7">
        <f ca="1">(TODAY()-Staff[[#This Row],[Date Joined]])/365</f>
        <v>1.810958904109589</v>
      </c>
      <c r="J77" s="18">
        <f ca="1">ROUND(IF(Staff[[#This Row],[Tenure]]&gt;2,3%,2%)*Staff[[#This Row],[Salary]],0)</f>
        <v>1378</v>
      </c>
      <c r="K77" s="22">
        <f>VLOOKUP(Staff[[#This Row],[Rating]],Mapping!$B$3:$C$8,2,FALSE)</f>
        <v>2</v>
      </c>
    </row>
    <row r="78" spans="1:11" x14ac:dyDescent="0.35">
      <c r="A78" t="s">
        <v>180</v>
      </c>
      <c r="B78" t="s">
        <v>8</v>
      </c>
      <c r="C78">
        <v>37</v>
      </c>
      <c r="D78" t="s">
        <v>13</v>
      </c>
      <c r="E78" s="6">
        <v>44640</v>
      </c>
      <c r="F78" t="s">
        <v>23</v>
      </c>
      <c r="G78" s="18">
        <v>69070</v>
      </c>
      <c r="H78" t="s">
        <v>204</v>
      </c>
      <c r="I78" s="7">
        <f ca="1">(TODAY()-Staff[[#This Row],[Date Joined]])/365</f>
        <v>1.5287671232876712</v>
      </c>
      <c r="J78" s="18">
        <f ca="1">ROUND(IF(Staff[[#This Row],[Tenure]]&gt;2,3%,2%)*Staff[[#This Row],[Salary]],0)</f>
        <v>1381</v>
      </c>
      <c r="K78" s="22">
        <f>VLOOKUP(Staff[[#This Row],[Rating]],Mapping!$B$3:$C$8,2,FALSE)</f>
        <v>3</v>
      </c>
    </row>
    <row r="79" spans="1:11" x14ac:dyDescent="0.35">
      <c r="A79" t="s">
        <v>29</v>
      </c>
      <c r="B79" t="s">
        <v>8</v>
      </c>
      <c r="C79">
        <v>37</v>
      </c>
      <c r="D79" t="s">
        <v>13</v>
      </c>
      <c r="E79" s="6">
        <v>44701</v>
      </c>
      <c r="F79" t="s">
        <v>23</v>
      </c>
      <c r="G79" s="18">
        <v>69070</v>
      </c>
      <c r="H79" t="s">
        <v>206</v>
      </c>
      <c r="I79" s="7">
        <f ca="1">(TODAY()-Staff[[#This Row],[Date Joined]])/365</f>
        <v>1.3616438356164384</v>
      </c>
      <c r="J79" s="18">
        <f ca="1">ROUND(IF(Staff[[#This Row],[Tenure]]&gt;2,3%,2%)*Staff[[#This Row],[Salary]],0)</f>
        <v>1381</v>
      </c>
      <c r="K79" s="22">
        <f>VLOOKUP(Staff[[#This Row],[Rating]],Mapping!$B$3:$C$8,2,FALSE)</f>
        <v>3</v>
      </c>
    </row>
    <row r="80" spans="1:11" x14ac:dyDescent="0.35">
      <c r="A80" t="s">
        <v>182</v>
      </c>
      <c r="B80" t="s">
        <v>8</v>
      </c>
      <c r="C80">
        <v>30</v>
      </c>
      <c r="D80" t="s">
        <v>13</v>
      </c>
      <c r="E80" s="6">
        <v>44214</v>
      </c>
      <c r="F80" t="s">
        <v>23</v>
      </c>
      <c r="G80" s="18">
        <v>69120</v>
      </c>
      <c r="H80" t="s">
        <v>204</v>
      </c>
      <c r="I80" s="7">
        <f ca="1">(TODAY()-Staff[[#This Row],[Date Joined]])/365</f>
        <v>2.6958904109589041</v>
      </c>
      <c r="J80" s="18">
        <f ca="1">ROUND(IF(Staff[[#This Row],[Tenure]]&gt;2,3%,2%)*Staff[[#This Row],[Salary]],0)</f>
        <v>2074</v>
      </c>
      <c r="K80" s="22">
        <f>VLOOKUP(Staff[[#This Row],[Rating]],Mapping!$B$3:$C$8,2,FALSE)</f>
        <v>3</v>
      </c>
    </row>
    <row r="81" spans="1:11" x14ac:dyDescent="0.35">
      <c r="A81" t="s">
        <v>76</v>
      </c>
      <c r="B81" t="s">
        <v>8</v>
      </c>
      <c r="C81">
        <v>30</v>
      </c>
      <c r="D81" t="s">
        <v>13</v>
      </c>
      <c r="E81" s="6">
        <v>44273</v>
      </c>
      <c r="F81" t="s">
        <v>23</v>
      </c>
      <c r="G81" s="18">
        <v>69120</v>
      </c>
      <c r="H81" t="s">
        <v>206</v>
      </c>
      <c r="I81" s="7">
        <f ca="1">(TODAY()-Staff[[#This Row],[Date Joined]])/365</f>
        <v>2.5342465753424657</v>
      </c>
      <c r="J81" s="18">
        <f ca="1">ROUND(IF(Staff[[#This Row],[Tenure]]&gt;2,3%,2%)*Staff[[#This Row],[Salary]],0)</f>
        <v>2074</v>
      </c>
      <c r="K81" s="22">
        <f>VLOOKUP(Staff[[#This Row],[Rating]],Mapping!$B$3:$C$8,2,FALSE)</f>
        <v>3</v>
      </c>
    </row>
    <row r="82" spans="1:11" x14ac:dyDescent="0.35">
      <c r="A82" t="s">
        <v>127</v>
      </c>
      <c r="B82" t="s">
        <v>8</v>
      </c>
      <c r="C82">
        <v>30</v>
      </c>
      <c r="D82" t="s">
        <v>13</v>
      </c>
      <c r="E82" s="6">
        <v>44789</v>
      </c>
      <c r="F82" t="s">
        <v>23</v>
      </c>
      <c r="G82" s="18">
        <v>69710</v>
      </c>
      <c r="H82" t="s">
        <v>204</v>
      </c>
      <c r="I82" s="7">
        <f ca="1">(TODAY()-Staff[[#This Row],[Date Joined]])/365</f>
        <v>1.1205479452054794</v>
      </c>
      <c r="J82" s="18">
        <f ca="1">ROUND(IF(Staff[[#This Row],[Tenure]]&gt;2,3%,2%)*Staff[[#This Row],[Salary]],0)</f>
        <v>1394</v>
      </c>
      <c r="K82" s="22">
        <f>VLOOKUP(Staff[[#This Row],[Rating]],Mapping!$B$3:$C$8,2,FALSE)</f>
        <v>3</v>
      </c>
    </row>
    <row r="83" spans="1:11" x14ac:dyDescent="0.35">
      <c r="A83" t="s">
        <v>72</v>
      </c>
      <c r="B83" t="s">
        <v>8</v>
      </c>
      <c r="C83">
        <v>30</v>
      </c>
      <c r="D83" t="s">
        <v>13</v>
      </c>
      <c r="E83" s="6">
        <v>44850</v>
      </c>
      <c r="F83" t="s">
        <v>23</v>
      </c>
      <c r="G83" s="18">
        <v>69710</v>
      </c>
      <c r="H83" t="s">
        <v>206</v>
      </c>
      <c r="I83" s="7">
        <f ca="1">(TODAY()-Staff[[#This Row],[Date Joined]])/365</f>
        <v>0.95342465753424654</v>
      </c>
      <c r="J83" s="18">
        <f ca="1">ROUND(IF(Staff[[#This Row],[Tenure]]&gt;2,3%,2%)*Staff[[#This Row],[Salary]],0)</f>
        <v>1394</v>
      </c>
      <c r="K83" s="22">
        <f>VLOOKUP(Staff[[#This Row],[Rating]],Mapping!$B$3:$C$8,2,FALSE)</f>
        <v>3</v>
      </c>
    </row>
    <row r="84" spans="1:11" x14ac:dyDescent="0.35">
      <c r="A84" t="s">
        <v>159</v>
      </c>
      <c r="B84" t="s">
        <v>8</v>
      </c>
      <c r="C84">
        <v>42</v>
      </c>
      <c r="D84" t="s">
        <v>18</v>
      </c>
      <c r="E84" s="6">
        <v>44670</v>
      </c>
      <c r="F84" t="s">
        <v>17</v>
      </c>
      <c r="G84" s="18">
        <v>70270</v>
      </c>
      <c r="H84" t="s">
        <v>204</v>
      </c>
      <c r="I84" s="7">
        <f ca="1">(TODAY()-Staff[[#This Row],[Date Joined]])/365</f>
        <v>1.4465753424657535</v>
      </c>
      <c r="J84" s="18">
        <f ca="1">ROUND(IF(Staff[[#This Row],[Tenure]]&gt;2,3%,2%)*Staff[[#This Row],[Salary]],0)</f>
        <v>1405</v>
      </c>
      <c r="K84" s="22">
        <f>VLOOKUP(Staff[[#This Row],[Rating]],Mapping!$B$3:$C$8,2,FALSE)</f>
        <v>2</v>
      </c>
    </row>
    <row r="85" spans="1:11" x14ac:dyDescent="0.35">
      <c r="A85" t="s">
        <v>108</v>
      </c>
      <c r="B85" t="s">
        <v>8</v>
      </c>
      <c r="C85">
        <v>42</v>
      </c>
      <c r="D85" t="s">
        <v>18</v>
      </c>
      <c r="E85" s="6">
        <v>44731</v>
      </c>
      <c r="F85" t="s">
        <v>17</v>
      </c>
      <c r="G85" s="18">
        <v>70270</v>
      </c>
      <c r="H85" t="s">
        <v>206</v>
      </c>
      <c r="I85" s="7">
        <f ca="1">(TODAY()-Staff[[#This Row],[Date Joined]])/365</f>
        <v>1.2794520547945205</v>
      </c>
      <c r="J85" s="18">
        <f ca="1">ROUND(IF(Staff[[#This Row],[Tenure]]&gt;2,3%,2%)*Staff[[#This Row],[Salary]],0)</f>
        <v>1405</v>
      </c>
      <c r="K85" s="22">
        <f>VLOOKUP(Staff[[#This Row],[Rating]],Mapping!$B$3:$C$8,2,FALSE)</f>
        <v>2</v>
      </c>
    </row>
    <row r="86" spans="1:11" x14ac:dyDescent="0.35">
      <c r="A86" t="s">
        <v>198</v>
      </c>
      <c r="B86" t="s">
        <v>8</v>
      </c>
      <c r="C86">
        <v>46</v>
      </c>
      <c r="D86" t="s">
        <v>13</v>
      </c>
      <c r="E86" s="6">
        <v>44697</v>
      </c>
      <c r="F86" t="s">
        <v>12</v>
      </c>
      <c r="G86" s="18">
        <v>70610</v>
      </c>
      <c r="H86" t="s">
        <v>204</v>
      </c>
      <c r="I86" s="7">
        <f ca="1">(TODAY()-Staff[[#This Row],[Date Joined]])/365</f>
        <v>1.3726027397260274</v>
      </c>
      <c r="J86" s="18">
        <f ca="1">ROUND(IF(Staff[[#This Row],[Tenure]]&gt;2,3%,2%)*Staff[[#This Row],[Salary]],0)</f>
        <v>1412</v>
      </c>
      <c r="K86" s="22">
        <f>VLOOKUP(Staff[[#This Row],[Rating]],Mapping!$B$3:$C$8,2,FALSE)</f>
        <v>3</v>
      </c>
    </row>
    <row r="87" spans="1:11" x14ac:dyDescent="0.35">
      <c r="A87" t="s">
        <v>11</v>
      </c>
      <c r="B87" t="s">
        <v>8</v>
      </c>
      <c r="C87">
        <v>46</v>
      </c>
      <c r="D87" t="s">
        <v>13</v>
      </c>
      <c r="E87" s="6">
        <v>44758</v>
      </c>
      <c r="F87" t="s">
        <v>12</v>
      </c>
      <c r="G87" s="18">
        <v>70610</v>
      </c>
      <c r="H87" t="s">
        <v>206</v>
      </c>
      <c r="I87" s="7">
        <f ca="1">(TODAY()-Staff[[#This Row],[Date Joined]])/365</f>
        <v>1.2054794520547945</v>
      </c>
      <c r="J87" s="18">
        <f ca="1">ROUND(IF(Staff[[#This Row],[Tenure]]&gt;2,3%,2%)*Staff[[#This Row],[Salary]],0)</f>
        <v>1412</v>
      </c>
      <c r="K87" s="22">
        <f>VLOOKUP(Staff[[#This Row],[Rating]],Mapping!$B$3:$C$8,2,FALSE)</f>
        <v>3</v>
      </c>
    </row>
    <row r="88" spans="1:11" x14ac:dyDescent="0.35">
      <c r="A88" t="s">
        <v>176</v>
      </c>
      <c r="B88" t="s">
        <v>8</v>
      </c>
      <c r="C88">
        <v>36</v>
      </c>
      <c r="D88" t="s">
        <v>13</v>
      </c>
      <c r="E88" s="6">
        <v>44272</v>
      </c>
      <c r="F88" t="s">
        <v>17</v>
      </c>
      <c r="G88" s="18">
        <v>71380</v>
      </c>
      <c r="H88" t="s">
        <v>204</v>
      </c>
      <c r="I88" s="7">
        <f ca="1">(TODAY()-Staff[[#This Row],[Date Joined]])/365</f>
        <v>2.536986301369863</v>
      </c>
      <c r="J88" s="18">
        <f ca="1">ROUND(IF(Staff[[#This Row],[Tenure]]&gt;2,3%,2%)*Staff[[#This Row],[Salary]],0)</f>
        <v>2141</v>
      </c>
      <c r="K88" s="22">
        <f>VLOOKUP(Staff[[#This Row],[Rating]],Mapping!$B$3:$C$8,2,FALSE)</f>
        <v>3</v>
      </c>
    </row>
    <row r="89" spans="1:11" x14ac:dyDescent="0.35">
      <c r="A89" t="s">
        <v>73</v>
      </c>
      <c r="B89" t="s">
        <v>8</v>
      </c>
      <c r="C89">
        <v>36</v>
      </c>
      <c r="D89" t="s">
        <v>13</v>
      </c>
      <c r="E89" s="6">
        <v>44333</v>
      </c>
      <c r="F89" t="s">
        <v>17</v>
      </c>
      <c r="G89" s="18">
        <v>71380</v>
      </c>
      <c r="H89" t="s">
        <v>206</v>
      </c>
      <c r="I89" s="7">
        <f ca="1">(TODAY()-Staff[[#This Row],[Date Joined]])/365</f>
        <v>2.3698630136986303</v>
      </c>
      <c r="J89" s="18">
        <f ca="1">ROUND(IF(Staff[[#This Row],[Tenure]]&gt;2,3%,2%)*Staff[[#This Row],[Salary]],0)</f>
        <v>2141</v>
      </c>
      <c r="K89" s="22">
        <f>VLOOKUP(Staff[[#This Row],[Rating]],Mapping!$B$3:$C$8,2,FALSE)</f>
        <v>3</v>
      </c>
    </row>
    <row r="90" spans="1:11" x14ac:dyDescent="0.35">
      <c r="A90" t="s">
        <v>118</v>
      </c>
      <c r="B90" t="s">
        <v>8</v>
      </c>
      <c r="C90">
        <v>33</v>
      </c>
      <c r="D90" t="s">
        <v>13</v>
      </c>
      <c r="E90" s="6">
        <v>44324</v>
      </c>
      <c r="F90" t="s">
        <v>9</v>
      </c>
      <c r="G90" s="18">
        <v>74550</v>
      </c>
      <c r="H90" t="s">
        <v>204</v>
      </c>
      <c r="I90" s="7">
        <f ca="1">(TODAY()-Staff[[#This Row],[Date Joined]])/365</f>
        <v>2.3945205479452056</v>
      </c>
      <c r="J90" s="18">
        <f ca="1">ROUND(IF(Staff[[#This Row],[Tenure]]&gt;2,3%,2%)*Staff[[#This Row],[Salary]],0)</f>
        <v>2237</v>
      </c>
      <c r="K90" s="22">
        <f>VLOOKUP(Staff[[#This Row],[Rating]],Mapping!$B$3:$C$8,2,FALSE)</f>
        <v>3</v>
      </c>
    </row>
    <row r="91" spans="1:11" x14ac:dyDescent="0.35">
      <c r="A91" t="s">
        <v>106</v>
      </c>
      <c r="B91" t="s">
        <v>8</v>
      </c>
      <c r="C91">
        <v>33</v>
      </c>
      <c r="D91" t="s">
        <v>13</v>
      </c>
      <c r="E91" s="6">
        <v>44385</v>
      </c>
      <c r="F91" t="s">
        <v>9</v>
      </c>
      <c r="G91" s="18">
        <v>74550</v>
      </c>
      <c r="H91" t="s">
        <v>206</v>
      </c>
      <c r="I91" s="7">
        <f ca="1">(TODAY()-Staff[[#This Row],[Date Joined]])/365</f>
        <v>2.2273972602739724</v>
      </c>
      <c r="J91" s="18">
        <f ca="1">ROUND(IF(Staff[[#This Row],[Tenure]]&gt;2,3%,2%)*Staff[[#This Row],[Salary]],0)</f>
        <v>2237</v>
      </c>
      <c r="K91" s="22">
        <f>VLOOKUP(Staff[[#This Row],[Rating]],Mapping!$B$3:$C$8,2,FALSE)</f>
        <v>3</v>
      </c>
    </row>
    <row r="92" spans="1:11" x14ac:dyDescent="0.35">
      <c r="A92" t="s">
        <v>133</v>
      </c>
      <c r="B92" t="s">
        <v>15</v>
      </c>
      <c r="C92">
        <v>42</v>
      </c>
      <c r="D92" t="s">
        <v>43</v>
      </c>
      <c r="E92" s="6">
        <v>44718</v>
      </c>
      <c r="F92" t="s">
        <v>12</v>
      </c>
      <c r="G92" s="18">
        <v>75000</v>
      </c>
      <c r="H92" t="s">
        <v>204</v>
      </c>
      <c r="I92" s="7">
        <f ca="1">(TODAY()-Staff[[#This Row],[Date Joined]])/365</f>
        <v>1.3150684931506849</v>
      </c>
      <c r="J92" s="18">
        <f ca="1">ROUND(IF(Staff[[#This Row],[Tenure]]&gt;2,3%,2%)*Staff[[#This Row],[Salary]],0)</f>
        <v>1500</v>
      </c>
      <c r="K92" s="22">
        <f>VLOOKUP(Staff[[#This Row],[Rating]],Mapping!$B$3:$C$8,2,FALSE)</f>
        <v>5</v>
      </c>
    </row>
    <row r="93" spans="1:11" x14ac:dyDescent="0.35">
      <c r="A93" t="s">
        <v>42</v>
      </c>
      <c r="B93" t="s">
        <v>15</v>
      </c>
      <c r="C93">
        <v>42</v>
      </c>
      <c r="D93" t="s">
        <v>43</v>
      </c>
      <c r="E93" s="6">
        <v>44779</v>
      </c>
      <c r="F93" t="s">
        <v>12</v>
      </c>
      <c r="G93" s="18">
        <v>75000</v>
      </c>
      <c r="H93" t="s">
        <v>206</v>
      </c>
      <c r="I93" s="7">
        <f ca="1">(TODAY()-Staff[[#This Row],[Date Joined]])/365</f>
        <v>1.1479452054794521</v>
      </c>
      <c r="J93" s="18">
        <f ca="1">ROUND(IF(Staff[[#This Row],[Tenure]]&gt;2,3%,2%)*Staff[[#This Row],[Salary]],0)</f>
        <v>1500</v>
      </c>
      <c r="K93" s="22">
        <f>VLOOKUP(Staff[[#This Row],[Rating]],Mapping!$B$3:$C$8,2,FALSE)</f>
        <v>5</v>
      </c>
    </row>
    <row r="94" spans="1:11" x14ac:dyDescent="0.35">
      <c r="A94" t="s">
        <v>154</v>
      </c>
      <c r="B94" t="s">
        <v>15</v>
      </c>
      <c r="C94">
        <v>33</v>
      </c>
      <c r="D94" t="s">
        <v>13</v>
      </c>
      <c r="E94" s="6">
        <v>44253</v>
      </c>
      <c r="F94" t="s">
        <v>23</v>
      </c>
      <c r="G94" s="18">
        <v>75280</v>
      </c>
      <c r="H94" t="s">
        <v>204</v>
      </c>
      <c r="I94" s="7">
        <f ca="1">(TODAY()-Staff[[#This Row],[Date Joined]])/365</f>
        <v>2.5890410958904111</v>
      </c>
      <c r="J94" s="18">
        <f ca="1">ROUND(IF(Staff[[#This Row],[Tenure]]&gt;2,3%,2%)*Staff[[#This Row],[Salary]],0)</f>
        <v>2258</v>
      </c>
      <c r="K94" s="22">
        <f>VLOOKUP(Staff[[#This Row],[Rating]],Mapping!$B$3:$C$8,2,FALSE)</f>
        <v>3</v>
      </c>
    </row>
    <row r="95" spans="1:11" x14ac:dyDescent="0.35">
      <c r="A95" t="s">
        <v>105</v>
      </c>
      <c r="B95" t="s">
        <v>15</v>
      </c>
      <c r="C95">
        <v>33</v>
      </c>
      <c r="D95" t="s">
        <v>13</v>
      </c>
      <c r="E95" s="6">
        <v>44312</v>
      </c>
      <c r="F95" t="s">
        <v>23</v>
      </c>
      <c r="G95" s="18">
        <v>75280</v>
      </c>
      <c r="H95" t="s">
        <v>206</v>
      </c>
      <c r="I95" s="7">
        <f ca="1">(TODAY()-Staff[[#This Row],[Date Joined]])/365</f>
        <v>2.4273972602739726</v>
      </c>
      <c r="J95" s="18">
        <f ca="1">ROUND(IF(Staff[[#This Row],[Tenure]]&gt;2,3%,2%)*Staff[[#This Row],[Salary]],0)</f>
        <v>2258</v>
      </c>
      <c r="K95" s="22">
        <f>VLOOKUP(Staff[[#This Row],[Rating]],Mapping!$B$3:$C$8,2,FALSE)</f>
        <v>3</v>
      </c>
    </row>
    <row r="96" spans="1:11" x14ac:dyDescent="0.35">
      <c r="A96" t="s">
        <v>194</v>
      </c>
      <c r="B96" t="s">
        <v>15</v>
      </c>
      <c r="C96">
        <v>33</v>
      </c>
      <c r="D96" t="s">
        <v>49</v>
      </c>
      <c r="E96" s="6">
        <v>44313</v>
      </c>
      <c r="F96" t="s">
        <v>23</v>
      </c>
      <c r="G96" s="18">
        <v>75480</v>
      </c>
      <c r="H96" t="s">
        <v>204</v>
      </c>
      <c r="I96" s="7">
        <f ca="1">(TODAY()-Staff[[#This Row],[Date Joined]])/365</f>
        <v>2.4246575342465753</v>
      </c>
      <c r="J96" s="18">
        <f ca="1">ROUND(IF(Staff[[#This Row],[Tenure]]&gt;2,3%,2%)*Staff[[#This Row],[Salary]],0)</f>
        <v>2264</v>
      </c>
      <c r="K96" s="22">
        <f>VLOOKUP(Staff[[#This Row],[Rating]],Mapping!$B$3:$C$8,2,FALSE)</f>
        <v>1</v>
      </c>
    </row>
    <row r="97" spans="1:11" x14ac:dyDescent="0.35">
      <c r="A97" t="s">
        <v>48</v>
      </c>
      <c r="B97" t="s">
        <v>15</v>
      </c>
      <c r="C97">
        <v>33</v>
      </c>
      <c r="D97" t="s">
        <v>49</v>
      </c>
      <c r="E97" s="6">
        <v>44374</v>
      </c>
      <c r="F97" t="s">
        <v>23</v>
      </c>
      <c r="G97" s="18">
        <v>75480</v>
      </c>
      <c r="H97" t="s">
        <v>206</v>
      </c>
      <c r="I97" s="7">
        <f ca="1">(TODAY()-Staff[[#This Row],[Date Joined]])/365</f>
        <v>2.2575342465753425</v>
      </c>
      <c r="J97" s="18">
        <f ca="1">ROUND(IF(Staff[[#This Row],[Tenure]]&gt;2,3%,2%)*Staff[[#This Row],[Salary]],0)</f>
        <v>2264</v>
      </c>
      <c r="K97" s="22">
        <f>VLOOKUP(Staff[[#This Row],[Rating]],Mapping!$B$3:$C$8,2,FALSE)</f>
        <v>1</v>
      </c>
    </row>
    <row r="98" spans="1:11" x14ac:dyDescent="0.35">
      <c r="A98" t="s">
        <v>150</v>
      </c>
      <c r="B98" t="s">
        <v>8</v>
      </c>
      <c r="C98">
        <v>21</v>
      </c>
      <c r="D98" t="s">
        <v>13</v>
      </c>
      <c r="E98" s="6">
        <v>44180</v>
      </c>
      <c r="F98" t="s">
        <v>26</v>
      </c>
      <c r="G98" s="18">
        <v>75880</v>
      </c>
      <c r="H98" t="s">
        <v>204</v>
      </c>
      <c r="I98" s="7">
        <f ca="1">(TODAY()-Staff[[#This Row],[Date Joined]])/365</f>
        <v>2.7890410958904108</v>
      </c>
      <c r="J98" s="18">
        <f ca="1">ROUND(IF(Staff[[#This Row],[Tenure]]&gt;2,3%,2%)*Staff[[#This Row],[Salary]],0)</f>
        <v>2276</v>
      </c>
      <c r="K98" s="22">
        <f>VLOOKUP(Staff[[#This Row],[Rating]],Mapping!$B$3:$C$8,2,FALSE)</f>
        <v>3</v>
      </c>
    </row>
    <row r="99" spans="1:11" x14ac:dyDescent="0.35">
      <c r="A99" t="s">
        <v>36</v>
      </c>
      <c r="B99" t="s">
        <v>8</v>
      </c>
      <c r="C99">
        <v>21</v>
      </c>
      <c r="D99" t="s">
        <v>13</v>
      </c>
      <c r="E99" s="6">
        <v>44242</v>
      </c>
      <c r="F99" t="s">
        <v>26</v>
      </c>
      <c r="G99" s="18">
        <v>75880</v>
      </c>
      <c r="H99" t="s">
        <v>206</v>
      </c>
      <c r="I99" s="7">
        <f ca="1">(TODAY()-Staff[[#This Row],[Date Joined]])/365</f>
        <v>2.6191780821917807</v>
      </c>
      <c r="J99" s="18">
        <f ca="1">ROUND(IF(Staff[[#This Row],[Tenure]]&gt;2,3%,2%)*Staff[[#This Row],[Salary]],0)</f>
        <v>2276</v>
      </c>
      <c r="K99" s="22">
        <f>VLOOKUP(Staff[[#This Row],[Rating]],Mapping!$B$3:$C$8,2,FALSE)</f>
        <v>3</v>
      </c>
    </row>
    <row r="100" spans="1:11" x14ac:dyDescent="0.35">
      <c r="A100" t="s">
        <v>160</v>
      </c>
      <c r="B100" t="s">
        <v>15</v>
      </c>
      <c r="C100">
        <v>28</v>
      </c>
      <c r="D100" t="s">
        <v>13</v>
      </c>
      <c r="E100" s="6">
        <v>44124</v>
      </c>
      <c r="F100" t="s">
        <v>17</v>
      </c>
      <c r="G100" s="18">
        <v>75970</v>
      </c>
      <c r="H100" t="s">
        <v>204</v>
      </c>
      <c r="I100" s="7">
        <f ca="1">(TODAY()-Staff[[#This Row],[Date Joined]])/365</f>
        <v>2.9424657534246577</v>
      </c>
      <c r="J100" s="18">
        <f ca="1">ROUND(IF(Staff[[#This Row],[Tenure]]&gt;2,3%,2%)*Staff[[#This Row],[Salary]],0)</f>
        <v>2279</v>
      </c>
      <c r="K100" s="22">
        <f>VLOOKUP(Staff[[#This Row],[Rating]],Mapping!$B$3:$C$8,2,FALSE)</f>
        <v>3</v>
      </c>
    </row>
    <row r="101" spans="1:11" x14ac:dyDescent="0.35">
      <c r="A101" t="s">
        <v>46</v>
      </c>
      <c r="B101" t="s">
        <v>15</v>
      </c>
      <c r="C101">
        <v>28</v>
      </c>
      <c r="D101" t="s">
        <v>13</v>
      </c>
      <c r="E101" s="6">
        <v>44185</v>
      </c>
      <c r="F101" t="s">
        <v>17</v>
      </c>
      <c r="G101" s="18">
        <v>75970</v>
      </c>
      <c r="H101" t="s">
        <v>206</v>
      </c>
      <c r="I101" s="7">
        <f ca="1">(TODAY()-Staff[[#This Row],[Date Joined]])/365</f>
        <v>2.7753424657534245</v>
      </c>
      <c r="J101" s="18">
        <f ca="1">ROUND(IF(Staff[[#This Row],[Tenure]]&gt;2,3%,2%)*Staff[[#This Row],[Salary]],0)</f>
        <v>2279</v>
      </c>
      <c r="K101" s="22">
        <f>VLOOKUP(Staff[[#This Row],[Rating]],Mapping!$B$3:$C$8,2,FALSE)</f>
        <v>3</v>
      </c>
    </row>
    <row r="102" spans="1:11" x14ac:dyDescent="0.35">
      <c r="A102" t="s">
        <v>129</v>
      </c>
      <c r="B102" t="s">
        <v>15</v>
      </c>
      <c r="C102">
        <v>22</v>
      </c>
      <c r="D102" t="s">
        <v>10</v>
      </c>
      <c r="E102" s="6">
        <v>44388</v>
      </c>
      <c r="F102" t="s">
        <v>12</v>
      </c>
      <c r="G102" s="18">
        <v>76900</v>
      </c>
      <c r="H102" t="s">
        <v>204</v>
      </c>
      <c r="I102" s="7">
        <f ca="1">(TODAY()-Staff[[#This Row],[Date Joined]])/365</f>
        <v>2.2191780821917808</v>
      </c>
      <c r="J102" s="18">
        <f ca="1">ROUND(IF(Staff[[#This Row],[Tenure]]&gt;2,3%,2%)*Staff[[#This Row],[Salary]],0)</f>
        <v>2307</v>
      </c>
      <c r="K102" s="22">
        <f>VLOOKUP(Staff[[#This Row],[Rating]],Mapping!$B$3:$C$8,2,FALSE)</f>
        <v>4</v>
      </c>
    </row>
    <row r="103" spans="1:11" x14ac:dyDescent="0.35">
      <c r="A103" t="s">
        <v>78</v>
      </c>
      <c r="B103" t="s">
        <v>15</v>
      </c>
      <c r="C103">
        <v>22</v>
      </c>
      <c r="D103" t="s">
        <v>10</v>
      </c>
      <c r="E103" s="6">
        <v>44450</v>
      </c>
      <c r="F103" t="s">
        <v>12</v>
      </c>
      <c r="G103" s="18">
        <v>76900</v>
      </c>
      <c r="H103" t="s">
        <v>206</v>
      </c>
      <c r="I103" s="7">
        <f ca="1">(TODAY()-Staff[[#This Row],[Date Joined]])/365</f>
        <v>2.0493150684931507</v>
      </c>
      <c r="J103" s="18">
        <f ca="1">ROUND(IF(Staff[[#This Row],[Tenure]]&gt;2,3%,2%)*Staff[[#This Row],[Salary]],0)</f>
        <v>2307</v>
      </c>
      <c r="K103" s="22">
        <f>VLOOKUP(Staff[[#This Row],[Rating]],Mapping!$B$3:$C$8,2,FALSE)</f>
        <v>4</v>
      </c>
    </row>
    <row r="104" spans="1:11" x14ac:dyDescent="0.35">
      <c r="A104" t="s">
        <v>186</v>
      </c>
      <c r="B104" t="s">
        <v>15</v>
      </c>
      <c r="C104">
        <v>36</v>
      </c>
      <c r="D104" t="s">
        <v>13</v>
      </c>
      <c r="E104" s="6">
        <v>44468</v>
      </c>
      <c r="F104" t="s">
        <v>12</v>
      </c>
      <c r="G104" s="18">
        <v>78390</v>
      </c>
      <c r="H104" t="s">
        <v>204</v>
      </c>
      <c r="I104" s="7">
        <f ca="1">(TODAY()-Staff[[#This Row],[Date Joined]])/365</f>
        <v>2</v>
      </c>
      <c r="J104" s="18">
        <f ca="1">ROUND(IF(Staff[[#This Row],[Tenure]]&gt;2,3%,2%)*Staff[[#This Row],[Salary]],0)</f>
        <v>1568</v>
      </c>
      <c r="K104" s="22">
        <f>VLOOKUP(Staff[[#This Row],[Rating]],Mapping!$B$3:$C$8,2,FALSE)</f>
        <v>3</v>
      </c>
    </row>
    <row r="105" spans="1:11" x14ac:dyDescent="0.35">
      <c r="A105" t="s">
        <v>59</v>
      </c>
      <c r="B105" t="s">
        <v>15</v>
      </c>
      <c r="C105">
        <v>36</v>
      </c>
      <c r="D105" t="s">
        <v>13</v>
      </c>
      <c r="E105" s="6">
        <v>44529</v>
      </c>
      <c r="F105" t="s">
        <v>12</v>
      </c>
      <c r="G105" s="18">
        <v>78390</v>
      </c>
      <c r="H105" t="s">
        <v>206</v>
      </c>
      <c r="I105" s="7">
        <f ca="1">(TODAY()-Staff[[#This Row],[Date Joined]])/365</f>
        <v>1.832876712328767</v>
      </c>
      <c r="J105" s="18">
        <f ca="1">ROUND(IF(Staff[[#This Row],[Tenure]]&gt;2,3%,2%)*Staff[[#This Row],[Salary]],0)</f>
        <v>1568</v>
      </c>
      <c r="K105" s="22">
        <f>VLOOKUP(Staff[[#This Row],[Rating]],Mapping!$B$3:$C$8,2,FALSE)</f>
        <v>3</v>
      </c>
    </row>
    <row r="106" spans="1:11" x14ac:dyDescent="0.35">
      <c r="A106" t="s">
        <v>196</v>
      </c>
      <c r="B106" t="s">
        <v>15</v>
      </c>
      <c r="C106">
        <v>36</v>
      </c>
      <c r="D106" t="s">
        <v>13</v>
      </c>
      <c r="E106" s="6">
        <v>44433</v>
      </c>
      <c r="F106" t="s">
        <v>9</v>
      </c>
      <c r="G106" s="18">
        <v>78540</v>
      </c>
      <c r="H106" t="s">
        <v>204</v>
      </c>
      <c r="I106" s="7">
        <f ca="1">(TODAY()-Staff[[#This Row],[Date Joined]])/365</f>
        <v>2.095890410958904</v>
      </c>
      <c r="J106" s="18">
        <f ca="1">ROUND(IF(Staff[[#This Row],[Tenure]]&gt;2,3%,2%)*Staff[[#This Row],[Salary]],0)</f>
        <v>2356</v>
      </c>
      <c r="K106" s="22">
        <f>VLOOKUP(Staff[[#This Row],[Rating]],Mapping!$B$3:$C$8,2,FALSE)</f>
        <v>3</v>
      </c>
    </row>
    <row r="107" spans="1:11" x14ac:dyDescent="0.35">
      <c r="A107" t="s">
        <v>51</v>
      </c>
      <c r="B107" t="s">
        <v>15</v>
      </c>
      <c r="C107">
        <v>36</v>
      </c>
      <c r="D107" t="s">
        <v>13</v>
      </c>
      <c r="E107" s="6">
        <v>44494</v>
      </c>
      <c r="F107" t="s">
        <v>9</v>
      </c>
      <c r="G107" s="18">
        <v>78540</v>
      </c>
      <c r="H107" t="s">
        <v>206</v>
      </c>
      <c r="I107" s="7">
        <f ca="1">(TODAY()-Staff[[#This Row],[Date Joined]])/365</f>
        <v>1.9287671232876713</v>
      </c>
      <c r="J107" s="18">
        <f ca="1">ROUND(IF(Staff[[#This Row],[Tenure]]&gt;2,3%,2%)*Staff[[#This Row],[Salary]],0)</f>
        <v>1571</v>
      </c>
      <c r="K107" s="22">
        <f>VLOOKUP(Staff[[#This Row],[Rating]],Mapping!$B$3:$C$8,2,FALSE)</f>
        <v>3</v>
      </c>
    </row>
    <row r="108" spans="1:11" x14ac:dyDescent="0.35">
      <c r="A108" t="s">
        <v>128</v>
      </c>
      <c r="B108" t="s">
        <v>8</v>
      </c>
      <c r="C108">
        <v>20</v>
      </c>
      <c r="D108" t="s">
        <v>13</v>
      </c>
      <c r="E108" s="6">
        <v>44683</v>
      </c>
      <c r="F108" t="s">
        <v>12</v>
      </c>
      <c r="G108" s="18">
        <v>79570</v>
      </c>
      <c r="H108" t="s">
        <v>204</v>
      </c>
      <c r="I108" s="7">
        <f ca="1">(TODAY()-Staff[[#This Row],[Date Joined]])/365</f>
        <v>1.4109589041095891</v>
      </c>
      <c r="J108" s="18">
        <f ca="1">ROUND(IF(Staff[[#This Row],[Tenure]]&gt;2,3%,2%)*Staff[[#This Row],[Salary]],0)</f>
        <v>1591</v>
      </c>
      <c r="K108" s="22">
        <f>VLOOKUP(Staff[[#This Row],[Rating]],Mapping!$B$3:$C$8,2,FALSE)</f>
        <v>3</v>
      </c>
    </row>
    <row r="109" spans="1:11" x14ac:dyDescent="0.35">
      <c r="A109" t="s">
        <v>64</v>
      </c>
      <c r="B109" t="s">
        <v>8</v>
      </c>
      <c r="C109">
        <v>20</v>
      </c>
      <c r="D109" t="s">
        <v>13</v>
      </c>
      <c r="E109" s="6">
        <v>44744</v>
      </c>
      <c r="F109" t="s">
        <v>12</v>
      </c>
      <c r="G109" s="18">
        <v>79570</v>
      </c>
      <c r="H109" t="s">
        <v>206</v>
      </c>
      <c r="I109" s="7">
        <f ca="1">(TODAY()-Staff[[#This Row],[Date Joined]])/365</f>
        <v>1.2438356164383562</v>
      </c>
      <c r="J109" s="18">
        <f ca="1">ROUND(IF(Staff[[#This Row],[Tenure]]&gt;2,3%,2%)*Staff[[#This Row],[Salary]],0)</f>
        <v>1591</v>
      </c>
      <c r="K109" s="22">
        <f>VLOOKUP(Staff[[#This Row],[Rating]],Mapping!$B$3:$C$8,2,FALSE)</f>
        <v>3</v>
      </c>
    </row>
    <row r="110" spans="1:11" x14ac:dyDescent="0.35">
      <c r="A110" t="s">
        <v>143</v>
      </c>
      <c r="B110" t="s">
        <v>15</v>
      </c>
      <c r="C110">
        <v>25</v>
      </c>
      <c r="D110" t="s">
        <v>10</v>
      </c>
      <c r="E110" s="6">
        <v>44633</v>
      </c>
      <c r="F110" t="s">
        <v>23</v>
      </c>
      <c r="G110" s="18">
        <v>80700</v>
      </c>
      <c r="H110" t="s">
        <v>204</v>
      </c>
      <c r="I110" s="7">
        <f ca="1">(TODAY()-Staff[[#This Row],[Date Joined]])/365</f>
        <v>1.547945205479452</v>
      </c>
      <c r="J110" s="18">
        <f ca="1">ROUND(IF(Staff[[#This Row],[Tenure]]&gt;2,3%,2%)*Staff[[#This Row],[Salary]],0)</f>
        <v>1614</v>
      </c>
      <c r="K110" s="22">
        <f>VLOOKUP(Staff[[#This Row],[Rating]],Mapping!$B$3:$C$8,2,FALSE)</f>
        <v>4</v>
      </c>
    </row>
    <row r="111" spans="1:11" x14ac:dyDescent="0.35">
      <c r="A111" t="s">
        <v>66</v>
      </c>
      <c r="B111" t="s">
        <v>15</v>
      </c>
      <c r="C111">
        <v>25</v>
      </c>
      <c r="D111" t="s">
        <v>10</v>
      </c>
      <c r="E111" s="6">
        <v>44694</v>
      </c>
      <c r="F111" t="s">
        <v>23</v>
      </c>
      <c r="G111" s="18">
        <v>80700</v>
      </c>
      <c r="H111" t="s">
        <v>206</v>
      </c>
      <c r="I111" s="7">
        <f ca="1">(TODAY()-Staff[[#This Row],[Date Joined]])/365</f>
        <v>1.3808219178082193</v>
      </c>
      <c r="J111" s="18">
        <f ca="1">ROUND(IF(Staff[[#This Row],[Tenure]]&gt;2,3%,2%)*Staff[[#This Row],[Salary]],0)</f>
        <v>1614</v>
      </c>
      <c r="K111" s="22">
        <f>VLOOKUP(Staff[[#This Row],[Rating]],Mapping!$B$3:$C$8,2,FALSE)</f>
        <v>4</v>
      </c>
    </row>
    <row r="112" spans="1:11" x14ac:dyDescent="0.35">
      <c r="A112" t="s">
        <v>168</v>
      </c>
      <c r="B112" t="s">
        <v>15</v>
      </c>
      <c r="C112">
        <v>27</v>
      </c>
      <c r="D112" t="s">
        <v>13</v>
      </c>
      <c r="E112" s="6">
        <v>44625</v>
      </c>
      <c r="F112" t="s">
        <v>23</v>
      </c>
      <c r="G112" s="18">
        <v>83750</v>
      </c>
      <c r="H112" t="s">
        <v>204</v>
      </c>
      <c r="I112" s="7">
        <f ca="1">(TODAY()-Staff[[#This Row],[Date Joined]])/365</f>
        <v>1.5698630136986302</v>
      </c>
      <c r="J112" s="18">
        <f ca="1">ROUND(IF(Staff[[#This Row],[Tenure]]&gt;2,3%,2%)*Staff[[#This Row],[Salary]],0)</f>
        <v>1675</v>
      </c>
      <c r="K112" s="22">
        <f>VLOOKUP(Staff[[#This Row],[Rating]],Mapping!$B$3:$C$8,2,FALSE)</f>
        <v>3</v>
      </c>
    </row>
    <row r="113" spans="1:11" x14ac:dyDescent="0.35">
      <c r="A113" t="s">
        <v>61</v>
      </c>
      <c r="B113" t="s">
        <v>15</v>
      </c>
      <c r="C113">
        <v>27</v>
      </c>
      <c r="D113" t="s">
        <v>13</v>
      </c>
      <c r="E113" s="6">
        <v>44686</v>
      </c>
      <c r="F113" t="s">
        <v>23</v>
      </c>
      <c r="G113" s="18">
        <v>83750</v>
      </c>
      <c r="H113" t="s">
        <v>206</v>
      </c>
      <c r="I113" s="7">
        <f ca="1">(TODAY()-Staff[[#This Row],[Date Joined]])/365</f>
        <v>1.4027397260273973</v>
      </c>
      <c r="J113" s="18">
        <f ca="1">ROUND(IF(Staff[[#This Row],[Tenure]]&gt;2,3%,2%)*Staff[[#This Row],[Salary]],0)</f>
        <v>1675</v>
      </c>
      <c r="K113" s="22">
        <f>VLOOKUP(Staff[[#This Row],[Rating]],Mapping!$B$3:$C$8,2,FALSE)</f>
        <v>3</v>
      </c>
    </row>
    <row r="114" spans="1:11" x14ac:dyDescent="0.35">
      <c r="A114" t="s">
        <v>152</v>
      </c>
      <c r="B114" t="s">
        <v>15</v>
      </c>
      <c r="C114">
        <v>34</v>
      </c>
      <c r="D114" t="s">
        <v>13</v>
      </c>
      <c r="E114" s="6">
        <v>44397</v>
      </c>
      <c r="F114" t="s">
        <v>17</v>
      </c>
      <c r="G114" s="18">
        <v>85000</v>
      </c>
      <c r="H114" t="s">
        <v>204</v>
      </c>
      <c r="I114" s="7">
        <f ca="1">(TODAY()-Staff[[#This Row],[Date Joined]])/365</f>
        <v>2.1945205479452055</v>
      </c>
      <c r="J114" s="18">
        <f ca="1">ROUND(IF(Staff[[#This Row],[Tenure]]&gt;2,3%,2%)*Staff[[#This Row],[Salary]],0)</f>
        <v>2550</v>
      </c>
      <c r="K114" s="22">
        <f>VLOOKUP(Staff[[#This Row],[Rating]],Mapping!$B$3:$C$8,2,FALSE)</f>
        <v>3</v>
      </c>
    </row>
    <row r="115" spans="1:11" x14ac:dyDescent="0.35">
      <c r="A115" t="s">
        <v>100</v>
      </c>
      <c r="B115" t="s">
        <v>15</v>
      </c>
      <c r="C115">
        <v>34</v>
      </c>
      <c r="D115" t="s">
        <v>13</v>
      </c>
      <c r="E115" s="6">
        <v>44459</v>
      </c>
      <c r="F115" t="s">
        <v>17</v>
      </c>
      <c r="G115" s="18">
        <v>85000</v>
      </c>
      <c r="H115" t="s">
        <v>206</v>
      </c>
      <c r="I115" s="7">
        <f ca="1">(TODAY()-Staff[[#This Row],[Date Joined]])/365</f>
        <v>2.0246575342465754</v>
      </c>
      <c r="J115" s="18">
        <f ca="1">ROUND(IF(Staff[[#This Row],[Tenure]]&gt;2,3%,2%)*Staff[[#This Row],[Salary]],0)</f>
        <v>2550</v>
      </c>
      <c r="K115" s="22">
        <f>VLOOKUP(Staff[[#This Row],[Rating]],Mapping!$B$3:$C$8,2,FALSE)</f>
        <v>3</v>
      </c>
    </row>
    <row r="116" spans="1:11" x14ac:dyDescent="0.35">
      <c r="A116" t="s">
        <v>178</v>
      </c>
      <c r="B116" t="s">
        <v>15</v>
      </c>
      <c r="C116">
        <v>33</v>
      </c>
      <c r="D116" t="s">
        <v>13</v>
      </c>
      <c r="E116" s="6">
        <v>44747</v>
      </c>
      <c r="F116" t="s">
        <v>17</v>
      </c>
      <c r="G116" s="18">
        <v>86570</v>
      </c>
      <c r="H116" t="s">
        <v>204</v>
      </c>
      <c r="I116" s="7">
        <f ca="1">(TODAY()-Staff[[#This Row],[Date Joined]])/365</f>
        <v>1.2356164383561643</v>
      </c>
      <c r="J116" s="18">
        <f ca="1">ROUND(IF(Staff[[#This Row],[Tenure]]&gt;2,3%,2%)*Staff[[#This Row],[Salary]],0)</f>
        <v>1731</v>
      </c>
      <c r="K116" s="22">
        <f>VLOOKUP(Staff[[#This Row],[Rating]],Mapping!$B$3:$C$8,2,FALSE)</f>
        <v>3</v>
      </c>
    </row>
    <row r="117" spans="1:11" x14ac:dyDescent="0.35">
      <c r="A117" t="s">
        <v>60</v>
      </c>
      <c r="B117" t="s">
        <v>15</v>
      </c>
      <c r="C117">
        <v>33</v>
      </c>
      <c r="D117" t="s">
        <v>13</v>
      </c>
      <c r="E117" s="6">
        <v>44809</v>
      </c>
      <c r="F117" t="s">
        <v>17</v>
      </c>
      <c r="G117" s="18">
        <v>86570</v>
      </c>
      <c r="H117" t="s">
        <v>206</v>
      </c>
      <c r="I117" s="7">
        <f ca="1">(TODAY()-Staff[[#This Row],[Date Joined]])/365</f>
        <v>1.0657534246575342</v>
      </c>
      <c r="J117" s="18">
        <f ca="1">ROUND(IF(Staff[[#This Row],[Tenure]]&gt;2,3%,2%)*Staff[[#This Row],[Salary]],0)</f>
        <v>1731</v>
      </c>
      <c r="K117" s="22">
        <f>VLOOKUP(Staff[[#This Row],[Rating]],Mapping!$B$3:$C$8,2,FALSE)</f>
        <v>3</v>
      </c>
    </row>
    <row r="118" spans="1:11" x14ac:dyDescent="0.35">
      <c r="A118" t="s">
        <v>169</v>
      </c>
      <c r="B118" t="s">
        <v>15</v>
      </c>
      <c r="C118">
        <v>40</v>
      </c>
      <c r="D118" t="s">
        <v>13</v>
      </c>
      <c r="E118" s="6">
        <v>44276</v>
      </c>
      <c r="F118" t="s">
        <v>23</v>
      </c>
      <c r="G118" s="18">
        <v>87620</v>
      </c>
      <c r="H118" t="s">
        <v>204</v>
      </c>
      <c r="I118" s="7">
        <f ca="1">(TODAY()-Staff[[#This Row],[Date Joined]])/365</f>
        <v>2.526027397260274</v>
      </c>
      <c r="J118" s="18">
        <f ca="1">ROUND(IF(Staff[[#This Row],[Tenure]]&gt;2,3%,2%)*Staff[[#This Row],[Salary]],0)</f>
        <v>2629</v>
      </c>
      <c r="K118" s="22">
        <f>VLOOKUP(Staff[[#This Row],[Rating]],Mapping!$B$3:$C$8,2,FALSE)</f>
        <v>3</v>
      </c>
    </row>
    <row r="119" spans="1:11" x14ac:dyDescent="0.35">
      <c r="A119" t="s">
        <v>44</v>
      </c>
      <c r="B119" t="s">
        <v>15</v>
      </c>
      <c r="C119">
        <v>40</v>
      </c>
      <c r="D119" t="s">
        <v>13</v>
      </c>
      <c r="E119" s="6">
        <v>44337</v>
      </c>
      <c r="F119" t="s">
        <v>23</v>
      </c>
      <c r="G119" s="18">
        <v>87620</v>
      </c>
      <c r="H119" t="s">
        <v>206</v>
      </c>
      <c r="I119" s="7">
        <f ca="1">(TODAY()-Staff[[#This Row],[Date Joined]])/365</f>
        <v>2.3589041095890413</v>
      </c>
      <c r="J119" s="18">
        <f ca="1">ROUND(IF(Staff[[#This Row],[Tenure]]&gt;2,3%,2%)*Staff[[#This Row],[Salary]],0)</f>
        <v>2629</v>
      </c>
      <c r="K119" s="22">
        <f>VLOOKUP(Staff[[#This Row],[Rating]],Mapping!$B$3:$C$8,2,FALSE)</f>
        <v>3</v>
      </c>
    </row>
    <row r="120" spans="1:11" x14ac:dyDescent="0.35">
      <c r="A120" t="s">
        <v>131</v>
      </c>
      <c r="B120" t="s">
        <v>8</v>
      </c>
      <c r="C120">
        <v>37</v>
      </c>
      <c r="D120" t="s">
        <v>18</v>
      </c>
      <c r="E120" s="6">
        <v>44277</v>
      </c>
      <c r="F120" t="s">
        <v>23</v>
      </c>
      <c r="G120" s="18">
        <v>88050</v>
      </c>
      <c r="H120" t="s">
        <v>204</v>
      </c>
      <c r="I120" s="7">
        <f ca="1">(TODAY()-Staff[[#This Row],[Date Joined]])/365</f>
        <v>2.5232876712328767</v>
      </c>
      <c r="J120" s="18">
        <f ca="1">ROUND(IF(Staff[[#This Row],[Tenure]]&gt;2,3%,2%)*Staff[[#This Row],[Salary]],0)</f>
        <v>2642</v>
      </c>
      <c r="K120" s="22">
        <f>VLOOKUP(Staff[[#This Row],[Rating]],Mapping!$B$3:$C$8,2,FALSE)</f>
        <v>2</v>
      </c>
    </row>
    <row r="121" spans="1:11" x14ac:dyDescent="0.35">
      <c r="A121" t="s">
        <v>90</v>
      </c>
      <c r="B121" t="s">
        <v>8</v>
      </c>
      <c r="C121">
        <v>37</v>
      </c>
      <c r="D121" t="s">
        <v>18</v>
      </c>
      <c r="E121" s="6">
        <v>44338</v>
      </c>
      <c r="F121" t="s">
        <v>23</v>
      </c>
      <c r="G121" s="18">
        <v>88050</v>
      </c>
      <c r="H121" t="s">
        <v>206</v>
      </c>
      <c r="I121" s="7">
        <f ca="1">(TODAY()-Staff[[#This Row],[Date Joined]])/365</f>
        <v>2.3561643835616439</v>
      </c>
      <c r="J121" s="18">
        <f ca="1">ROUND(IF(Staff[[#This Row],[Tenure]]&gt;2,3%,2%)*Staff[[#This Row],[Salary]],0)</f>
        <v>2642</v>
      </c>
      <c r="K121" s="22">
        <f>VLOOKUP(Staff[[#This Row],[Rating]],Mapping!$B$3:$C$8,2,FALSE)</f>
        <v>2</v>
      </c>
    </row>
    <row r="122" spans="1:11" x14ac:dyDescent="0.35">
      <c r="A122" t="s">
        <v>161</v>
      </c>
      <c r="B122" t="s">
        <v>205</v>
      </c>
      <c r="C122">
        <v>27</v>
      </c>
      <c r="D122" t="s">
        <v>10</v>
      </c>
      <c r="E122" s="6">
        <v>44212</v>
      </c>
      <c r="F122" t="s">
        <v>23</v>
      </c>
      <c r="G122" s="18">
        <v>90700</v>
      </c>
      <c r="H122" t="s">
        <v>204</v>
      </c>
      <c r="I122" s="7">
        <f ca="1">(TODAY()-Staff[[#This Row],[Date Joined]])/365</f>
        <v>2.7013698630136984</v>
      </c>
      <c r="J122" s="18">
        <f ca="1">ROUND(IF(Staff[[#This Row],[Tenure]]&gt;2,3%,2%)*Staff[[#This Row],[Salary]],0)</f>
        <v>2721</v>
      </c>
      <c r="K122" s="22">
        <f>VLOOKUP(Staff[[#This Row],[Rating]],Mapping!$B$3:$C$8,2,FALSE)</f>
        <v>4</v>
      </c>
    </row>
    <row r="123" spans="1:11" x14ac:dyDescent="0.35">
      <c r="A123" t="s">
        <v>83</v>
      </c>
      <c r="B123" t="s">
        <v>205</v>
      </c>
      <c r="C123">
        <v>26</v>
      </c>
      <c r="D123" t="s">
        <v>10</v>
      </c>
      <c r="E123" s="6">
        <v>44271</v>
      </c>
      <c r="F123" t="s">
        <v>23</v>
      </c>
      <c r="G123" s="18">
        <v>90700</v>
      </c>
      <c r="H123" t="s">
        <v>206</v>
      </c>
      <c r="I123" s="7">
        <f ca="1">(TODAY()-Staff[[#This Row],[Date Joined]])/365</f>
        <v>2.5397260273972604</v>
      </c>
      <c r="J123" s="18">
        <f ca="1">ROUND(IF(Staff[[#This Row],[Tenure]]&gt;2,3%,2%)*Staff[[#This Row],[Salary]],0)</f>
        <v>2721</v>
      </c>
      <c r="K123" s="22">
        <f>VLOOKUP(Staff[[#This Row],[Rating]],Mapping!$B$3:$C$8,2,FALSE)</f>
        <v>4</v>
      </c>
    </row>
    <row r="124" spans="1:11" x14ac:dyDescent="0.35">
      <c r="A124" t="s">
        <v>117</v>
      </c>
      <c r="B124" t="s">
        <v>205</v>
      </c>
      <c r="C124">
        <v>32</v>
      </c>
      <c r="D124" t="s">
        <v>13</v>
      </c>
      <c r="E124" s="6">
        <v>44713</v>
      </c>
      <c r="F124" t="s">
        <v>23</v>
      </c>
      <c r="G124" s="18">
        <v>91310</v>
      </c>
      <c r="H124" t="s">
        <v>204</v>
      </c>
      <c r="I124" s="7">
        <f ca="1">(TODAY()-Staff[[#This Row],[Date Joined]])/365</f>
        <v>1.3287671232876712</v>
      </c>
      <c r="J124" s="18">
        <f ca="1">ROUND(IF(Staff[[#This Row],[Tenure]]&gt;2,3%,2%)*Staff[[#This Row],[Salary]],0)</f>
        <v>1826</v>
      </c>
      <c r="K124" s="22">
        <f>VLOOKUP(Staff[[#This Row],[Rating]],Mapping!$B$3:$C$8,2,FALSE)</f>
        <v>3</v>
      </c>
    </row>
    <row r="125" spans="1:11" x14ac:dyDescent="0.35">
      <c r="A125" t="s">
        <v>80</v>
      </c>
      <c r="B125" t="s">
        <v>205</v>
      </c>
      <c r="C125">
        <v>32</v>
      </c>
      <c r="D125" t="s">
        <v>13</v>
      </c>
      <c r="E125" s="6">
        <v>44774</v>
      </c>
      <c r="F125" t="s">
        <v>23</v>
      </c>
      <c r="G125" s="18">
        <v>91310</v>
      </c>
      <c r="H125" t="s">
        <v>206</v>
      </c>
      <c r="I125" s="7">
        <f ca="1">(TODAY()-Staff[[#This Row],[Date Joined]])/365</f>
        <v>1.1616438356164382</v>
      </c>
      <c r="J125" s="18">
        <f ca="1">ROUND(IF(Staff[[#This Row],[Tenure]]&gt;2,3%,2%)*Staff[[#This Row],[Salary]],0)</f>
        <v>1826</v>
      </c>
      <c r="K125" s="22">
        <f>VLOOKUP(Staff[[#This Row],[Rating]],Mapping!$B$3:$C$8,2,FALSE)</f>
        <v>3</v>
      </c>
    </row>
    <row r="126" spans="1:11" x14ac:dyDescent="0.35">
      <c r="A126" t="s">
        <v>158</v>
      </c>
      <c r="B126" t="s">
        <v>8</v>
      </c>
      <c r="C126">
        <v>27</v>
      </c>
      <c r="D126" t="s">
        <v>10</v>
      </c>
      <c r="E126" s="6">
        <v>44174</v>
      </c>
      <c r="F126" t="s">
        <v>17</v>
      </c>
      <c r="G126" s="18">
        <v>91650</v>
      </c>
      <c r="H126" t="s">
        <v>204</v>
      </c>
      <c r="I126" s="7">
        <f ca="1">(TODAY()-Staff[[#This Row],[Date Joined]])/365</f>
        <v>2.8054794520547945</v>
      </c>
      <c r="J126" s="18">
        <f ca="1">ROUND(IF(Staff[[#This Row],[Tenure]]&gt;2,3%,2%)*Staff[[#This Row],[Salary]],0)</f>
        <v>2750</v>
      </c>
      <c r="K126" s="22">
        <f>VLOOKUP(Staff[[#This Row],[Rating]],Mapping!$B$3:$C$8,2,FALSE)</f>
        <v>4</v>
      </c>
    </row>
    <row r="127" spans="1:11" x14ac:dyDescent="0.35">
      <c r="A127" t="s">
        <v>96</v>
      </c>
      <c r="B127" t="s">
        <v>8</v>
      </c>
      <c r="C127">
        <v>27</v>
      </c>
      <c r="D127" t="s">
        <v>10</v>
      </c>
      <c r="E127" s="6">
        <v>44236</v>
      </c>
      <c r="F127" t="s">
        <v>17</v>
      </c>
      <c r="G127" s="18">
        <v>91650</v>
      </c>
      <c r="H127" t="s">
        <v>206</v>
      </c>
      <c r="I127" s="7">
        <f ca="1">(TODAY()-Staff[[#This Row],[Date Joined]])/365</f>
        <v>2.6356164383561644</v>
      </c>
      <c r="J127" s="18">
        <f ca="1">ROUND(IF(Staff[[#This Row],[Tenure]]&gt;2,3%,2%)*Staff[[#This Row],[Salary]],0)</f>
        <v>2750</v>
      </c>
      <c r="K127" s="22">
        <f>VLOOKUP(Staff[[#This Row],[Rating]],Mapping!$B$3:$C$8,2,FALSE)</f>
        <v>4</v>
      </c>
    </row>
    <row r="128" spans="1:11" x14ac:dyDescent="0.35">
      <c r="A128" t="s">
        <v>166</v>
      </c>
      <c r="B128" t="s">
        <v>15</v>
      </c>
      <c r="C128">
        <v>34</v>
      </c>
      <c r="D128" t="s">
        <v>13</v>
      </c>
      <c r="E128" s="6">
        <v>44383</v>
      </c>
      <c r="F128" t="s">
        <v>17</v>
      </c>
      <c r="G128" s="18">
        <v>92450</v>
      </c>
      <c r="H128" t="s">
        <v>204</v>
      </c>
      <c r="I128" s="7">
        <f ca="1">(TODAY()-Staff[[#This Row],[Date Joined]])/365</f>
        <v>2.2328767123287672</v>
      </c>
      <c r="J128" s="18">
        <f ca="1">ROUND(IF(Staff[[#This Row],[Tenure]]&gt;2,3%,2%)*Staff[[#This Row],[Salary]],0)</f>
        <v>2774</v>
      </c>
      <c r="K128" s="22">
        <f>VLOOKUP(Staff[[#This Row],[Rating]],Mapping!$B$3:$C$8,2,FALSE)</f>
        <v>3</v>
      </c>
    </row>
    <row r="129" spans="1:11" x14ac:dyDescent="0.35">
      <c r="A129" t="s">
        <v>62</v>
      </c>
      <c r="B129" t="s">
        <v>15</v>
      </c>
      <c r="C129">
        <v>34</v>
      </c>
      <c r="D129" t="s">
        <v>13</v>
      </c>
      <c r="E129" s="6">
        <v>44445</v>
      </c>
      <c r="F129" t="s">
        <v>17</v>
      </c>
      <c r="G129" s="18">
        <v>92450</v>
      </c>
      <c r="H129" t="s">
        <v>206</v>
      </c>
      <c r="I129" s="7">
        <f ca="1">(TODAY()-Staff[[#This Row],[Date Joined]])/365</f>
        <v>2.0630136986301371</v>
      </c>
      <c r="J129" s="18">
        <f ca="1">ROUND(IF(Staff[[#This Row],[Tenure]]&gt;2,3%,2%)*Staff[[#This Row],[Salary]],0)</f>
        <v>2774</v>
      </c>
      <c r="K129" s="22">
        <f>VLOOKUP(Staff[[#This Row],[Rating]],Mapping!$B$3:$C$8,2,FALSE)</f>
        <v>3</v>
      </c>
    </row>
    <row r="130" spans="1:11" x14ac:dyDescent="0.35">
      <c r="A130" t="s">
        <v>116</v>
      </c>
      <c r="B130" t="s">
        <v>15</v>
      </c>
      <c r="C130">
        <v>25</v>
      </c>
      <c r="D130" t="s">
        <v>13</v>
      </c>
      <c r="E130" s="6">
        <v>44144</v>
      </c>
      <c r="F130" t="s">
        <v>9</v>
      </c>
      <c r="G130" s="18">
        <v>92700</v>
      </c>
      <c r="H130" t="s">
        <v>204</v>
      </c>
      <c r="I130" s="7">
        <f ca="1">(TODAY()-Staff[[#This Row],[Date Joined]])/365</f>
        <v>2.8876712328767122</v>
      </c>
      <c r="J130" s="18">
        <f ca="1">ROUND(IF(Staff[[#This Row],[Tenure]]&gt;2,3%,2%)*Staff[[#This Row],[Salary]],0)</f>
        <v>2781</v>
      </c>
      <c r="K130" s="22">
        <f>VLOOKUP(Staff[[#This Row],[Rating]],Mapping!$B$3:$C$8,2,FALSE)</f>
        <v>3</v>
      </c>
    </row>
    <row r="131" spans="1:11" x14ac:dyDescent="0.35">
      <c r="A131" t="s">
        <v>85</v>
      </c>
      <c r="B131" t="s">
        <v>15</v>
      </c>
      <c r="C131">
        <v>25</v>
      </c>
      <c r="D131" t="s">
        <v>13</v>
      </c>
      <c r="E131" s="6">
        <v>44205</v>
      </c>
      <c r="F131" t="s">
        <v>9</v>
      </c>
      <c r="G131" s="18">
        <v>92700</v>
      </c>
      <c r="H131" t="s">
        <v>206</v>
      </c>
      <c r="I131" s="7">
        <f ca="1">(TODAY()-Staff[[#This Row],[Date Joined]])/365</f>
        <v>2.7205479452054795</v>
      </c>
      <c r="J131" s="18">
        <f ca="1">ROUND(IF(Staff[[#This Row],[Tenure]]&gt;2,3%,2%)*Staff[[#This Row],[Salary]],0)</f>
        <v>2781</v>
      </c>
      <c r="K131" s="22">
        <f>VLOOKUP(Staff[[#This Row],[Rating]],Mapping!$B$3:$C$8,2,FALSE)</f>
        <v>3</v>
      </c>
    </row>
    <row r="132" spans="1:11" x14ac:dyDescent="0.35">
      <c r="A132" t="s">
        <v>201</v>
      </c>
      <c r="B132" t="s">
        <v>15</v>
      </c>
      <c r="C132">
        <v>33</v>
      </c>
      <c r="D132" t="s">
        <v>13</v>
      </c>
      <c r="E132" s="6">
        <v>44129</v>
      </c>
      <c r="F132" t="s">
        <v>23</v>
      </c>
      <c r="G132" s="18">
        <v>96140</v>
      </c>
      <c r="H132" t="s">
        <v>204</v>
      </c>
      <c r="I132" s="7">
        <f ca="1">(TODAY()-Staff[[#This Row],[Date Joined]])/365</f>
        <v>2.9287671232876713</v>
      </c>
      <c r="J132" s="18">
        <f ca="1">ROUND(IF(Staff[[#This Row],[Tenure]]&gt;2,3%,2%)*Staff[[#This Row],[Salary]],0)</f>
        <v>2884</v>
      </c>
      <c r="K132" s="22">
        <f>VLOOKUP(Staff[[#This Row],[Rating]],Mapping!$B$3:$C$8,2,FALSE)</f>
        <v>3</v>
      </c>
    </row>
    <row r="133" spans="1:11" x14ac:dyDescent="0.35">
      <c r="A133" t="s">
        <v>55</v>
      </c>
      <c r="B133" t="s">
        <v>15</v>
      </c>
      <c r="C133">
        <v>33</v>
      </c>
      <c r="D133" t="s">
        <v>13</v>
      </c>
      <c r="E133" s="6">
        <v>44190</v>
      </c>
      <c r="F133" t="s">
        <v>23</v>
      </c>
      <c r="G133" s="18">
        <v>96140</v>
      </c>
      <c r="H133" t="s">
        <v>206</v>
      </c>
      <c r="I133" s="7">
        <f ca="1">(TODAY()-Staff[[#This Row],[Date Joined]])/365</f>
        <v>2.7616438356164386</v>
      </c>
      <c r="J133" s="18">
        <f ca="1">ROUND(IF(Staff[[#This Row],[Tenure]]&gt;2,3%,2%)*Staff[[#This Row],[Salary]],0)</f>
        <v>2884</v>
      </c>
      <c r="K133" s="22">
        <f>VLOOKUP(Staff[[#This Row],[Rating]],Mapping!$B$3:$C$8,2,FALSE)</f>
        <v>3</v>
      </c>
    </row>
    <row r="134" spans="1:11" x14ac:dyDescent="0.35">
      <c r="A134" t="s">
        <v>121</v>
      </c>
      <c r="B134" t="s">
        <v>8</v>
      </c>
      <c r="C134">
        <v>30</v>
      </c>
      <c r="D134" t="s">
        <v>13</v>
      </c>
      <c r="E134" s="6">
        <v>44544</v>
      </c>
      <c r="F134" t="s">
        <v>17</v>
      </c>
      <c r="G134" s="18">
        <v>96800</v>
      </c>
      <c r="H134" t="s">
        <v>204</v>
      </c>
      <c r="I134" s="7">
        <f ca="1">(TODAY()-Staff[[#This Row],[Date Joined]])/365</f>
        <v>1.7917808219178082</v>
      </c>
      <c r="J134" s="18">
        <f ca="1">ROUND(IF(Staff[[#This Row],[Tenure]]&gt;2,3%,2%)*Staff[[#This Row],[Salary]],0)</f>
        <v>1936</v>
      </c>
      <c r="K134" s="22">
        <f>VLOOKUP(Staff[[#This Row],[Rating]],Mapping!$B$3:$C$8,2,FALSE)</f>
        <v>3</v>
      </c>
    </row>
    <row r="135" spans="1:11" x14ac:dyDescent="0.35">
      <c r="A135" t="s">
        <v>99</v>
      </c>
      <c r="B135" t="s">
        <v>8</v>
      </c>
      <c r="C135">
        <v>30</v>
      </c>
      <c r="D135" t="s">
        <v>13</v>
      </c>
      <c r="E135" s="6">
        <v>44606</v>
      </c>
      <c r="F135" t="s">
        <v>17</v>
      </c>
      <c r="G135" s="18">
        <v>96800</v>
      </c>
      <c r="H135" t="s">
        <v>206</v>
      </c>
      <c r="I135" s="7">
        <f ca="1">(TODAY()-Staff[[#This Row],[Date Joined]])/365</f>
        <v>1.6219178082191781</v>
      </c>
      <c r="J135" s="18">
        <f ca="1">ROUND(IF(Staff[[#This Row],[Tenure]]&gt;2,3%,2%)*Staff[[#This Row],[Salary]],0)</f>
        <v>1936</v>
      </c>
      <c r="K135" s="22">
        <f>VLOOKUP(Staff[[#This Row],[Rating]],Mapping!$B$3:$C$8,2,FALSE)</f>
        <v>3</v>
      </c>
    </row>
    <row r="136" spans="1:11" x14ac:dyDescent="0.35">
      <c r="A136" t="s">
        <v>174</v>
      </c>
      <c r="B136" t="s">
        <v>8</v>
      </c>
      <c r="C136">
        <v>40</v>
      </c>
      <c r="D136" t="s">
        <v>13</v>
      </c>
      <c r="E136" s="6">
        <v>44204</v>
      </c>
      <c r="F136" t="s">
        <v>12</v>
      </c>
      <c r="G136" s="18">
        <v>99750</v>
      </c>
      <c r="H136" t="s">
        <v>204</v>
      </c>
      <c r="I136" s="7">
        <f ca="1">(TODAY()-Staff[[#This Row],[Date Joined]])/365</f>
        <v>2.7232876712328768</v>
      </c>
      <c r="J136" s="18">
        <f ca="1">ROUND(IF(Staff[[#This Row],[Tenure]]&gt;2,3%,2%)*Staff[[#This Row],[Salary]],0)</f>
        <v>2993</v>
      </c>
      <c r="K136" s="22">
        <f>VLOOKUP(Staff[[#This Row],[Rating]],Mapping!$B$3:$C$8,2,FALSE)</f>
        <v>3</v>
      </c>
    </row>
    <row r="137" spans="1:11" x14ac:dyDescent="0.35">
      <c r="A137" t="s">
        <v>32</v>
      </c>
      <c r="B137" t="s">
        <v>8</v>
      </c>
      <c r="C137">
        <v>40</v>
      </c>
      <c r="D137" t="s">
        <v>13</v>
      </c>
      <c r="E137" s="6">
        <v>44263</v>
      </c>
      <c r="F137" t="s">
        <v>12</v>
      </c>
      <c r="G137" s="18">
        <v>99750</v>
      </c>
      <c r="H137" t="s">
        <v>206</v>
      </c>
      <c r="I137" s="7">
        <f ca="1">(TODAY()-Staff[[#This Row],[Date Joined]])/365</f>
        <v>2.5616438356164384</v>
      </c>
      <c r="J137" s="18">
        <f ca="1">ROUND(IF(Staff[[#This Row],[Tenure]]&gt;2,3%,2%)*Staff[[#This Row],[Salary]],0)</f>
        <v>2993</v>
      </c>
      <c r="K137" s="22">
        <f>VLOOKUP(Staff[[#This Row],[Rating]],Mapping!$B$3:$C$8,2,FALSE)</f>
        <v>3</v>
      </c>
    </row>
    <row r="138" spans="1:11" x14ac:dyDescent="0.35">
      <c r="A138" t="s">
        <v>142</v>
      </c>
      <c r="B138" t="s">
        <v>15</v>
      </c>
      <c r="C138">
        <v>28</v>
      </c>
      <c r="D138" t="s">
        <v>13</v>
      </c>
      <c r="E138" s="6">
        <v>44571</v>
      </c>
      <c r="F138" t="s">
        <v>12</v>
      </c>
      <c r="G138" s="18">
        <v>99970</v>
      </c>
      <c r="H138" t="s">
        <v>204</v>
      </c>
      <c r="I138" s="7">
        <f ca="1">(TODAY()-Staff[[#This Row],[Date Joined]])/365</f>
        <v>1.7178082191780821</v>
      </c>
      <c r="J138" s="18">
        <f ca="1">ROUND(IF(Staff[[#This Row],[Tenure]]&gt;2,3%,2%)*Staff[[#This Row],[Salary]],0)</f>
        <v>1999</v>
      </c>
      <c r="K138" s="22">
        <f>VLOOKUP(Staff[[#This Row],[Rating]],Mapping!$B$3:$C$8,2,FALSE)</f>
        <v>3</v>
      </c>
    </row>
    <row r="139" spans="1:11" x14ac:dyDescent="0.35">
      <c r="A139" t="s">
        <v>54</v>
      </c>
      <c r="B139" t="s">
        <v>15</v>
      </c>
      <c r="C139">
        <v>28</v>
      </c>
      <c r="D139" t="s">
        <v>13</v>
      </c>
      <c r="E139" s="6">
        <v>44630</v>
      </c>
      <c r="F139" t="s">
        <v>12</v>
      </c>
      <c r="G139" s="18">
        <v>99970</v>
      </c>
      <c r="H139" t="s">
        <v>206</v>
      </c>
      <c r="I139" s="7">
        <f ca="1">(TODAY()-Staff[[#This Row],[Date Joined]])/365</f>
        <v>1.5561643835616439</v>
      </c>
      <c r="J139" s="18">
        <f ca="1">ROUND(IF(Staff[[#This Row],[Tenure]]&gt;2,3%,2%)*Staff[[#This Row],[Salary]],0)</f>
        <v>1999</v>
      </c>
      <c r="K139" s="22">
        <f>VLOOKUP(Staff[[#This Row],[Rating]],Mapping!$B$3:$C$8,2,FALSE)</f>
        <v>3</v>
      </c>
    </row>
    <row r="140" spans="1:11" x14ac:dyDescent="0.35">
      <c r="A140" t="s">
        <v>135</v>
      </c>
      <c r="B140" t="s">
        <v>8</v>
      </c>
      <c r="C140">
        <v>24</v>
      </c>
      <c r="D140" t="s">
        <v>13</v>
      </c>
      <c r="E140" s="6">
        <v>44625</v>
      </c>
      <c r="F140" t="s">
        <v>23</v>
      </c>
      <c r="G140" s="18">
        <v>100420</v>
      </c>
      <c r="H140" t="s">
        <v>204</v>
      </c>
      <c r="I140" s="7">
        <f ca="1">(TODAY()-Staff[[#This Row],[Date Joined]])/365</f>
        <v>1.5698630136986302</v>
      </c>
      <c r="J140" s="18">
        <f ca="1">ROUND(IF(Staff[[#This Row],[Tenure]]&gt;2,3%,2%)*Staff[[#This Row],[Salary]],0)</f>
        <v>2008</v>
      </c>
      <c r="K140" s="22">
        <f>VLOOKUP(Staff[[#This Row],[Rating]],Mapping!$B$3:$C$8,2,FALSE)</f>
        <v>3</v>
      </c>
    </row>
    <row r="141" spans="1:11" x14ac:dyDescent="0.35">
      <c r="A141" t="s">
        <v>91</v>
      </c>
      <c r="B141" t="s">
        <v>8</v>
      </c>
      <c r="C141">
        <v>24</v>
      </c>
      <c r="D141" t="s">
        <v>13</v>
      </c>
      <c r="E141" s="6">
        <v>44686</v>
      </c>
      <c r="F141" t="s">
        <v>23</v>
      </c>
      <c r="G141" s="18">
        <v>100420</v>
      </c>
      <c r="H141" t="s">
        <v>206</v>
      </c>
      <c r="I141" s="7">
        <f ca="1">(TODAY()-Staff[[#This Row],[Date Joined]])/365</f>
        <v>1.4027397260273973</v>
      </c>
      <c r="J141" s="18">
        <f ca="1">ROUND(IF(Staff[[#This Row],[Tenure]]&gt;2,3%,2%)*Staff[[#This Row],[Salary]],0)</f>
        <v>2008</v>
      </c>
      <c r="K141" s="22">
        <f>VLOOKUP(Staff[[#This Row],[Rating]],Mapping!$B$3:$C$8,2,FALSE)</f>
        <v>3</v>
      </c>
    </row>
    <row r="142" spans="1:11" x14ac:dyDescent="0.35">
      <c r="A142" t="s">
        <v>112</v>
      </c>
      <c r="B142" t="s">
        <v>8</v>
      </c>
      <c r="C142">
        <v>31</v>
      </c>
      <c r="D142" t="s">
        <v>13</v>
      </c>
      <c r="E142" s="6">
        <v>44663</v>
      </c>
      <c r="F142" t="s">
        <v>12</v>
      </c>
      <c r="G142" s="18">
        <v>103550</v>
      </c>
      <c r="H142" t="s">
        <v>204</v>
      </c>
      <c r="I142" s="7">
        <f ca="1">(TODAY()-Staff[[#This Row],[Date Joined]])/365</f>
        <v>1.4657534246575343</v>
      </c>
      <c r="J142" s="18">
        <f ca="1">ROUND(IF(Staff[[#This Row],[Tenure]]&gt;2,3%,2%)*Staff[[#This Row],[Salary]],0)</f>
        <v>2071</v>
      </c>
      <c r="K142" s="22">
        <f>VLOOKUP(Staff[[#This Row],[Rating]],Mapping!$B$3:$C$8,2,FALSE)</f>
        <v>3</v>
      </c>
    </row>
    <row r="143" spans="1:11" x14ac:dyDescent="0.35">
      <c r="A143" t="s">
        <v>56</v>
      </c>
      <c r="B143" t="s">
        <v>8</v>
      </c>
      <c r="C143">
        <v>31</v>
      </c>
      <c r="D143" t="s">
        <v>13</v>
      </c>
      <c r="E143" s="6">
        <v>44724</v>
      </c>
      <c r="F143" t="s">
        <v>12</v>
      </c>
      <c r="G143" s="18">
        <v>103550</v>
      </c>
      <c r="H143" t="s">
        <v>206</v>
      </c>
      <c r="I143" s="7">
        <f ca="1">(TODAY()-Staff[[#This Row],[Date Joined]])/365</f>
        <v>1.2986301369863014</v>
      </c>
      <c r="J143" s="18">
        <f ca="1">ROUND(IF(Staff[[#This Row],[Tenure]]&gt;2,3%,2%)*Staff[[#This Row],[Salary]],0)</f>
        <v>2071</v>
      </c>
      <c r="K143" s="22">
        <f>VLOOKUP(Staff[[#This Row],[Rating]],Mapping!$B$3:$C$8,2,FALSE)</f>
        <v>3</v>
      </c>
    </row>
    <row r="144" spans="1:11" x14ac:dyDescent="0.35">
      <c r="A144" t="s">
        <v>188</v>
      </c>
      <c r="B144" t="s">
        <v>15</v>
      </c>
      <c r="C144">
        <v>28</v>
      </c>
      <c r="D144" t="s">
        <v>13</v>
      </c>
      <c r="E144" s="6">
        <v>44590</v>
      </c>
      <c r="F144" t="s">
        <v>12</v>
      </c>
      <c r="G144" s="18">
        <v>104120</v>
      </c>
      <c r="H144" t="s">
        <v>204</v>
      </c>
      <c r="I144" s="7">
        <f ca="1">(TODAY()-Staff[[#This Row],[Date Joined]])/365</f>
        <v>1.6657534246575343</v>
      </c>
      <c r="J144" s="18">
        <f ca="1">ROUND(IF(Staff[[#This Row],[Tenure]]&gt;2,3%,2%)*Staff[[#This Row],[Salary]],0)</f>
        <v>2082</v>
      </c>
      <c r="K144" s="22">
        <f>VLOOKUP(Staff[[#This Row],[Rating]],Mapping!$B$3:$C$8,2,FALSE)</f>
        <v>3</v>
      </c>
    </row>
    <row r="145" spans="1:11" x14ac:dyDescent="0.35">
      <c r="A145" t="s">
        <v>89</v>
      </c>
      <c r="B145" t="s">
        <v>15</v>
      </c>
      <c r="C145">
        <v>28</v>
      </c>
      <c r="D145" t="s">
        <v>13</v>
      </c>
      <c r="E145" s="6">
        <v>44649</v>
      </c>
      <c r="F145" t="s">
        <v>12</v>
      </c>
      <c r="G145" s="18">
        <v>104120</v>
      </c>
      <c r="H145" t="s">
        <v>206</v>
      </c>
      <c r="I145" s="7">
        <f ca="1">(TODAY()-Staff[[#This Row],[Date Joined]])/365</f>
        <v>1.5041095890410958</v>
      </c>
      <c r="J145" s="18">
        <f ca="1">ROUND(IF(Staff[[#This Row],[Tenure]]&gt;2,3%,2%)*Staff[[#This Row],[Salary]],0)</f>
        <v>2082</v>
      </c>
      <c r="K145" s="22">
        <f>VLOOKUP(Staff[[#This Row],[Rating]],Mapping!$B$3:$C$8,2,FALSE)</f>
        <v>3</v>
      </c>
    </row>
    <row r="146" spans="1:11" x14ac:dyDescent="0.35">
      <c r="A146" t="s">
        <v>120</v>
      </c>
      <c r="B146" t="s">
        <v>15</v>
      </c>
      <c r="C146">
        <v>40</v>
      </c>
      <c r="D146" t="s">
        <v>13</v>
      </c>
      <c r="E146" s="6">
        <v>44320</v>
      </c>
      <c r="F146" t="s">
        <v>23</v>
      </c>
      <c r="G146" s="18">
        <v>104410</v>
      </c>
      <c r="H146" t="s">
        <v>204</v>
      </c>
      <c r="I146" s="7">
        <f ca="1">(TODAY()-Staff[[#This Row],[Date Joined]])/365</f>
        <v>2.4054794520547946</v>
      </c>
      <c r="J146" s="18">
        <f ca="1">ROUND(IF(Staff[[#This Row],[Tenure]]&gt;2,3%,2%)*Staff[[#This Row],[Salary]],0)</f>
        <v>3132</v>
      </c>
      <c r="K146" s="22">
        <f>VLOOKUP(Staff[[#This Row],[Rating]],Mapping!$B$3:$C$8,2,FALSE)</f>
        <v>3</v>
      </c>
    </row>
    <row r="147" spans="1:11" x14ac:dyDescent="0.35">
      <c r="A147" t="s">
        <v>98</v>
      </c>
      <c r="B147" t="s">
        <v>15</v>
      </c>
      <c r="C147">
        <v>40</v>
      </c>
      <c r="D147" t="s">
        <v>13</v>
      </c>
      <c r="E147" s="6">
        <v>44381</v>
      </c>
      <c r="F147" t="s">
        <v>23</v>
      </c>
      <c r="G147" s="18">
        <v>104410</v>
      </c>
      <c r="H147" t="s">
        <v>206</v>
      </c>
      <c r="I147" s="7">
        <f ca="1">(TODAY()-Staff[[#This Row],[Date Joined]])/365</f>
        <v>2.2383561643835614</v>
      </c>
      <c r="J147" s="18">
        <f ca="1">ROUND(IF(Staff[[#This Row],[Tenure]]&gt;2,3%,2%)*Staff[[#This Row],[Salary]],0)</f>
        <v>3132</v>
      </c>
      <c r="K147" s="22">
        <f>VLOOKUP(Staff[[#This Row],[Rating]],Mapping!$B$3:$C$8,2,FALSE)</f>
        <v>3</v>
      </c>
    </row>
    <row r="148" spans="1:11" x14ac:dyDescent="0.35">
      <c r="A148" t="s">
        <v>156</v>
      </c>
      <c r="B148" t="s">
        <v>15</v>
      </c>
      <c r="C148">
        <v>28</v>
      </c>
      <c r="D148" t="s">
        <v>13</v>
      </c>
      <c r="E148" s="6">
        <v>44425</v>
      </c>
      <c r="F148" t="s">
        <v>12</v>
      </c>
      <c r="G148" s="18">
        <v>104770</v>
      </c>
      <c r="H148" t="s">
        <v>204</v>
      </c>
      <c r="I148" s="7">
        <f ca="1">(TODAY()-Staff[[#This Row],[Date Joined]])/365</f>
        <v>2.117808219178082</v>
      </c>
      <c r="J148" s="18">
        <f ca="1">ROUND(IF(Staff[[#This Row],[Tenure]]&gt;2,3%,2%)*Staff[[#This Row],[Salary]],0)</f>
        <v>3143</v>
      </c>
      <c r="K148" s="22">
        <f>VLOOKUP(Staff[[#This Row],[Rating]],Mapping!$B$3:$C$8,2,FALSE)</f>
        <v>3</v>
      </c>
    </row>
    <row r="149" spans="1:11" x14ac:dyDescent="0.35">
      <c r="A149" t="s">
        <v>81</v>
      </c>
      <c r="B149" t="s">
        <v>15</v>
      </c>
      <c r="C149">
        <v>28</v>
      </c>
      <c r="D149" t="s">
        <v>13</v>
      </c>
      <c r="E149" s="6">
        <v>44486</v>
      </c>
      <c r="F149" t="s">
        <v>12</v>
      </c>
      <c r="G149" s="18">
        <v>104770</v>
      </c>
      <c r="H149" t="s">
        <v>206</v>
      </c>
      <c r="I149" s="7">
        <f ca="1">(TODAY()-Staff[[#This Row],[Date Joined]])/365</f>
        <v>1.9506849315068493</v>
      </c>
      <c r="J149" s="18">
        <f ca="1">ROUND(IF(Staff[[#This Row],[Tenure]]&gt;2,3%,2%)*Staff[[#This Row],[Salary]],0)</f>
        <v>2095</v>
      </c>
      <c r="K149" s="22">
        <f>VLOOKUP(Staff[[#This Row],[Rating]],Mapping!$B$3:$C$8,2,FALSE)</f>
        <v>3</v>
      </c>
    </row>
    <row r="150" spans="1:11" x14ac:dyDescent="0.35">
      <c r="A150" t="s">
        <v>184</v>
      </c>
      <c r="B150" t="s">
        <v>8</v>
      </c>
      <c r="C150">
        <v>23</v>
      </c>
      <c r="D150" t="s">
        <v>13</v>
      </c>
      <c r="E150" s="6">
        <v>44378</v>
      </c>
      <c r="F150" t="s">
        <v>12</v>
      </c>
      <c r="G150" s="18">
        <v>106460</v>
      </c>
      <c r="H150" t="s">
        <v>204</v>
      </c>
      <c r="I150" s="7">
        <f ca="1">(TODAY()-Staff[[#This Row],[Date Joined]])/365</f>
        <v>2.2465753424657535</v>
      </c>
      <c r="J150" s="18">
        <f ca="1">ROUND(IF(Staff[[#This Row],[Tenure]]&gt;2,3%,2%)*Staff[[#This Row],[Salary]],0)</f>
        <v>3194</v>
      </c>
      <c r="K150" s="22">
        <f>VLOOKUP(Staff[[#This Row],[Rating]],Mapping!$B$3:$C$8,2,FALSE)</f>
        <v>3</v>
      </c>
    </row>
    <row r="151" spans="1:11" x14ac:dyDescent="0.35">
      <c r="A151" t="s">
        <v>94</v>
      </c>
      <c r="B151" t="s">
        <v>8</v>
      </c>
      <c r="C151">
        <v>23</v>
      </c>
      <c r="D151" t="s">
        <v>13</v>
      </c>
      <c r="E151" s="6">
        <v>44440</v>
      </c>
      <c r="F151" t="s">
        <v>12</v>
      </c>
      <c r="G151" s="18">
        <v>106460</v>
      </c>
      <c r="H151" t="s">
        <v>206</v>
      </c>
      <c r="I151" s="7">
        <f ca="1">(TODAY()-Staff[[#This Row],[Date Joined]])/365</f>
        <v>2.0767123287671234</v>
      </c>
      <c r="J151" s="18">
        <f ca="1">ROUND(IF(Staff[[#This Row],[Tenure]]&gt;2,3%,2%)*Staff[[#This Row],[Salary]],0)</f>
        <v>3194</v>
      </c>
      <c r="K151" s="22">
        <f>VLOOKUP(Staff[[#This Row],[Rating]],Mapping!$B$3:$C$8,2,FALSE)</f>
        <v>3</v>
      </c>
    </row>
    <row r="152" spans="1:11" x14ac:dyDescent="0.35">
      <c r="A152" t="s">
        <v>192</v>
      </c>
      <c r="B152" t="s">
        <v>8</v>
      </c>
      <c r="C152">
        <v>20</v>
      </c>
      <c r="D152" t="s">
        <v>13</v>
      </c>
      <c r="E152" s="6">
        <v>44397</v>
      </c>
      <c r="F152" t="s">
        <v>23</v>
      </c>
      <c r="G152" s="18">
        <v>107700</v>
      </c>
      <c r="H152" t="s">
        <v>204</v>
      </c>
      <c r="I152" s="7">
        <f ca="1">(TODAY()-Staff[[#This Row],[Date Joined]])/365</f>
        <v>2.1945205479452055</v>
      </c>
      <c r="J152" s="18">
        <f ca="1">ROUND(IF(Staff[[#This Row],[Tenure]]&gt;2,3%,2%)*Staff[[#This Row],[Salary]],0)</f>
        <v>3231</v>
      </c>
      <c r="K152" s="22">
        <f>VLOOKUP(Staff[[#This Row],[Rating]],Mapping!$B$3:$C$8,2,FALSE)</f>
        <v>3</v>
      </c>
    </row>
    <row r="153" spans="1:11" x14ac:dyDescent="0.35">
      <c r="A153" t="s">
        <v>30</v>
      </c>
      <c r="B153" t="s">
        <v>8</v>
      </c>
      <c r="C153">
        <v>20</v>
      </c>
      <c r="D153" t="s">
        <v>13</v>
      </c>
      <c r="E153" s="6">
        <v>44459</v>
      </c>
      <c r="F153" t="s">
        <v>23</v>
      </c>
      <c r="G153" s="18">
        <v>107700</v>
      </c>
      <c r="H153" t="s">
        <v>206</v>
      </c>
      <c r="I153" s="7">
        <f ca="1">(TODAY()-Staff[[#This Row],[Date Joined]])/365</f>
        <v>2.0246575342465754</v>
      </c>
      <c r="J153" s="18">
        <f ca="1">ROUND(IF(Staff[[#This Row],[Tenure]]&gt;2,3%,2%)*Staff[[#This Row],[Salary]],0)</f>
        <v>3231</v>
      </c>
      <c r="K153" s="22">
        <f>VLOOKUP(Staff[[#This Row],[Rating]],Mapping!$B$3:$C$8,2,FALSE)</f>
        <v>3</v>
      </c>
    </row>
    <row r="154" spans="1:11" x14ac:dyDescent="0.35">
      <c r="A154" t="s">
        <v>173</v>
      </c>
      <c r="B154" t="s">
        <v>15</v>
      </c>
      <c r="C154">
        <v>38</v>
      </c>
      <c r="D154" t="s">
        <v>43</v>
      </c>
      <c r="E154" s="6">
        <v>44316</v>
      </c>
      <c r="F154" t="s">
        <v>9</v>
      </c>
      <c r="G154" s="18">
        <v>109160</v>
      </c>
      <c r="H154" t="s">
        <v>204</v>
      </c>
      <c r="I154" s="7">
        <f ca="1">(TODAY()-Staff[[#This Row],[Date Joined]])/365</f>
        <v>2.4164383561643836</v>
      </c>
      <c r="J154" s="18">
        <f ca="1">ROUND(IF(Staff[[#This Row],[Tenure]]&gt;2,3%,2%)*Staff[[#This Row],[Salary]],0)</f>
        <v>3275</v>
      </c>
      <c r="K154" s="22">
        <f>VLOOKUP(Staff[[#This Row],[Rating]],Mapping!$B$3:$C$8,2,FALSE)</f>
        <v>5</v>
      </c>
    </row>
    <row r="155" spans="1:11" x14ac:dyDescent="0.35">
      <c r="A155" t="s">
        <v>74</v>
      </c>
      <c r="B155" t="s">
        <v>15</v>
      </c>
      <c r="C155">
        <v>38</v>
      </c>
      <c r="D155" t="s">
        <v>43</v>
      </c>
      <c r="E155" s="6">
        <v>44377</v>
      </c>
      <c r="F155" t="s">
        <v>9</v>
      </c>
      <c r="G155" s="18">
        <v>109160</v>
      </c>
      <c r="H155" t="s">
        <v>206</v>
      </c>
      <c r="I155" s="7">
        <f ca="1">(TODAY()-Staff[[#This Row],[Date Joined]])/365</f>
        <v>2.2493150684931509</v>
      </c>
      <c r="J155" s="18">
        <f ca="1">ROUND(IF(Staff[[#This Row],[Tenure]]&gt;2,3%,2%)*Staff[[#This Row],[Salary]],0)</f>
        <v>3275</v>
      </c>
      <c r="K155" s="22">
        <f>VLOOKUP(Staff[[#This Row],[Rating]],Mapping!$B$3:$C$8,2,FALSE)</f>
        <v>5</v>
      </c>
    </row>
    <row r="156" spans="1:11" x14ac:dyDescent="0.35">
      <c r="A156" t="s">
        <v>119</v>
      </c>
      <c r="B156" t="s">
        <v>8</v>
      </c>
      <c r="C156">
        <v>25</v>
      </c>
      <c r="D156" t="s">
        <v>10</v>
      </c>
      <c r="E156" s="6">
        <v>44665</v>
      </c>
      <c r="F156" t="s">
        <v>12</v>
      </c>
      <c r="G156" s="18">
        <v>109190</v>
      </c>
      <c r="H156" t="s">
        <v>204</v>
      </c>
      <c r="I156" s="7">
        <f ca="1">(TODAY()-Staff[[#This Row],[Date Joined]])/365</f>
        <v>1.4602739726027398</v>
      </c>
      <c r="J156" s="18">
        <f ca="1">ROUND(IF(Staff[[#This Row],[Tenure]]&gt;2,3%,2%)*Staff[[#This Row],[Salary]],0)</f>
        <v>2184</v>
      </c>
      <c r="K156" s="22">
        <f>VLOOKUP(Staff[[#This Row],[Rating]],Mapping!$B$3:$C$8,2,FALSE)</f>
        <v>4</v>
      </c>
    </row>
    <row r="157" spans="1:11" x14ac:dyDescent="0.35">
      <c r="A157" t="s">
        <v>52</v>
      </c>
      <c r="B157" t="s">
        <v>8</v>
      </c>
      <c r="C157">
        <v>25</v>
      </c>
      <c r="D157" t="s">
        <v>10</v>
      </c>
      <c r="E157" s="6">
        <v>44726</v>
      </c>
      <c r="F157" t="s">
        <v>12</v>
      </c>
      <c r="G157" s="18">
        <v>109190</v>
      </c>
      <c r="H157" t="s">
        <v>206</v>
      </c>
      <c r="I157" s="7">
        <f ca="1">(TODAY()-Staff[[#This Row],[Date Joined]])/365</f>
        <v>1.2931506849315069</v>
      </c>
      <c r="J157" s="18">
        <f ca="1">ROUND(IF(Staff[[#This Row],[Tenure]]&gt;2,3%,2%)*Staff[[#This Row],[Salary]],0)</f>
        <v>2184</v>
      </c>
      <c r="K157" s="22">
        <f>VLOOKUP(Staff[[#This Row],[Rating]],Mapping!$B$3:$C$8,2,FALSE)</f>
        <v>4</v>
      </c>
    </row>
    <row r="158" spans="1:11" x14ac:dyDescent="0.35">
      <c r="A158" t="s">
        <v>145</v>
      </c>
      <c r="B158" t="s">
        <v>8</v>
      </c>
      <c r="C158">
        <v>29</v>
      </c>
      <c r="D158" t="s">
        <v>18</v>
      </c>
      <c r="E158" s="6">
        <v>44119</v>
      </c>
      <c r="F158" t="s">
        <v>23</v>
      </c>
      <c r="G158" s="18">
        <v>112110</v>
      </c>
      <c r="H158" t="s">
        <v>204</v>
      </c>
      <c r="I158" s="7">
        <f ca="1">(TODAY()-Staff[[#This Row],[Date Joined]])/365</f>
        <v>2.956164383561644</v>
      </c>
      <c r="J158" s="18">
        <f ca="1">ROUND(IF(Staff[[#This Row],[Tenure]]&gt;2,3%,2%)*Staff[[#This Row],[Salary]],0)</f>
        <v>3363</v>
      </c>
      <c r="K158" s="22">
        <f>VLOOKUP(Staff[[#This Row],[Rating]],Mapping!$B$3:$C$8,2,FALSE)</f>
        <v>2</v>
      </c>
    </row>
    <row r="159" spans="1:11" x14ac:dyDescent="0.35">
      <c r="A159" t="s">
        <v>27</v>
      </c>
      <c r="B159" t="s">
        <v>8</v>
      </c>
      <c r="C159">
        <v>29</v>
      </c>
      <c r="D159" t="s">
        <v>18</v>
      </c>
      <c r="E159" s="6">
        <v>44180</v>
      </c>
      <c r="F159" t="s">
        <v>23</v>
      </c>
      <c r="G159" s="18">
        <v>112110</v>
      </c>
      <c r="H159" t="s">
        <v>206</v>
      </c>
      <c r="I159" s="7">
        <f ca="1">(TODAY()-Staff[[#This Row],[Date Joined]])/365</f>
        <v>2.7890410958904108</v>
      </c>
      <c r="J159" s="18">
        <f ca="1">ROUND(IF(Staff[[#This Row],[Tenure]]&gt;2,3%,2%)*Staff[[#This Row],[Salary]],0)</f>
        <v>3363</v>
      </c>
      <c r="K159" s="22">
        <f>VLOOKUP(Staff[[#This Row],[Rating]],Mapping!$B$3:$C$8,2,FALSE)</f>
        <v>2</v>
      </c>
    </row>
    <row r="160" spans="1:11" x14ac:dyDescent="0.35">
      <c r="A160" t="s">
        <v>139</v>
      </c>
      <c r="B160" t="s">
        <v>15</v>
      </c>
      <c r="C160">
        <v>30</v>
      </c>
      <c r="D160" t="s">
        <v>13</v>
      </c>
      <c r="E160" s="6">
        <v>44800</v>
      </c>
      <c r="F160" t="s">
        <v>12</v>
      </c>
      <c r="G160" s="18">
        <v>112570</v>
      </c>
      <c r="H160" t="s">
        <v>204</v>
      </c>
      <c r="I160" s="7">
        <f ca="1">(TODAY()-Staff[[#This Row],[Date Joined]])/365</f>
        <v>1.0904109589041096</v>
      </c>
      <c r="J160" s="18">
        <f ca="1">ROUND(IF(Staff[[#This Row],[Tenure]]&gt;2,3%,2%)*Staff[[#This Row],[Salary]],0)</f>
        <v>2251</v>
      </c>
      <c r="K160" s="22">
        <f>VLOOKUP(Staff[[#This Row],[Rating]],Mapping!$B$3:$C$8,2,FALSE)</f>
        <v>3</v>
      </c>
    </row>
    <row r="161" spans="1:11" x14ac:dyDescent="0.35">
      <c r="A161" t="s">
        <v>20</v>
      </c>
      <c r="B161" t="s">
        <v>15</v>
      </c>
      <c r="C161">
        <v>30</v>
      </c>
      <c r="D161" t="s">
        <v>13</v>
      </c>
      <c r="E161" s="6">
        <v>44861</v>
      </c>
      <c r="F161" t="s">
        <v>12</v>
      </c>
      <c r="G161" s="18">
        <v>112570</v>
      </c>
      <c r="H161" t="s">
        <v>206</v>
      </c>
      <c r="I161" s="7">
        <f ca="1">(TODAY()-Staff[[#This Row],[Date Joined]])/365</f>
        <v>0.92328767123287669</v>
      </c>
      <c r="J161" s="18">
        <f ca="1">ROUND(IF(Staff[[#This Row],[Tenure]]&gt;2,3%,2%)*Staff[[#This Row],[Salary]],0)</f>
        <v>2251</v>
      </c>
      <c r="K161" s="22">
        <f>VLOOKUP(Staff[[#This Row],[Rating]],Mapping!$B$3:$C$8,2,FALSE)</f>
        <v>3</v>
      </c>
    </row>
    <row r="162" spans="1:11" x14ac:dyDescent="0.35">
      <c r="A162" t="s">
        <v>110</v>
      </c>
      <c r="B162" t="s">
        <v>8</v>
      </c>
      <c r="C162">
        <v>20</v>
      </c>
      <c r="D162" t="s">
        <v>13</v>
      </c>
      <c r="E162" s="6">
        <v>44122</v>
      </c>
      <c r="F162" t="s">
        <v>23</v>
      </c>
      <c r="G162" s="18">
        <v>112650</v>
      </c>
      <c r="H162" t="s">
        <v>204</v>
      </c>
      <c r="I162" s="7">
        <f ca="1">(TODAY()-Staff[[#This Row],[Date Joined]])/365</f>
        <v>2.9479452054794519</v>
      </c>
      <c r="J162" s="18">
        <f ca="1">ROUND(IF(Staff[[#This Row],[Tenure]]&gt;2,3%,2%)*Staff[[#This Row],[Salary]],0)</f>
        <v>3380</v>
      </c>
      <c r="K162" s="22">
        <f>VLOOKUP(Staff[[#This Row],[Rating]],Mapping!$B$3:$C$8,2,FALSE)</f>
        <v>3</v>
      </c>
    </row>
    <row r="163" spans="1:11" x14ac:dyDescent="0.35">
      <c r="A163" t="s">
        <v>124</v>
      </c>
      <c r="B163" t="s">
        <v>8</v>
      </c>
      <c r="C163">
        <v>34</v>
      </c>
      <c r="D163" t="s">
        <v>13</v>
      </c>
      <c r="E163" s="6">
        <v>44642</v>
      </c>
      <c r="F163" t="s">
        <v>12</v>
      </c>
      <c r="G163" s="18">
        <v>112650</v>
      </c>
      <c r="H163" t="s">
        <v>204</v>
      </c>
      <c r="I163" s="7">
        <f ca="1">(TODAY()-Staff[[#This Row],[Date Joined]])/365</f>
        <v>1.5232876712328767</v>
      </c>
      <c r="J163" s="18">
        <f ca="1">ROUND(IF(Staff[[#This Row],[Tenure]]&gt;2,3%,2%)*Staff[[#This Row],[Salary]],0)</f>
        <v>2253</v>
      </c>
      <c r="K163" s="22">
        <f>VLOOKUP(Staff[[#This Row],[Rating]],Mapping!$B$3:$C$8,2,FALSE)</f>
        <v>3</v>
      </c>
    </row>
    <row r="164" spans="1:11" x14ac:dyDescent="0.35">
      <c r="A164" t="s">
        <v>63</v>
      </c>
      <c r="B164" t="s">
        <v>8</v>
      </c>
      <c r="C164">
        <v>20</v>
      </c>
      <c r="D164" t="s">
        <v>13</v>
      </c>
      <c r="E164" s="6">
        <v>44183</v>
      </c>
      <c r="F164" t="s">
        <v>23</v>
      </c>
      <c r="G164" s="18">
        <v>112650</v>
      </c>
      <c r="H164" t="s">
        <v>206</v>
      </c>
      <c r="I164" s="7">
        <f ca="1">(TODAY()-Staff[[#This Row],[Date Joined]])/365</f>
        <v>2.7808219178082192</v>
      </c>
      <c r="J164" s="18">
        <f ca="1">ROUND(IF(Staff[[#This Row],[Tenure]]&gt;2,3%,2%)*Staff[[#This Row],[Salary]],0)</f>
        <v>3380</v>
      </c>
      <c r="K164" s="22">
        <f>VLOOKUP(Staff[[#This Row],[Rating]],Mapping!$B$3:$C$8,2,FALSE)</f>
        <v>3</v>
      </c>
    </row>
    <row r="165" spans="1:11" x14ac:dyDescent="0.35">
      <c r="A165" t="s">
        <v>147</v>
      </c>
      <c r="B165" t="s">
        <v>8</v>
      </c>
      <c r="C165">
        <v>22</v>
      </c>
      <c r="D165" t="s">
        <v>10</v>
      </c>
      <c r="E165" s="6">
        <v>44384</v>
      </c>
      <c r="F165" t="s">
        <v>9</v>
      </c>
      <c r="G165" s="18">
        <v>112780</v>
      </c>
      <c r="H165" t="s">
        <v>204</v>
      </c>
      <c r="I165" s="7">
        <f ca="1">(TODAY()-Staff[[#This Row],[Date Joined]])/365</f>
        <v>2.2301369863013698</v>
      </c>
      <c r="J165" s="18">
        <f ca="1">ROUND(IF(Staff[[#This Row],[Tenure]]&gt;2,3%,2%)*Staff[[#This Row],[Salary]],0)</f>
        <v>3383</v>
      </c>
      <c r="K165" s="22">
        <f>VLOOKUP(Staff[[#This Row],[Rating]],Mapping!$B$3:$C$8,2,FALSE)</f>
        <v>4</v>
      </c>
    </row>
    <row r="166" spans="1:11" x14ac:dyDescent="0.35">
      <c r="A166" t="s">
        <v>7</v>
      </c>
      <c r="B166" t="s">
        <v>8</v>
      </c>
      <c r="C166">
        <v>22</v>
      </c>
      <c r="D166" t="s">
        <v>10</v>
      </c>
      <c r="E166" s="6">
        <v>44446</v>
      </c>
      <c r="F166" t="s">
        <v>9</v>
      </c>
      <c r="G166" s="18">
        <v>112780</v>
      </c>
      <c r="H166" t="s">
        <v>206</v>
      </c>
      <c r="I166" s="7">
        <f ca="1">(TODAY()-Staff[[#This Row],[Date Joined]])/365</f>
        <v>2.0602739726027397</v>
      </c>
      <c r="J166" s="18">
        <f ca="1">ROUND(IF(Staff[[#This Row],[Tenure]]&gt;2,3%,2%)*Staff[[#This Row],[Salary]],0)</f>
        <v>3383</v>
      </c>
      <c r="K166" s="22">
        <f>VLOOKUP(Staff[[#This Row],[Rating]],Mapping!$B$3:$C$8,2,FALSE)</f>
        <v>4</v>
      </c>
    </row>
    <row r="167" spans="1:11" x14ac:dyDescent="0.35">
      <c r="A167" t="s">
        <v>177</v>
      </c>
      <c r="B167" t="s">
        <v>8</v>
      </c>
      <c r="C167">
        <v>27</v>
      </c>
      <c r="D167" t="s">
        <v>49</v>
      </c>
      <c r="E167" s="6">
        <v>44547</v>
      </c>
      <c r="F167" t="s">
        <v>12</v>
      </c>
      <c r="G167" s="18">
        <v>113280</v>
      </c>
      <c r="H167" t="s">
        <v>204</v>
      </c>
      <c r="I167" s="7">
        <f ca="1">(TODAY()-Staff[[#This Row],[Date Joined]])/365</f>
        <v>1.7835616438356163</v>
      </c>
      <c r="J167" s="18">
        <f ca="1">ROUND(IF(Staff[[#This Row],[Tenure]]&gt;2,3%,2%)*Staff[[#This Row],[Salary]],0)</f>
        <v>2266</v>
      </c>
      <c r="K167" s="22">
        <f>VLOOKUP(Staff[[#This Row],[Rating]],Mapping!$B$3:$C$8,2,FALSE)</f>
        <v>1</v>
      </c>
    </row>
    <row r="168" spans="1:11" x14ac:dyDescent="0.35">
      <c r="A168" t="s">
        <v>75</v>
      </c>
      <c r="B168" t="s">
        <v>8</v>
      </c>
      <c r="C168">
        <v>27</v>
      </c>
      <c r="D168" t="s">
        <v>49</v>
      </c>
      <c r="E168" s="6">
        <v>44609</v>
      </c>
      <c r="F168" t="s">
        <v>12</v>
      </c>
      <c r="G168" s="18">
        <v>113280</v>
      </c>
      <c r="H168" t="s">
        <v>206</v>
      </c>
      <c r="I168" s="7">
        <f ca="1">(TODAY()-Staff[[#This Row],[Date Joined]])/365</f>
        <v>1.6136986301369862</v>
      </c>
      <c r="J168" s="18">
        <f ca="1">ROUND(IF(Staff[[#This Row],[Tenure]]&gt;2,3%,2%)*Staff[[#This Row],[Salary]],0)</f>
        <v>2266</v>
      </c>
      <c r="K168" s="22">
        <f>VLOOKUP(Staff[[#This Row],[Rating]],Mapping!$B$3:$C$8,2,FALSE)</f>
        <v>1</v>
      </c>
    </row>
    <row r="169" spans="1:11" x14ac:dyDescent="0.35">
      <c r="A169" t="s">
        <v>187</v>
      </c>
      <c r="B169" t="s">
        <v>15</v>
      </c>
      <c r="C169">
        <v>30</v>
      </c>
      <c r="D169" t="s">
        <v>13</v>
      </c>
      <c r="E169" s="6">
        <v>44789</v>
      </c>
      <c r="F169" t="s">
        <v>12</v>
      </c>
      <c r="G169" s="18">
        <v>114180</v>
      </c>
      <c r="H169" t="s">
        <v>204</v>
      </c>
      <c r="I169" s="7">
        <f ca="1">(TODAY()-Staff[[#This Row],[Date Joined]])/365</f>
        <v>1.1205479452054794</v>
      </c>
      <c r="J169" s="18">
        <f ca="1">ROUND(IF(Staff[[#This Row],[Tenure]]&gt;2,3%,2%)*Staff[[#This Row],[Salary]],0)</f>
        <v>2284</v>
      </c>
      <c r="K169" s="22">
        <f>VLOOKUP(Staff[[#This Row],[Rating]],Mapping!$B$3:$C$8,2,FALSE)</f>
        <v>3</v>
      </c>
    </row>
    <row r="170" spans="1:11" x14ac:dyDescent="0.35">
      <c r="A170" t="s">
        <v>92</v>
      </c>
      <c r="B170" t="s">
        <v>15</v>
      </c>
      <c r="C170">
        <v>30</v>
      </c>
      <c r="D170" t="s">
        <v>13</v>
      </c>
      <c r="E170" s="6">
        <v>44850</v>
      </c>
      <c r="F170" t="s">
        <v>12</v>
      </c>
      <c r="G170" s="18">
        <v>114180</v>
      </c>
      <c r="H170" t="s">
        <v>206</v>
      </c>
      <c r="I170" s="7">
        <f ca="1">(TODAY()-Staff[[#This Row],[Date Joined]])/365</f>
        <v>0.95342465753424654</v>
      </c>
      <c r="J170" s="18">
        <f ca="1">ROUND(IF(Staff[[#This Row],[Tenure]]&gt;2,3%,2%)*Staff[[#This Row],[Salary]],0)</f>
        <v>2284</v>
      </c>
      <c r="K170" s="22">
        <f>VLOOKUP(Staff[[#This Row],[Rating]],Mapping!$B$3:$C$8,2,FALSE)</f>
        <v>3</v>
      </c>
    </row>
    <row r="171" spans="1:11" x14ac:dyDescent="0.35">
      <c r="A171" t="s">
        <v>137</v>
      </c>
      <c r="B171" t="s">
        <v>15</v>
      </c>
      <c r="C171">
        <v>44</v>
      </c>
      <c r="D171" t="s">
        <v>13</v>
      </c>
      <c r="E171" s="6">
        <v>44985</v>
      </c>
      <c r="F171" t="s">
        <v>23</v>
      </c>
      <c r="G171" s="18">
        <v>114870</v>
      </c>
      <c r="H171" t="s">
        <v>204</v>
      </c>
      <c r="I171" s="7">
        <f ca="1">(TODAY()-Staff[[#This Row],[Date Joined]])/365</f>
        <v>0.58356164383561648</v>
      </c>
      <c r="J171" s="18">
        <f ca="1">ROUND(IF(Staff[[#This Row],[Tenure]]&gt;2,3%,2%)*Staff[[#This Row],[Salary]],0)</f>
        <v>2297</v>
      </c>
      <c r="K171" s="22">
        <f>VLOOKUP(Staff[[#This Row],[Rating]],Mapping!$B$3:$C$8,2,FALSE)</f>
        <v>3</v>
      </c>
    </row>
    <row r="172" spans="1:11" x14ac:dyDescent="0.35">
      <c r="A172" t="s">
        <v>79</v>
      </c>
      <c r="B172" t="s">
        <v>15</v>
      </c>
      <c r="C172">
        <v>43</v>
      </c>
      <c r="D172" t="s">
        <v>13</v>
      </c>
      <c r="E172" s="6">
        <v>45045</v>
      </c>
      <c r="F172" t="s">
        <v>23</v>
      </c>
      <c r="G172" s="18">
        <v>114870</v>
      </c>
      <c r="H172" t="s">
        <v>206</v>
      </c>
      <c r="I172" s="7">
        <f ca="1">(TODAY()-Staff[[#This Row],[Date Joined]])/365</f>
        <v>0.41917808219178082</v>
      </c>
      <c r="J172" s="18">
        <f ca="1">ROUND(IF(Staff[[#This Row],[Tenure]]&gt;2,3%,2%)*Staff[[#This Row],[Salary]],0)</f>
        <v>2297</v>
      </c>
      <c r="K172" s="22">
        <f>VLOOKUP(Staff[[#This Row],[Rating]],Mapping!$B$3:$C$8,2,FALSE)</f>
        <v>3</v>
      </c>
    </row>
    <row r="173" spans="1:11" x14ac:dyDescent="0.35">
      <c r="A173" t="s">
        <v>148</v>
      </c>
      <c r="B173" t="s">
        <v>15</v>
      </c>
      <c r="C173">
        <v>36</v>
      </c>
      <c r="D173" t="s">
        <v>13</v>
      </c>
      <c r="E173" s="6">
        <v>44023</v>
      </c>
      <c r="F173" t="s">
        <v>12</v>
      </c>
      <c r="G173" s="18">
        <v>114890</v>
      </c>
      <c r="H173" t="s">
        <v>204</v>
      </c>
      <c r="I173" s="7">
        <f ca="1">(TODAY()-Staff[[#This Row],[Date Joined]])/365</f>
        <v>3.2191780821917808</v>
      </c>
      <c r="J173" s="18">
        <f ca="1">ROUND(IF(Staff[[#This Row],[Tenure]]&gt;2,3%,2%)*Staff[[#This Row],[Salary]],0)</f>
        <v>3447</v>
      </c>
      <c r="K173" s="22">
        <f>VLOOKUP(Staff[[#This Row],[Rating]],Mapping!$B$3:$C$8,2,FALSE)</f>
        <v>3</v>
      </c>
    </row>
    <row r="174" spans="1:11" x14ac:dyDescent="0.35">
      <c r="A174" t="s">
        <v>71</v>
      </c>
      <c r="B174" t="s">
        <v>15</v>
      </c>
      <c r="C174">
        <v>36</v>
      </c>
      <c r="D174" t="s">
        <v>13</v>
      </c>
      <c r="E174" s="6">
        <v>44085</v>
      </c>
      <c r="F174" t="s">
        <v>12</v>
      </c>
      <c r="G174" s="18">
        <v>114890</v>
      </c>
      <c r="H174" t="s">
        <v>206</v>
      </c>
      <c r="I174" s="7">
        <f ca="1">(TODAY()-Staff[[#This Row],[Date Joined]])/365</f>
        <v>3.0493150684931507</v>
      </c>
      <c r="J174" s="18">
        <f ca="1">ROUND(IF(Staff[[#This Row],[Tenure]]&gt;2,3%,2%)*Staff[[#This Row],[Salary]],0)</f>
        <v>3447</v>
      </c>
      <c r="K174" s="22">
        <f>VLOOKUP(Staff[[#This Row],[Rating]],Mapping!$B$3:$C$8,2,FALSE)</f>
        <v>3</v>
      </c>
    </row>
    <row r="175" spans="1:11" x14ac:dyDescent="0.35">
      <c r="A175" t="s">
        <v>114</v>
      </c>
      <c r="B175" t="s">
        <v>205</v>
      </c>
      <c r="C175">
        <v>37</v>
      </c>
      <c r="D175" t="s">
        <v>18</v>
      </c>
      <c r="E175" s="6">
        <v>44085</v>
      </c>
      <c r="F175" t="s">
        <v>17</v>
      </c>
      <c r="G175" s="18">
        <v>115440</v>
      </c>
      <c r="H175" t="s">
        <v>204</v>
      </c>
      <c r="I175" s="7">
        <f ca="1">(TODAY()-Staff[[#This Row],[Date Joined]])/365</f>
        <v>3.0493150684931507</v>
      </c>
      <c r="J175" s="18">
        <f ca="1">ROUND(IF(Staff[[#This Row],[Tenure]]&gt;2,3%,2%)*Staff[[#This Row],[Salary]],0)</f>
        <v>3463</v>
      </c>
      <c r="K175" s="22">
        <f>VLOOKUP(Staff[[#This Row],[Rating]],Mapping!$B$3:$C$8,2,FALSE)</f>
        <v>2</v>
      </c>
    </row>
    <row r="176" spans="1:11" x14ac:dyDescent="0.35">
      <c r="A176" t="s">
        <v>16</v>
      </c>
      <c r="B176" t="s">
        <v>205</v>
      </c>
      <c r="C176">
        <v>37</v>
      </c>
      <c r="D176" t="s">
        <v>18</v>
      </c>
      <c r="E176" s="6">
        <v>44146</v>
      </c>
      <c r="F176" t="s">
        <v>17</v>
      </c>
      <c r="G176" s="18">
        <v>115440</v>
      </c>
      <c r="H176" t="s">
        <v>206</v>
      </c>
      <c r="I176" s="7">
        <f ca="1">(TODAY()-Staff[[#This Row],[Date Joined]])/365</f>
        <v>2.882191780821918</v>
      </c>
      <c r="J176" s="18">
        <f ca="1">ROUND(IF(Staff[[#This Row],[Tenure]]&gt;2,3%,2%)*Staff[[#This Row],[Salary]],0)</f>
        <v>3463</v>
      </c>
      <c r="K176" s="22">
        <f>VLOOKUP(Staff[[#This Row],[Rating]],Mapping!$B$3:$C$8,2,FALSE)</f>
        <v>2</v>
      </c>
    </row>
    <row r="177" spans="1:11" x14ac:dyDescent="0.35">
      <c r="A177" t="s">
        <v>163</v>
      </c>
      <c r="B177" t="s">
        <v>8</v>
      </c>
      <c r="C177">
        <v>33</v>
      </c>
      <c r="D177" t="s">
        <v>13</v>
      </c>
      <c r="E177" s="6">
        <v>44103</v>
      </c>
      <c r="F177" t="s">
        <v>12</v>
      </c>
      <c r="G177" s="18">
        <v>115920</v>
      </c>
      <c r="H177" t="s">
        <v>204</v>
      </c>
      <c r="I177" s="7">
        <f ca="1">(TODAY()-Staff[[#This Row],[Date Joined]])/365</f>
        <v>3</v>
      </c>
      <c r="J177" s="18">
        <f ca="1">ROUND(IF(Staff[[#This Row],[Tenure]]&gt;2,3%,2%)*Staff[[#This Row],[Salary]],0)</f>
        <v>3478</v>
      </c>
      <c r="K177" s="22">
        <f>VLOOKUP(Staff[[#This Row],[Rating]],Mapping!$B$3:$C$8,2,FALSE)</f>
        <v>3</v>
      </c>
    </row>
    <row r="178" spans="1:11" x14ac:dyDescent="0.35">
      <c r="A178" t="s">
        <v>50</v>
      </c>
      <c r="B178" t="s">
        <v>8</v>
      </c>
      <c r="C178">
        <v>33</v>
      </c>
      <c r="D178" t="s">
        <v>13</v>
      </c>
      <c r="E178" s="6">
        <v>44164</v>
      </c>
      <c r="F178" t="s">
        <v>12</v>
      </c>
      <c r="G178" s="18">
        <v>115920</v>
      </c>
      <c r="H178" t="s">
        <v>206</v>
      </c>
      <c r="I178" s="7">
        <f ca="1">(TODAY()-Staff[[#This Row],[Date Joined]])/365</f>
        <v>2.8328767123287673</v>
      </c>
      <c r="J178" s="18">
        <f ca="1">ROUND(IF(Staff[[#This Row],[Tenure]]&gt;2,3%,2%)*Staff[[#This Row],[Salary]],0)</f>
        <v>3478</v>
      </c>
      <c r="K178" s="22">
        <f>VLOOKUP(Staff[[#This Row],[Rating]],Mapping!$B$3:$C$8,2,FALSE)</f>
        <v>3</v>
      </c>
    </row>
    <row r="179" spans="1:11" x14ac:dyDescent="0.35">
      <c r="A179" t="s">
        <v>185</v>
      </c>
      <c r="B179" t="s">
        <v>15</v>
      </c>
      <c r="C179">
        <v>37</v>
      </c>
      <c r="D179" t="s">
        <v>13</v>
      </c>
      <c r="E179" s="6">
        <v>44389</v>
      </c>
      <c r="F179" t="s">
        <v>26</v>
      </c>
      <c r="G179" s="18">
        <v>118100</v>
      </c>
      <c r="H179" t="s">
        <v>204</v>
      </c>
      <c r="I179" s="7">
        <f ca="1">(TODAY()-Staff[[#This Row],[Date Joined]])/365</f>
        <v>2.2164383561643834</v>
      </c>
      <c r="J179" s="18">
        <f ca="1">ROUND(IF(Staff[[#This Row],[Tenure]]&gt;2,3%,2%)*Staff[[#This Row],[Salary]],0)</f>
        <v>3543</v>
      </c>
      <c r="K179" s="22">
        <f>VLOOKUP(Staff[[#This Row],[Rating]],Mapping!$B$3:$C$8,2,FALSE)</f>
        <v>3</v>
      </c>
    </row>
    <row r="180" spans="1:11" x14ac:dyDescent="0.35">
      <c r="A180" t="s">
        <v>77</v>
      </c>
      <c r="B180" t="s">
        <v>15</v>
      </c>
      <c r="C180">
        <v>37</v>
      </c>
      <c r="D180" t="s">
        <v>13</v>
      </c>
      <c r="E180" s="6">
        <v>44451</v>
      </c>
      <c r="F180" t="s">
        <v>26</v>
      </c>
      <c r="G180" s="18">
        <v>118100</v>
      </c>
      <c r="H180" t="s">
        <v>206</v>
      </c>
      <c r="I180" s="7">
        <f ca="1">(TODAY()-Staff[[#This Row],[Date Joined]])/365</f>
        <v>2.0465753424657533</v>
      </c>
      <c r="J180" s="18">
        <f ca="1">ROUND(IF(Staff[[#This Row],[Tenure]]&gt;2,3%,2%)*Staff[[#This Row],[Salary]],0)</f>
        <v>3543</v>
      </c>
      <c r="K180" s="22">
        <f>VLOOKUP(Staff[[#This Row],[Rating]],Mapping!$B$3:$C$8,2,FALSE)</f>
        <v>3</v>
      </c>
    </row>
    <row r="181" spans="1:11" x14ac:dyDescent="0.35">
      <c r="A181" t="s">
        <v>126</v>
      </c>
      <c r="B181" t="s">
        <v>8</v>
      </c>
      <c r="C181">
        <v>36</v>
      </c>
      <c r="D181" t="s">
        <v>13</v>
      </c>
      <c r="E181" s="6">
        <v>43958</v>
      </c>
      <c r="F181" t="s">
        <v>23</v>
      </c>
      <c r="G181" s="18">
        <v>118840</v>
      </c>
      <c r="H181" t="s">
        <v>204</v>
      </c>
      <c r="I181" s="7">
        <f ca="1">(TODAY()-Staff[[#This Row],[Date Joined]])/365</f>
        <v>3.3972602739726026</v>
      </c>
      <c r="J181" s="18">
        <f ca="1">ROUND(IF(Staff[[#This Row],[Tenure]]&gt;2,3%,2%)*Staff[[#This Row],[Salary]],0)</f>
        <v>3565</v>
      </c>
      <c r="K181" s="22">
        <f>VLOOKUP(Staff[[#This Row],[Rating]],Mapping!$B$3:$C$8,2,FALSE)</f>
        <v>3</v>
      </c>
    </row>
    <row r="182" spans="1:11" x14ac:dyDescent="0.35">
      <c r="A182" t="s">
        <v>68</v>
      </c>
      <c r="B182" t="s">
        <v>8</v>
      </c>
      <c r="C182">
        <v>36</v>
      </c>
      <c r="D182" t="s">
        <v>13</v>
      </c>
      <c r="E182" s="6">
        <v>44019</v>
      </c>
      <c r="F182" t="s">
        <v>23</v>
      </c>
      <c r="G182" s="18">
        <v>118840</v>
      </c>
      <c r="H182" t="s">
        <v>206</v>
      </c>
      <c r="I182" s="7">
        <f ca="1">(TODAY()-Staff[[#This Row],[Date Joined]])/365</f>
        <v>3.2301369863013698</v>
      </c>
      <c r="J182" s="18">
        <f ca="1">ROUND(IF(Staff[[#This Row],[Tenure]]&gt;2,3%,2%)*Staff[[#This Row],[Salary]],0)</f>
        <v>3565</v>
      </c>
      <c r="K182" s="22">
        <f>VLOOKUP(Staff[[#This Row],[Rating]],Mapping!$B$3:$C$8,2,FALSE)</f>
        <v>3</v>
      </c>
    </row>
    <row r="183" spans="1:11" x14ac:dyDescent="0.35">
      <c r="A183" t="s">
        <v>146</v>
      </c>
      <c r="B183" t="s">
        <v>15</v>
      </c>
      <c r="C183">
        <v>27</v>
      </c>
      <c r="D183" t="s">
        <v>13</v>
      </c>
      <c r="E183" s="6">
        <v>44061</v>
      </c>
      <c r="F183" t="s">
        <v>26</v>
      </c>
      <c r="G183" s="18">
        <v>119110</v>
      </c>
      <c r="H183" t="s">
        <v>204</v>
      </c>
      <c r="I183" s="7">
        <f ca="1">(TODAY()-Staff[[#This Row],[Date Joined]])/365</f>
        <v>3.1150684931506851</v>
      </c>
      <c r="J183" s="18">
        <f ca="1">ROUND(IF(Staff[[#This Row],[Tenure]]&gt;2,3%,2%)*Staff[[#This Row],[Salary]],0)</f>
        <v>3573</v>
      </c>
      <c r="K183" s="22">
        <f>VLOOKUP(Staff[[#This Row],[Rating]],Mapping!$B$3:$C$8,2,FALSE)</f>
        <v>3</v>
      </c>
    </row>
    <row r="184" spans="1:11" x14ac:dyDescent="0.35">
      <c r="A184" t="s">
        <v>25</v>
      </c>
      <c r="B184" t="s">
        <v>15</v>
      </c>
      <c r="C184">
        <v>27</v>
      </c>
      <c r="D184" t="s">
        <v>13</v>
      </c>
      <c r="E184" s="6">
        <v>44122</v>
      </c>
      <c r="F184" t="s">
        <v>26</v>
      </c>
      <c r="G184" s="18">
        <v>119110</v>
      </c>
      <c r="H184" t="s">
        <v>206</v>
      </c>
      <c r="I184" s="7">
        <f ca="1">(TODAY()-Staff[[#This Row],[Date Joined]])/365</f>
        <v>2.9479452054794519</v>
      </c>
      <c r="J184" s="18">
        <f ca="1">ROUND(IF(Staff[[#This Row],[Tenure]]&gt;2,3%,2%)*Staff[[#This Row],[Salary]],0)</f>
        <v>3573</v>
      </c>
      <c r="K184" s="22">
        <f>VLOOKUP(Staff[[#This Row],[Rating]],Mapping!$B$3:$C$8,2,FALSE)</f>
        <v>3</v>
      </c>
    </row>
  </sheetData>
  <conditionalFormatting sqref="G1:G1048576">
    <cfRule type="colorScale" priority="1">
      <colorScale>
        <cfvo type="min"/>
        <cfvo type="percentile" val="50"/>
        <cfvo type="max"/>
        <color rgb="FFF8696B"/>
        <color rgb="FFFCFCFF"/>
        <color rgb="FF5A8AC6"/>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AE10-4AAB-4311-A71E-5B8AD6BCD564}">
  <dimension ref="B1:F22"/>
  <sheetViews>
    <sheetView showGridLines="0" workbookViewId="0">
      <selection activeCell="G22" sqref="G22"/>
    </sheetView>
  </sheetViews>
  <sheetFormatPr defaultRowHeight="14.5" x14ac:dyDescent="0.35"/>
  <cols>
    <col min="3" max="3" width="27.08984375" bestFit="1" customWidth="1"/>
    <col min="4" max="4" width="11.81640625" bestFit="1" customWidth="1"/>
    <col min="6" max="6" width="10.26953125" bestFit="1" customWidth="1"/>
  </cols>
  <sheetData>
    <row r="1" spans="2:6" ht="15" thickBot="1" x14ac:dyDescent="0.4">
      <c r="B1" s="19">
        <v>1</v>
      </c>
      <c r="C1" s="73" t="s">
        <v>278</v>
      </c>
    </row>
    <row r="2" spans="2:6" x14ac:dyDescent="0.35">
      <c r="B2" s="71"/>
      <c r="C2" s="72" t="s">
        <v>207</v>
      </c>
      <c r="D2" s="9">
        <f>COUNTA(Staff[Name])</f>
        <v>183</v>
      </c>
      <c r="E2" s="9"/>
      <c r="F2" s="9"/>
    </row>
    <row r="3" spans="2:6" x14ac:dyDescent="0.35">
      <c r="C3" s="21" t="s">
        <v>208</v>
      </c>
      <c r="D3" s="17">
        <f>AVERAGE(Staff[Salary])</f>
        <v>77173.715846994543</v>
      </c>
      <c r="E3" s="9" t="s">
        <v>212</v>
      </c>
      <c r="F3" s="17">
        <f>MEDIAN(Staff[Salary])</f>
        <v>75000</v>
      </c>
    </row>
    <row r="4" spans="2:6" x14ac:dyDescent="0.35">
      <c r="C4" s="21" t="s">
        <v>209</v>
      </c>
      <c r="D4" s="9">
        <f>AVERAGE(Staff[Age])</f>
        <v>30.42622950819672</v>
      </c>
      <c r="E4" s="9" t="s">
        <v>212</v>
      </c>
      <c r="F4" s="9">
        <f>MEDIAN(Staff[Age])</f>
        <v>30</v>
      </c>
    </row>
    <row r="5" spans="2:6" x14ac:dyDescent="0.35">
      <c r="C5" s="21" t="s">
        <v>210</v>
      </c>
      <c r="D5" s="9">
        <f ca="1">AVERAGE(Staff[Tenure])</f>
        <v>2.0958005838760383</v>
      </c>
      <c r="E5" s="9"/>
      <c r="F5" s="9"/>
    </row>
    <row r="6" spans="2:6" x14ac:dyDescent="0.35">
      <c r="C6" s="21" t="s">
        <v>211</v>
      </c>
      <c r="D6" s="9" t="s">
        <v>214</v>
      </c>
      <c r="E6" s="9"/>
      <c r="F6" s="9"/>
    </row>
    <row r="7" spans="2:6" x14ac:dyDescent="0.35">
      <c r="C7" s="9" t="s">
        <v>215</v>
      </c>
      <c r="D7" s="9">
        <f>COUNTIFS(Staff[Gender], "Female")</f>
        <v>86</v>
      </c>
      <c r="E7" s="9"/>
      <c r="F7" s="9"/>
    </row>
    <row r="8" spans="2:6" x14ac:dyDescent="0.35">
      <c r="C8" s="9" t="s">
        <v>216</v>
      </c>
      <c r="D8" s="69">
        <f>D7/D2</f>
        <v>0.46994535519125685</v>
      </c>
      <c r="E8" s="9"/>
      <c r="F8" s="9"/>
    </row>
    <row r="11" spans="2:6" ht="15" thickBot="1" x14ac:dyDescent="0.4"/>
    <row r="12" spans="2:6" ht="15" thickBot="1" x14ac:dyDescent="0.4">
      <c r="B12" s="19">
        <v>2</v>
      </c>
      <c r="C12" s="73" t="s">
        <v>226</v>
      </c>
    </row>
    <row r="13" spans="2:6" x14ac:dyDescent="0.35">
      <c r="C13" s="70" t="s">
        <v>138</v>
      </c>
    </row>
    <row r="15" spans="2:6" x14ac:dyDescent="0.35">
      <c r="C15" s="9" t="s">
        <v>1</v>
      </c>
      <c r="D15" s="10" t="str">
        <f>VLOOKUP(C13,Staff[],2,FALSE)</f>
        <v>Female</v>
      </c>
    </row>
    <row r="16" spans="2:6" x14ac:dyDescent="0.35">
      <c r="C16" s="9" t="s">
        <v>3</v>
      </c>
      <c r="D16" s="10">
        <f>VLOOKUP(C13,Staff[],3,FALSE)</f>
        <v>32</v>
      </c>
    </row>
    <row r="17" spans="3:4" x14ac:dyDescent="0.35">
      <c r="C17" s="9" t="s">
        <v>6</v>
      </c>
      <c r="D17" s="10" t="str">
        <f>VLOOKUP(C13,Staff[],4,FALSE)</f>
        <v>Average</v>
      </c>
    </row>
    <row r="18" spans="3:4" x14ac:dyDescent="0.35">
      <c r="C18" s="9" t="s">
        <v>4</v>
      </c>
      <c r="D18" s="11">
        <f>VLOOKUP(C13,Staff[],5,FALSE)</f>
        <v>44549</v>
      </c>
    </row>
    <row r="19" spans="3:4" x14ac:dyDescent="0.35">
      <c r="C19" s="9" t="s">
        <v>2</v>
      </c>
      <c r="D19" s="10" t="str">
        <f>VLOOKUP(C13,Staff[],6,FALSE)</f>
        <v>Procurement</v>
      </c>
    </row>
    <row r="20" spans="3:4" x14ac:dyDescent="0.35">
      <c r="C20" s="9" t="s">
        <v>5</v>
      </c>
      <c r="D20" s="12">
        <f>VLOOKUP(C13,Staff[],7,FALSE)</f>
        <v>41570</v>
      </c>
    </row>
    <row r="21" spans="3:4" x14ac:dyDescent="0.35">
      <c r="C21" s="9" t="s">
        <v>203</v>
      </c>
      <c r="D21" s="10" t="str">
        <f>VLOOKUP(C13,Staff[],8,FALSE)</f>
        <v>IND</v>
      </c>
    </row>
    <row r="22" spans="3:4" x14ac:dyDescent="0.35">
      <c r="C22" s="9" t="s">
        <v>213</v>
      </c>
      <c r="D22" s="13">
        <f ca="1">VLOOKUP(C13,Staff[],9,FALSE)</f>
        <v>1.7780821917808218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8257-9530-4E33-B6C2-12F15C16AC9B}">
  <sheetPr codeName="Sheet4"/>
  <dimension ref="B1:D190"/>
  <sheetViews>
    <sheetView showGridLines="0" workbookViewId="0">
      <selection activeCell="H21" sqref="H21"/>
    </sheetView>
  </sheetViews>
  <sheetFormatPr defaultRowHeight="14.5" x14ac:dyDescent="0.35"/>
  <cols>
    <col min="2" max="2" width="30.1796875" bestFit="1" customWidth="1"/>
    <col min="3" max="3" width="17.81640625" bestFit="1" customWidth="1"/>
    <col min="4" max="4" width="12.08984375" bestFit="1" customWidth="1"/>
    <col min="5" max="5" width="10.453125" bestFit="1" customWidth="1"/>
    <col min="6" max="6" width="7.81640625" bestFit="1" customWidth="1"/>
    <col min="7" max="7" width="9.08984375" bestFit="1" customWidth="1"/>
    <col min="8" max="8" width="10.7265625" bestFit="1" customWidth="1"/>
    <col min="9" max="10" width="12.6328125" customWidth="1"/>
    <col min="11" max="184" width="28.36328125" bestFit="1" customWidth="1"/>
    <col min="185" max="185" width="10.7265625" bestFit="1" customWidth="1"/>
  </cols>
  <sheetData>
    <row r="1" spans="2:4" ht="15" thickBot="1" x14ac:dyDescent="0.4"/>
    <row r="2" spans="2:4" ht="15" thickBot="1" x14ac:dyDescent="0.4">
      <c r="B2" s="68">
        <v>3</v>
      </c>
      <c r="C2" s="73" t="s">
        <v>217</v>
      </c>
    </row>
    <row r="7" spans="2:4" x14ac:dyDescent="0.35">
      <c r="B7" s="15" t="s">
        <v>0</v>
      </c>
      <c r="C7" s="15" t="s">
        <v>6</v>
      </c>
      <c r="D7" s="9" t="s">
        <v>218</v>
      </c>
    </row>
    <row r="8" spans="2:4" x14ac:dyDescent="0.35">
      <c r="B8" s="9" t="s">
        <v>193</v>
      </c>
      <c r="C8" s="9" t="s">
        <v>13</v>
      </c>
      <c r="D8" s="9">
        <v>65700</v>
      </c>
    </row>
    <row r="9" spans="2:4" x14ac:dyDescent="0.35">
      <c r="B9" s="9" t="s">
        <v>61</v>
      </c>
      <c r="C9" s="9" t="s">
        <v>13</v>
      </c>
      <c r="D9" s="9">
        <v>83750</v>
      </c>
    </row>
    <row r="10" spans="2:4" x14ac:dyDescent="0.35">
      <c r="B10" s="9" t="s">
        <v>141</v>
      </c>
      <c r="C10" s="9" t="s">
        <v>13</v>
      </c>
      <c r="D10" s="9">
        <v>65920</v>
      </c>
    </row>
    <row r="11" spans="2:4" x14ac:dyDescent="0.35">
      <c r="B11" s="9" t="s">
        <v>123</v>
      </c>
      <c r="C11" s="9" t="s">
        <v>13</v>
      </c>
      <c r="D11" s="9">
        <v>37920</v>
      </c>
    </row>
    <row r="12" spans="2:4" x14ac:dyDescent="0.35">
      <c r="B12" s="9" t="s">
        <v>59</v>
      </c>
      <c r="C12" s="9" t="s">
        <v>13</v>
      </c>
      <c r="D12" s="9">
        <v>78390</v>
      </c>
    </row>
    <row r="13" spans="2:4" x14ac:dyDescent="0.35">
      <c r="B13" s="9" t="s">
        <v>82</v>
      </c>
      <c r="C13" s="9" t="s">
        <v>13</v>
      </c>
      <c r="D13" s="9">
        <v>54970</v>
      </c>
    </row>
    <row r="14" spans="2:4" x14ac:dyDescent="0.35">
      <c r="B14" s="9" t="s">
        <v>167</v>
      </c>
      <c r="C14" s="9" t="s">
        <v>13</v>
      </c>
      <c r="D14" s="9">
        <v>48950</v>
      </c>
    </row>
    <row r="15" spans="2:4" x14ac:dyDescent="0.35">
      <c r="B15" s="9" t="s">
        <v>11</v>
      </c>
      <c r="C15" s="9" t="s">
        <v>13</v>
      </c>
      <c r="D15" s="9">
        <v>70610</v>
      </c>
    </row>
    <row r="16" spans="2:4" x14ac:dyDescent="0.35">
      <c r="B16" s="9" t="s">
        <v>135</v>
      </c>
      <c r="C16" s="9" t="s">
        <v>13</v>
      </c>
      <c r="D16" s="9">
        <v>100420</v>
      </c>
    </row>
    <row r="17" spans="2:4" x14ac:dyDescent="0.35">
      <c r="B17" s="9" t="s">
        <v>76</v>
      </c>
      <c r="C17" s="9" t="s">
        <v>13</v>
      </c>
      <c r="D17" s="9">
        <v>69120</v>
      </c>
    </row>
    <row r="18" spans="2:4" x14ac:dyDescent="0.35">
      <c r="B18" s="9" t="s">
        <v>146</v>
      </c>
      <c r="C18" s="9" t="s">
        <v>13</v>
      </c>
      <c r="D18" s="9">
        <v>119110</v>
      </c>
    </row>
    <row r="19" spans="2:4" x14ac:dyDescent="0.35">
      <c r="B19" s="9" t="s">
        <v>151</v>
      </c>
      <c r="C19" s="9" t="s">
        <v>13</v>
      </c>
      <c r="D19" s="9">
        <v>53240</v>
      </c>
    </row>
    <row r="20" spans="2:4" x14ac:dyDescent="0.35">
      <c r="B20" s="9" t="s">
        <v>95</v>
      </c>
      <c r="C20" s="9" t="s">
        <v>13</v>
      </c>
      <c r="D20" s="9">
        <v>40400</v>
      </c>
    </row>
    <row r="21" spans="2:4" x14ac:dyDescent="0.35">
      <c r="B21" s="9" t="s">
        <v>122</v>
      </c>
      <c r="C21" s="9" t="s">
        <v>10</v>
      </c>
      <c r="D21" s="9">
        <v>48170</v>
      </c>
    </row>
    <row r="22" spans="2:4" x14ac:dyDescent="0.35">
      <c r="B22" s="9" t="s">
        <v>199</v>
      </c>
      <c r="C22" s="9" t="s">
        <v>13</v>
      </c>
      <c r="D22" s="9">
        <v>59430</v>
      </c>
    </row>
    <row r="23" spans="2:4" x14ac:dyDescent="0.35">
      <c r="B23" s="9" t="s">
        <v>194</v>
      </c>
      <c r="C23" s="9" t="s">
        <v>49</v>
      </c>
      <c r="D23" s="9">
        <v>75480</v>
      </c>
    </row>
    <row r="24" spans="2:4" x14ac:dyDescent="0.35">
      <c r="B24" s="9" t="s">
        <v>124</v>
      </c>
      <c r="C24" s="9" t="s">
        <v>13</v>
      </c>
      <c r="D24" s="9">
        <v>112650</v>
      </c>
    </row>
    <row r="25" spans="2:4" x14ac:dyDescent="0.35">
      <c r="B25" s="9" t="s">
        <v>42</v>
      </c>
      <c r="C25" s="9" t="s">
        <v>43</v>
      </c>
      <c r="D25" s="9">
        <v>75000</v>
      </c>
    </row>
    <row r="26" spans="2:4" x14ac:dyDescent="0.35">
      <c r="B26" s="9" t="s">
        <v>174</v>
      </c>
      <c r="C26" s="9" t="s">
        <v>13</v>
      </c>
      <c r="D26" s="9">
        <v>99750</v>
      </c>
    </row>
    <row r="27" spans="2:4" x14ac:dyDescent="0.35">
      <c r="B27" s="9" t="s">
        <v>73</v>
      </c>
      <c r="C27" s="9" t="s">
        <v>13</v>
      </c>
      <c r="D27" s="9">
        <v>71380</v>
      </c>
    </row>
    <row r="28" spans="2:4" x14ac:dyDescent="0.35">
      <c r="B28" s="9" t="s">
        <v>16</v>
      </c>
      <c r="C28" s="9" t="s">
        <v>18</v>
      </c>
      <c r="D28" s="9">
        <v>115440</v>
      </c>
    </row>
    <row r="29" spans="2:4" x14ac:dyDescent="0.35">
      <c r="B29" s="9" t="s">
        <v>54</v>
      </c>
      <c r="C29" s="9" t="s">
        <v>13</v>
      </c>
      <c r="D29" s="9">
        <v>99970</v>
      </c>
    </row>
    <row r="30" spans="2:4" x14ac:dyDescent="0.35">
      <c r="B30" s="9" t="s">
        <v>27</v>
      </c>
      <c r="C30" s="9" t="s">
        <v>18</v>
      </c>
      <c r="D30" s="9">
        <v>112110</v>
      </c>
    </row>
    <row r="31" spans="2:4" x14ac:dyDescent="0.35">
      <c r="B31" s="9" t="s">
        <v>46</v>
      </c>
      <c r="C31" s="9" t="s">
        <v>13</v>
      </c>
      <c r="D31" s="9">
        <v>75970</v>
      </c>
    </row>
    <row r="32" spans="2:4" x14ac:dyDescent="0.35">
      <c r="B32" s="9" t="s">
        <v>143</v>
      </c>
      <c r="C32" s="9" t="s">
        <v>10</v>
      </c>
      <c r="D32" s="9">
        <v>80700</v>
      </c>
    </row>
    <row r="33" spans="2:4" x14ac:dyDescent="0.35">
      <c r="B33" s="9" t="s">
        <v>97</v>
      </c>
      <c r="C33" s="9" t="s">
        <v>13</v>
      </c>
      <c r="D33" s="9">
        <v>36040</v>
      </c>
    </row>
    <row r="34" spans="2:4" x14ac:dyDescent="0.35">
      <c r="B34" s="9" t="s">
        <v>39</v>
      </c>
      <c r="C34" s="9" t="s">
        <v>13</v>
      </c>
      <c r="D34" s="9">
        <v>58100</v>
      </c>
    </row>
    <row r="35" spans="2:4" x14ac:dyDescent="0.35">
      <c r="B35" s="9" t="s">
        <v>48</v>
      </c>
      <c r="C35" s="9" t="s">
        <v>49</v>
      </c>
      <c r="D35" s="9">
        <v>75480</v>
      </c>
    </row>
    <row r="36" spans="2:4" x14ac:dyDescent="0.35">
      <c r="B36" s="9" t="s">
        <v>98</v>
      </c>
      <c r="C36" s="9" t="s">
        <v>13</v>
      </c>
      <c r="D36" s="9">
        <v>104410</v>
      </c>
    </row>
    <row r="37" spans="2:4" x14ac:dyDescent="0.35">
      <c r="B37" s="9" t="s">
        <v>159</v>
      </c>
      <c r="C37" s="9" t="s">
        <v>18</v>
      </c>
      <c r="D37" s="9">
        <v>70270</v>
      </c>
    </row>
    <row r="38" spans="2:4" x14ac:dyDescent="0.35">
      <c r="B38" s="9" t="s">
        <v>89</v>
      </c>
      <c r="C38" s="9" t="s">
        <v>13</v>
      </c>
      <c r="D38" s="9">
        <v>104120</v>
      </c>
    </row>
    <row r="39" spans="2:4" x14ac:dyDescent="0.35">
      <c r="B39" s="9" t="s">
        <v>90</v>
      </c>
      <c r="C39" s="9" t="s">
        <v>18</v>
      </c>
      <c r="D39" s="9">
        <v>88050</v>
      </c>
    </row>
    <row r="40" spans="2:4" x14ac:dyDescent="0.35">
      <c r="B40" s="9" t="s">
        <v>179</v>
      </c>
      <c r="C40" s="9" t="s">
        <v>13</v>
      </c>
      <c r="D40" s="9">
        <v>53540</v>
      </c>
    </row>
    <row r="41" spans="2:4" x14ac:dyDescent="0.35">
      <c r="B41" s="9" t="s">
        <v>91</v>
      </c>
      <c r="C41" s="9" t="s">
        <v>13</v>
      </c>
      <c r="D41" s="9">
        <v>100420</v>
      </c>
    </row>
    <row r="42" spans="2:4" x14ac:dyDescent="0.35">
      <c r="B42" s="9" t="s">
        <v>99</v>
      </c>
      <c r="C42" s="9" t="s">
        <v>13</v>
      </c>
      <c r="D42" s="9">
        <v>96800</v>
      </c>
    </row>
    <row r="43" spans="2:4" x14ac:dyDescent="0.35">
      <c r="B43" s="9" t="s">
        <v>104</v>
      </c>
      <c r="C43" s="9" t="s">
        <v>13</v>
      </c>
      <c r="D43" s="9">
        <v>41570</v>
      </c>
    </row>
    <row r="44" spans="2:4" x14ac:dyDescent="0.35">
      <c r="B44" s="9" t="s">
        <v>41</v>
      </c>
      <c r="C44" s="9" t="s">
        <v>13</v>
      </c>
      <c r="D44" s="9">
        <v>64000</v>
      </c>
    </row>
    <row r="45" spans="2:4" x14ac:dyDescent="0.35">
      <c r="B45" s="9" t="s">
        <v>119</v>
      </c>
      <c r="C45" s="9" t="s">
        <v>10</v>
      </c>
      <c r="D45" s="9">
        <v>109190</v>
      </c>
    </row>
    <row r="46" spans="2:4" x14ac:dyDescent="0.35">
      <c r="B46" s="9" t="s">
        <v>125</v>
      </c>
      <c r="C46" s="9" t="s">
        <v>18</v>
      </c>
      <c r="D46" s="9">
        <v>49630</v>
      </c>
    </row>
    <row r="47" spans="2:4" x14ac:dyDescent="0.35">
      <c r="B47" s="9" t="s">
        <v>110</v>
      </c>
      <c r="C47" s="9" t="s">
        <v>13</v>
      </c>
      <c r="D47" s="9">
        <v>112650</v>
      </c>
    </row>
    <row r="48" spans="2:4" x14ac:dyDescent="0.35">
      <c r="B48" s="9" t="s">
        <v>166</v>
      </c>
      <c r="C48" s="9" t="s">
        <v>13</v>
      </c>
      <c r="D48" s="9">
        <v>92450</v>
      </c>
    </row>
    <row r="49" spans="2:4" x14ac:dyDescent="0.35">
      <c r="B49" s="9" t="s">
        <v>87</v>
      </c>
      <c r="C49" s="9" t="s">
        <v>13</v>
      </c>
      <c r="D49" s="9">
        <v>47360</v>
      </c>
    </row>
    <row r="50" spans="2:4" x14ac:dyDescent="0.35">
      <c r="B50" s="9" t="s">
        <v>83</v>
      </c>
      <c r="C50" s="9" t="s">
        <v>10</v>
      </c>
      <c r="D50" s="9">
        <v>90700</v>
      </c>
    </row>
    <row r="51" spans="2:4" x14ac:dyDescent="0.35">
      <c r="B51" s="9" t="s">
        <v>170</v>
      </c>
      <c r="C51" s="9" t="s">
        <v>18</v>
      </c>
      <c r="D51" s="9">
        <v>68900</v>
      </c>
    </row>
    <row r="52" spans="2:4" x14ac:dyDescent="0.35">
      <c r="B52" s="9" t="s">
        <v>148</v>
      </c>
      <c r="C52" s="9" t="s">
        <v>13</v>
      </c>
      <c r="D52" s="9">
        <v>114890</v>
      </c>
    </row>
    <row r="53" spans="2:4" x14ac:dyDescent="0.35">
      <c r="B53" s="9" t="s">
        <v>35</v>
      </c>
      <c r="C53" s="9" t="s">
        <v>13</v>
      </c>
      <c r="D53" s="9">
        <v>41980</v>
      </c>
    </row>
    <row r="54" spans="2:4" x14ac:dyDescent="0.35">
      <c r="B54" s="9" t="s">
        <v>101</v>
      </c>
      <c r="C54" s="9" t="s">
        <v>49</v>
      </c>
      <c r="D54" s="9">
        <v>43510</v>
      </c>
    </row>
    <row r="55" spans="2:4" x14ac:dyDescent="0.35">
      <c r="B55" s="9" t="s">
        <v>56</v>
      </c>
      <c r="C55" s="9" t="s">
        <v>13</v>
      </c>
      <c r="D55" s="9">
        <v>103550</v>
      </c>
    </row>
    <row r="56" spans="2:4" x14ac:dyDescent="0.35">
      <c r="B56" s="9" t="s">
        <v>107</v>
      </c>
      <c r="C56" s="9" t="s">
        <v>13</v>
      </c>
      <c r="D56" s="9">
        <v>67950</v>
      </c>
    </row>
    <row r="57" spans="2:4" x14ac:dyDescent="0.35">
      <c r="B57" s="9" t="s">
        <v>105</v>
      </c>
      <c r="C57" s="9" t="s">
        <v>13</v>
      </c>
      <c r="D57" s="9">
        <v>75280</v>
      </c>
    </row>
    <row r="58" spans="2:4" x14ac:dyDescent="0.35">
      <c r="B58" s="9" t="s">
        <v>96</v>
      </c>
      <c r="C58" s="9" t="s">
        <v>10</v>
      </c>
      <c r="D58" s="9">
        <v>91650</v>
      </c>
    </row>
    <row r="59" spans="2:4" x14ac:dyDescent="0.35">
      <c r="B59" s="9" t="s">
        <v>21</v>
      </c>
      <c r="C59" s="9" t="s">
        <v>10</v>
      </c>
      <c r="D59" s="9">
        <v>48530</v>
      </c>
    </row>
    <row r="60" spans="2:4" x14ac:dyDescent="0.35">
      <c r="B60" s="9" t="s">
        <v>40</v>
      </c>
      <c r="C60" s="9" t="s">
        <v>13</v>
      </c>
      <c r="D60" s="9">
        <v>48980</v>
      </c>
    </row>
    <row r="61" spans="2:4" x14ac:dyDescent="0.35">
      <c r="B61" s="9" t="s">
        <v>25</v>
      </c>
      <c r="C61" s="9" t="s">
        <v>13</v>
      </c>
      <c r="D61" s="9">
        <v>119110</v>
      </c>
    </row>
    <row r="62" spans="2:4" x14ac:dyDescent="0.35">
      <c r="B62" s="9" t="s">
        <v>70</v>
      </c>
      <c r="C62" s="9" t="s">
        <v>13</v>
      </c>
      <c r="D62" s="9">
        <v>45510</v>
      </c>
    </row>
    <row r="63" spans="2:4" x14ac:dyDescent="0.35">
      <c r="B63" s="9" t="s">
        <v>191</v>
      </c>
      <c r="C63" s="9" t="s">
        <v>13</v>
      </c>
      <c r="D63" s="9">
        <v>62780</v>
      </c>
    </row>
    <row r="64" spans="2:4" x14ac:dyDescent="0.35">
      <c r="B64" s="9" t="s">
        <v>131</v>
      </c>
      <c r="C64" s="9" t="s">
        <v>18</v>
      </c>
      <c r="D64" s="9">
        <v>88050</v>
      </c>
    </row>
    <row r="65" spans="2:4" x14ac:dyDescent="0.35">
      <c r="B65" s="9" t="s">
        <v>171</v>
      </c>
      <c r="C65" s="9" t="s">
        <v>13</v>
      </c>
      <c r="D65" s="9">
        <v>53540</v>
      </c>
    </row>
    <row r="66" spans="2:4" x14ac:dyDescent="0.35">
      <c r="B66" s="9" t="s">
        <v>106</v>
      </c>
      <c r="C66" s="9" t="s">
        <v>13</v>
      </c>
      <c r="D66" s="9">
        <v>74550</v>
      </c>
    </row>
    <row r="67" spans="2:4" x14ac:dyDescent="0.35">
      <c r="B67" s="9" t="s">
        <v>169</v>
      </c>
      <c r="C67" s="9" t="s">
        <v>13</v>
      </c>
      <c r="D67" s="9">
        <v>87620</v>
      </c>
    </row>
    <row r="68" spans="2:4" x14ac:dyDescent="0.35">
      <c r="B68" s="9" t="s">
        <v>51</v>
      </c>
      <c r="C68" s="9" t="s">
        <v>13</v>
      </c>
      <c r="D68" s="9">
        <v>78540</v>
      </c>
    </row>
    <row r="69" spans="2:4" x14ac:dyDescent="0.35">
      <c r="B69" s="9" t="s">
        <v>93</v>
      </c>
      <c r="C69" s="9" t="s">
        <v>13</v>
      </c>
      <c r="D69" s="9">
        <v>33920</v>
      </c>
    </row>
    <row r="70" spans="2:4" x14ac:dyDescent="0.35">
      <c r="B70" s="9" t="s">
        <v>144</v>
      </c>
      <c r="C70" s="9" t="s">
        <v>18</v>
      </c>
      <c r="D70" s="9">
        <v>52610</v>
      </c>
    </row>
    <row r="71" spans="2:4" x14ac:dyDescent="0.35">
      <c r="B71" s="9" t="s">
        <v>57</v>
      </c>
      <c r="C71" s="9" t="s">
        <v>13</v>
      </c>
      <c r="D71" s="9">
        <v>48950</v>
      </c>
    </row>
    <row r="72" spans="2:4" x14ac:dyDescent="0.35">
      <c r="B72" s="9" t="s">
        <v>20</v>
      </c>
      <c r="C72" s="9" t="s">
        <v>13</v>
      </c>
      <c r="D72" s="9">
        <v>112570</v>
      </c>
    </row>
    <row r="73" spans="2:4" x14ac:dyDescent="0.35">
      <c r="B73" s="9" t="s">
        <v>126</v>
      </c>
      <c r="C73" s="9" t="s">
        <v>13</v>
      </c>
      <c r="D73" s="9">
        <v>118840</v>
      </c>
    </row>
    <row r="74" spans="2:4" x14ac:dyDescent="0.35">
      <c r="B74" s="9" t="s">
        <v>154</v>
      </c>
      <c r="C74" s="9" t="s">
        <v>13</v>
      </c>
      <c r="D74" s="9">
        <v>75280</v>
      </c>
    </row>
    <row r="75" spans="2:4" x14ac:dyDescent="0.35">
      <c r="B75" s="9" t="s">
        <v>85</v>
      </c>
      <c r="C75" s="9" t="s">
        <v>13</v>
      </c>
      <c r="D75" s="9">
        <v>92700</v>
      </c>
    </row>
    <row r="76" spans="2:4" x14ac:dyDescent="0.35">
      <c r="B76" s="9" t="s">
        <v>92</v>
      </c>
      <c r="C76" s="9" t="s">
        <v>13</v>
      </c>
      <c r="D76" s="9">
        <v>114180</v>
      </c>
    </row>
    <row r="77" spans="2:4" x14ac:dyDescent="0.35">
      <c r="B77" s="9" t="s">
        <v>19</v>
      </c>
      <c r="C77" s="9" t="s">
        <v>13</v>
      </c>
      <c r="D77" s="9">
        <v>53540</v>
      </c>
    </row>
    <row r="78" spans="2:4" x14ac:dyDescent="0.35">
      <c r="B78" s="9" t="s">
        <v>192</v>
      </c>
      <c r="C78" s="9" t="s">
        <v>13</v>
      </c>
      <c r="D78" s="9">
        <v>107700</v>
      </c>
    </row>
    <row r="79" spans="2:4" x14ac:dyDescent="0.35">
      <c r="B79" s="9" t="s">
        <v>38</v>
      </c>
      <c r="C79" s="9" t="s">
        <v>18</v>
      </c>
      <c r="D79" s="9">
        <v>67910</v>
      </c>
    </row>
    <row r="80" spans="2:4" x14ac:dyDescent="0.35">
      <c r="B80" s="9" t="s">
        <v>65</v>
      </c>
      <c r="C80" s="9" t="s">
        <v>18</v>
      </c>
      <c r="D80" s="9">
        <v>68900</v>
      </c>
    </row>
    <row r="81" spans="2:4" x14ac:dyDescent="0.35">
      <c r="B81" s="9" t="s">
        <v>177</v>
      </c>
      <c r="C81" s="9" t="s">
        <v>49</v>
      </c>
      <c r="D81" s="9">
        <v>113280</v>
      </c>
    </row>
    <row r="82" spans="2:4" x14ac:dyDescent="0.35">
      <c r="B82" s="9" t="s">
        <v>160</v>
      </c>
      <c r="C82" s="9" t="s">
        <v>13</v>
      </c>
      <c r="D82" s="9">
        <v>75970</v>
      </c>
    </row>
    <row r="83" spans="2:4" x14ac:dyDescent="0.35">
      <c r="B83" s="9" t="s">
        <v>175</v>
      </c>
      <c r="C83" s="9" t="s">
        <v>13</v>
      </c>
      <c r="D83" s="9">
        <v>41980</v>
      </c>
    </row>
    <row r="84" spans="2:4" x14ac:dyDescent="0.35">
      <c r="B84" s="9" t="s">
        <v>180</v>
      </c>
      <c r="C84" s="9" t="s">
        <v>13</v>
      </c>
      <c r="D84" s="9">
        <v>69070</v>
      </c>
    </row>
    <row r="85" spans="2:4" x14ac:dyDescent="0.35">
      <c r="B85" s="9" t="s">
        <v>69</v>
      </c>
      <c r="C85" s="9" t="s">
        <v>10</v>
      </c>
      <c r="D85" s="9">
        <v>48170</v>
      </c>
    </row>
    <row r="86" spans="2:4" x14ac:dyDescent="0.35">
      <c r="B86" s="9" t="s">
        <v>81</v>
      </c>
      <c r="C86" s="9" t="s">
        <v>13</v>
      </c>
      <c r="D86" s="9">
        <v>104770</v>
      </c>
    </row>
    <row r="87" spans="2:4" x14ac:dyDescent="0.35">
      <c r="B87" s="9" t="s">
        <v>47</v>
      </c>
      <c r="C87" s="9" t="s">
        <v>13</v>
      </c>
      <c r="D87" s="9">
        <v>60130</v>
      </c>
    </row>
    <row r="88" spans="2:4" x14ac:dyDescent="0.35">
      <c r="B88" s="9" t="s">
        <v>30</v>
      </c>
      <c r="C88" s="9" t="s">
        <v>13</v>
      </c>
      <c r="D88" s="9">
        <v>107700</v>
      </c>
    </row>
    <row r="89" spans="2:4" x14ac:dyDescent="0.35">
      <c r="B89" s="9" t="s">
        <v>185</v>
      </c>
      <c r="C89" s="9" t="s">
        <v>13</v>
      </c>
      <c r="D89" s="9">
        <v>118100</v>
      </c>
    </row>
    <row r="90" spans="2:4" x14ac:dyDescent="0.35">
      <c r="B90" s="9" t="s">
        <v>158</v>
      </c>
      <c r="C90" s="9" t="s">
        <v>10</v>
      </c>
      <c r="D90" s="9">
        <v>91650</v>
      </c>
    </row>
    <row r="91" spans="2:4" x14ac:dyDescent="0.35">
      <c r="B91" s="9" t="s">
        <v>181</v>
      </c>
      <c r="C91" s="9" t="s">
        <v>18</v>
      </c>
      <c r="D91" s="9">
        <v>67910</v>
      </c>
    </row>
    <row r="92" spans="2:4" x14ac:dyDescent="0.35">
      <c r="B92" s="9" t="s">
        <v>100</v>
      </c>
      <c r="C92" s="9" t="s">
        <v>13</v>
      </c>
      <c r="D92" s="9">
        <v>85000</v>
      </c>
    </row>
    <row r="93" spans="2:4" x14ac:dyDescent="0.35">
      <c r="B93" s="9" t="s">
        <v>161</v>
      </c>
      <c r="C93" s="9" t="s">
        <v>10</v>
      </c>
      <c r="D93" s="9">
        <v>90700</v>
      </c>
    </row>
    <row r="94" spans="2:4" x14ac:dyDescent="0.35">
      <c r="B94" s="9" t="s">
        <v>31</v>
      </c>
      <c r="C94" s="9" t="s">
        <v>10</v>
      </c>
      <c r="D94" s="9">
        <v>43840</v>
      </c>
    </row>
    <row r="95" spans="2:4" x14ac:dyDescent="0.35">
      <c r="B95" s="9" t="s">
        <v>28</v>
      </c>
      <c r="C95" s="9" t="s">
        <v>13</v>
      </c>
      <c r="D95" s="9">
        <v>65700</v>
      </c>
    </row>
    <row r="96" spans="2:4" x14ac:dyDescent="0.35">
      <c r="B96" s="9" t="s">
        <v>58</v>
      </c>
      <c r="C96" s="9" t="s">
        <v>18</v>
      </c>
      <c r="D96" s="9">
        <v>52610</v>
      </c>
    </row>
    <row r="97" spans="2:4" x14ac:dyDescent="0.35">
      <c r="B97" s="9" t="s">
        <v>34</v>
      </c>
      <c r="C97" s="9" t="s">
        <v>13</v>
      </c>
      <c r="D97" s="9">
        <v>57090</v>
      </c>
    </row>
    <row r="98" spans="2:4" x14ac:dyDescent="0.35">
      <c r="B98" s="9" t="s">
        <v>64</v>
      </c>
      <c r="C98" s="9" t="s">
        <v>13</v>
      </c>
      <c r="D98" s="9">
        <v>79570</v>
      </c>
    </row>
    <row r="99" spans="2:4" x14ac:dyDescent="0.35">
      <c r="B99" s="9" t="s">
        <v>164</v>
      </c>
      <c r="C99" s="9" t="s">
        <v>13</v>
      </c>
      <c r="D99" s="9">
        <v>65360</v>
      </c>
    </row>
    <row r="100" spans="2:4" x14ac:dyDescent="0.35">
      <c r="B100" s="9" t="s">
        <v>94</v>
      </c>
      <c r="C100" s="9" t="s">
        <v>13</v>
      </c>
      <c r="D100" s="9">
        <v>106460</v>
      </c>
    </row>
    <row r="101" spans="2:4" x14ac:dyDescent="0.35">
      <c r="B101" s="9" t="s">
        <v>147</v>
      </c>
      <c r="C101" s="9" t="s">
        <v>10</v>
      </c>
      <c r="D101" s="9">
        <v>112780</v>
      </c>
    </row>
    <row r="102" spans="2:4" x14ac:dyDescent="0.35">
      <c r="B102" s="9" t="s">
        <v>155</v>
      </c>
      <c r="C102" s="9" t="s">
        <v>13</v>
      </c>
      <c r="D102" s="9">
        <v>58940</v>
      </c>
    </row>
    <row r="103" spans="2:4" x14ac:dyDescent="0.35">
      <c r="B103" s="9" t="s">
        <v>176</v>
      </c>
      <c r="C103" s="9" t="s">
        <v>13</v>
      </c>
      <c r="D103" s="9">
        <v>71380</v>
      </c>
    </row>
    <row r="104" spans="2:4" x14ac:dyDescent="0.35">
      <c r="B104" s="9" t="s">
        <v>168</v>
      </c>
      <c r="C104" s="9" t="s">
        <v>13</v>
      </c>
      <c r="D104" s="9">
        <v>83750</v>
      </c>
    </row>
    <row r="105" spans="2:4" x14ac:dyDescent="0.35">
      <c r="B105" s="9" t="s">
        <v>183</v>
      </c>
      <c r="C105" s="9" t="s">
        <v>13</v>
      </c>
      <c r="D105" s="9">
        <v>60130</v>
      </c>
    </row>
    <row r="106" spans="2:4" x14ac:dyDescent="0.35">
      <c r="B106" s="9" t="s">
        <v>62</v>
      </c>
      <c r="C106" s="9" t="s">
        <v>13</v>
      </c>
      <c r="D106" s="9">
        <v>92450</v>
      </c>
    </row>
    <row r="107" spans="2:4" x14ac:dyDescent="0.35">
      <c r="B107" s="9" t="s">
        <v>67</v>
      </c>
      <c r="C107" s="9" t="s">
        <v>13</v>
      </c>
      <c r="D107" s="9">
        <v>58960</v>
      </c>
    </row>
    <row r="108" spans="2:4" x14ac:dyDescent="0.35">
      <c r="B108" s="9" t="s">
        <v>7</v>
      </c>
      <c r="C108" s="9" t="s">
        <v>10</v>
      </c>
      <c r="D108" s="9">
        <v>112780</v>
      </c>
    </row>
    <row r="109" spans="2:4" x14ac:dyDescent="0.35">
      <c r="B109" s="9" t="s">
        <v>52</v>
      </c>
      <c r="C109" s="9" t="s">
        <v>10</v>
      </c>
      <c r="D109" s="9">
        <v>109190</v>
      </c>
    </row>
    <row r="110" spans="2:4" x14ac:dyDescent="0.35">
      <c r="B110" s="9" t="s">
        <v>80</v>
      </c>
      <c r="C110" s="9" t="s">
        <v>13</v>
      </c>
      <c r="D110" s="9">
        <v>91310</v>
      </c>
    </row>
    <row r="111" spans="2:4" x14ac:dyDescent="0.35">
      <c r="B111" s="9" t="s">
        <v>113</v>
      </c>
      <c r="C111" s="9" t="s">
        <v>13</v>
      </c>
      <c r="D111" s="9">
        <v>45510</v>
      </c>
    </row>
    <row r="112" spans="2:4" x14ac:dyDescent="0.35">
      <c r="B112" s="9" t="s">
        <v>178</v>
      </c>
      <c r="C112" s="9" t="s">
        <v>13</v>
      </c>
      <c r="D112" s="9">
        <v>86570</v>
      </c>
    </row>
    <row r="113" spans="2:4" x14ac:dyDescent="0.35">
      <c r="B113" s="9" t="s">
        <v>75</v>
      </c>
      <c r="C113" s="9" t="s">
        <v>49</v>
      </c>
      <c r="D113" s="9">
        <v>113280</v>
      </c>
    </row>
    <row r="114" spans="2:4" x14ac:dyDescent="0.35">
      <c r="B114" s="9" t="s">
        <v>189</v>
      </c>
      <c r="C114" s="9" t="s">
        <v>13</v>
      </c>
      <c r="D114" s="9">
        <v>67950</v>
      </c>
    </row>
    <row r="115" spans="2:4" x14ac:dyDescent="0.35">
      <c r="B115" s="9" t="s">
        <v>139</v>
      </c>
      <c r="C115" s="9" t="s">
        <v>13</v>
      </c>
      <c r="D115" s="9">
        <v>112570</v>
      </c>
    </row>
    <row r="116" spans="2:4" x14ac:dyDescent="0.35">
      <c r="B116" s="9" t="s">
        <v>88</v>
      </c>
      <c r="C116" s="9" t="s">
        <v>13</v>
      </c>
      <c r="D116" s="9">
        <v>60570</v>
      </c>
    </row>
    <row r="117" spans="2:4" x14ac:dyDescent="0.35">
      <c r="B117" s="9" t="s">
        <v>120</v>
      </c>
      <c r="C117" s="9" t="s">
        <v>13</v>
      </c>
      <c r="D117" s="9">
        <v>104410</v>
      </c>
    </row>
    <row r="118" spans="2:4" x14ac:dyDescent="0.35">
      <c r="B118" s="9" t="s">
        <v>162</v>
      </c>
      <c r="C118" s="9" t="s">
        <v>13</v>
      </c>
      <c r="D118" s="9">
        <v>60570</v>
      </c>
    </row>
    <row r="119" spans="2:4" x14ac:dyDescent="0.35">
      <c r="B119" s="9" t="s">
        <v>86</v>
      </c>
      <c r="C119" s="9" t="s">
        <v>13</v>
      </c>
      <c r="D119" s="9">
        <v>65920</v>
      </c>
    </row>
    <row r="120" spans="2:4" x14ac:dyDescent="0.35">
      <c r="B120" s="9" t="s">
        <v>44</v>
      </c>
      <c r="C120" s="9" t="s">
        <v>13</v>
      </c>
      <c r="D120" s="9">
        <v>87620</v>
      </c>
    </row>
    <row r="121" spans="2:4" x14ac:dyDescent="0.35">
      <c r="B121" s="9" t="s">
        <v>115</v>
      </c>
      <c r="C121" s="9" t="s">
        <v>10</v>
      </c>
      <c r="D121" s="9">
        <v>56870</v>
      </c>
    </row>
    <row r="122" spans="2:4" x14ac:dyDescent="0.35">
      <c r="B122" s="9" t="s">
        <v>121</v>
      </c>
      <c r="C122" s="9" t="s">
        <v>13</v>
      </c>
      <c r="D122" s="9">
        <v>96800</v>
      </c>
    </row>
    <row r="123" spans="2:4" x14ac:dyDescent="0.35">
      <c r="B123" s="9" t="s">
        <v>63</v>
      </c>
      <c r="C123" s="9" t="s">
        <v>13</v>
      </c>
      <c r="D123" s="9">
        <v>112650</v>
      </c>
    </row>
    <row r="124" spans="2:4" x14ac:dyDescent="0.35">
      <c r="B124" s="9" t="s">
        <v>29</v>
      </c>
      <c r="C124" s="9" t="s">
        <v>13</v>
      </c>
      <c r="D124" s="9">
        <v>69070</v>
      </c>
    </row>
    <row r="125" spans="2:4" x14ac:dyDescent="0.35">
      <c r="B125" s="9" t="s">
        <v>102</v>
      </c>
      <c r="C125" s="9" t="s">
        <v>13</v>
      </c>
      <c r="D125" s="9">
        <v>59430</v>
      </c>
    </row>
    <row r="126" spans="2:4" x14ac:dyDescent="0.35">
      <c r="B126" s="9" t="s">
        <v>72</v>
      </c>
      <c r="C126" s="9" t="s">
        <v>13</v>
      </c>
      <c r="D126" s="9">
        <v>69710</v>
      </c>
    </row>
    <row r="127" spans="2:4" x14ac:dyDescent="0.35">
      <c r="B127" s="9" t="s">
        <v>133</v>
      </c>
      <c r="C127" s="9" t="s">
        <v>43</v>
      </c>
      <c r="D127" s="9">
        <v>75000</v>
      </c>
    </row>
    <row r="128" spans="2:4" x14ac:dyDescent="0.35">
      <c r="B128" s="9" t="s">
        <v>145</v>
      </c>
      <c r="C128" s="9" t="s">
        <v>18</v>
      </c>
      <c r="D128" s="9">
        <v>112110</v>
      </c>
    </row>
    <row r="129" spans="2:4" x14ac:dyDescent="0.35">
      <c r="B129" s="9" t="s">
        <v>45</v>
      </c>
      <c r="C129" s="9" t="s">
        <v>13</v>
      </c>
      <c r="D129" s="9">
        <v>34980</v>
      </c>
    </row>
    <row r="130" spans="2:4" x14ac:dyDescent="0.35">
      <c r="B130" s="9" t="s">
        <v>37</v>
      </c>
      <c r="C130" s="9" t="s">
        <v>13</v>
      </c>
      <c r="D130" s="9">
        <v>58940</v>
      </c>
    </row>
    <row r="131" spans="2:4" x14ac:dyDescent="0.35">
      <c r="B131" s="9" t="s">
        <v>84</v>
      </c>
      <c r="C131" s="9" t="s">
        <v>10</v>
      </c>
      <c r="D131" s="9">
        <v>56870</v>
      </c>
    </row>
    <row r="132" spans="2:4" x14ac:dyDescent="0.35">
      <c r="B132" s="9" t="s">
        <v>33</v>
      </c>
      <c r="C132" s="9" t="s">
        <v>13</v>
      </c>
      <c r="D132" s="9">
        <v>37920</v>
      </c>
    </row>
    <row r="133" spans="2:4" x14ac:dyDescent="0.35">
      <c r="B133" s="9" t="s">
        <v>200</v>
      </c>
      <c r="C133" s="9" t="s">
        <v>10</v>
      </c>
      <c r="D133" s="9">
        <v>48530</v>
      </c>
    </row>
    <row r="134" spans="2:4" x14ac:dyDescent="0.35">
      <c r="B134" s="9" t="s">
        <v>195</v>
      </c>
      <c r="C134" s="9" t="s">
        <v>13</v>
      </c>
      <c r="D134" s="9">
        <v>53870</v>
      </c>
    </row>
    <row r="135" spans="2:4" x14ac:dyDescent="0.35">
      <c r="B135" s="9" t="s">
        <v>136</v>
      </c>
      <c r="C135" s="9" t="s">
        <v>13</v>
      </c>
      <c r="D135" s="9">
        <v>58100</v>
      </c>
    </row>
    <row r="136" spans="2:4" x14ac:dyDescent="0.35">
      <c r="B136" s="9" t="s">
        <v>138</v>
      </c>
      <c r="C136" s="9" t="s">
        <v>13</v>
      </c>
      <c r="D136" s="9">
        <v>41570</v>
      </c>
    </row>
    <row r="137" spans="2:4" x14ac:dyDescent="0.35">
      <c r="B137" s="9" t="s">
        <v>116</v>
      </c>
      <c r="C137" s="9" t="s">
        <v>13</v>
      </c>
      <c r="D137" s="9">
        <v>92700</v>
      </c>
    </row>
    <row r="138" spans="2:4" x14ac:dyDescent="0.35">
      <c r="B138" s="9" t="s">
        <v>74</v>
      </c>
      <c r="C138" s="9" t="s">
        <v>43</v>
      </c>
      <c r="D138" s="9">
        <v>109160</v>
      </c>
    </row>
    <row r="139" spans="2:4" x14ac:dyDescent="0.35">
      <c r="B139" s="9" t="s">
        <v>182</v>
      </c>
      <c r="C139" s="9" t="s">
        <v>13</v>
      </c>
      <c r="D139" s="9">
        <v>69120</v>
      </c>
    </row>
    <row r="140" spans="2:4" x14ac:dyDescent="0.35">
      <c r="B140" s="9" t="s">
        <v>137</v>
      </c>
      <c r="C140" s="9" t="s">
        <v>13</v>
      </c>
      <c r="D140" s="9">
        <v>114870</v>
      </c>
    </row>
    <row r="141" spans="2:4" x14ac:dyDescent="0.35">
      <c r="B141" s="9" t="s">
        <v>198</v>
      </c>
      <c r="C141" s="9" t="s">
        <v>13</v>
      </c>
      <c r="D141" s="9">
        <v>70610</v>
      </c>
    </row>
    <row r="142" spans="2:4" x14ac:dyDescent="0.35">
      <c r="B142" s="9" t="s">
        <v>50</v>
      </c>
      <c r="C142" s="9" t="s">
        <v>13</v>
      </c>
      <c r="D142" s="9">
        <v>115920</v>
      </c>
    </row>
    <row r="143" spans="2:4" x14ac:dyDescent="0.35">
      <c r="B143" s="9" t="s">
        <v>117</v>
      </c>
      <c r="C143" s="9" t="s">
        <v>13</v>
      </c>
      <c r="D143" s="9">
        <v>91310</v>
      </c>
    </row>
    <row r="144" spans="2:4" x14ac:dyDescent="0.35">
      <c r="B144" s="9" t="s">
        <v>172</v>
      </c>
      <c r="C144" s="9" t="s">
        <v>49</v>
      </c>
      <c r="D144" s="9">
        <v>43510</v>
      </c>
    </row>
    <row r="145" spans="2:4" x14ac:dyDescent="0.35">
      <c r="B145" s="9" t="s">
        <v>186</v>
      </c>
      <c r="C145" s="9" t="s">
        <v>13</v>
      </c>
      <c r="D145" s="9">
        <v>78390</v>
      </c>
    </row>
    <row r="146" spans="2:4" x14ac:dyDescent="0.35">
      <c r="B146" s="9" t="s">
        <v>184</v>
      </c>
      <c r="C146" s="9" t="s">
        <v>13</v>
      </c>
      <c r="D146" s="9">
        <v>106460</v>
      </c>
    </row>
    <row r="147" spans="2:4" x14ac:dyDescent="0.35">
      <c r="B147" s="9" t="s">
        <v>114</v>
      </c>
      <c r="C147" s="9" t="s">
        <v>18</v>
      </c>
      <c r="D147" s="9">
        <v>115440</v>
      </c>
    </row>
    <row r="148" spans="2:4" x14ac:dyDescent="0.35">
      <c r="B148" s="9" t="s">
        <v>150</v>
      </c>
      <c r="C148" s="9" t="s">
        <v>13</v>
      </c>
      <c r="D148" s="9">
        <v>75880</v>
      </c>
    </row>
    <row r="149" spans="2:4" x14ac:dyDescent="0.35">
      <c r="B149" s="9" t="s">
        <v>130</v>
      </c>
      <c r="C149" s="9" t="s">
        <v>13</v>
      </c>
      <c r="D149" s="9">
        <v>54970</v>
      </c>
    </row>
    <row r="150" spans="2:4" x14ac:dyDescent="0.35">
      <c r="B150" s="9" t="s">
        <v>163</v>
      </c>
      <c r="C150" s="9" t="s">
        <v>13</v>
      </c>
      <c r="D150" s="9">
        <v>115920</v>
      </c>
    </row>
    <row r="151" spans="2:4" x14ac:dyDescent="0.35">
      <c r="B151" s="9" t="s">
        <v>187</v>
      </c>
      <c r="C151" s="9" t="s">
        <v>13</v>
      </c>
      <c r="D151" s="9">
        <v>114180</v>
      </c>
    </row>
    <row r="152" spans="2:4" x14ac:dyDescent="0.35">
      <c r="B152" s="9" t="s">
        <v>188</v>
      </c>
      <c r="C152" s="9" t="s">
        <v>13</v>
      </c>
      <c r="D152" s="9">
        <v>104120</v>
      </c>
    </row>
    <row r="153" spans="2:4" x14ac:dyDescent="0.35">
      <c r="B153" s="9" t="s">
        <v>112</v>
      </c>
      <c r="C153" s="9" t="s">
        <v>13</v>
      </c>
      <c r="D153" s="9">
        <v>103550</v>
      </c>
    </row>
    <row r="154" spans="2:4" x14ac:dyDescent="0.35">
      <c r="B154" s="9" t="s">
        <v>173</v>
      </c>
      <c r="C154" s="9" t="s">
        <v>43</v>
      </c>
      <c r="D154" s="9">
        <v>109160</v>
      </c>
    </row>
    <row r="155" spans="2:4" x14ac:dyDescent="0.35">
      <c r="B155" s="9" t="s">
        <v>36</v>
      </c>
      <c r="C155" s="9" t="s">
        <v>13</v>
      </c>
      <c r="D155" s="9">
        <v>75880</v>
      </c>
    </row>
    <row r="156" spans="2:4" x14ac:dyDescent="0.35">
      <c r="B156" s="9" t="s">
        <v>157</v>
      </c>
      <c r="C156" s="9" t="s">
        <v>13</v>
      </c>
      <c r="D156" s="9">
        <v>57090</v>
      </c>
    </row>
    <row r="157" spans="2:4" x14ac:dyDescent="0.35">
      <c r="B157" s="9" t="s">
        <v>108</v>
      </c>
      <c r="C157" s="9" t="s">
        <v>18</v>
      </c>
      <c r="D157" s="9">
        <v>70270</v>
      </c>
    </row>
    <row r="158" spans="2:4" x14ac:dyDescent="0.35">
      <c r="B158" s="9" t="s">
        <v>127</v>
      </c>
      <c r="C158" s="9" t="s">
        <v>13</v>
      </c>
      <c r="D158" s="9">
        <v>69710</v>
      </c>
    </row>
    <row r="159" spans="2:4" x14ac:dyDescent="0.35">
      <c r="B159" s="9" t="s">
        <v>156</v>
      </c>
      <c r="C159" s="9" t="s">
        <v>13</v>
      </c>
      <c r="D159" s="9">
        <v>104770</v>
      </c>
    </row>
    <row r="160" spans="2:4" x14ac:dyDescent="0.35">
      <c r="B160" s="9" t="s">
        <v>140</v>
      </c>
      <c r="C160" s="9" t="s">
        <v>13</v>
      </c>
      <c r="D160" s="9">
        <v>47360</v>
      </c>
    </row>
    <row r="161" spans="2:4" x14ac:dyDescent="0.35">
      <c r="B161" s="9" t="s">
        <v>134</v>
      </c>
      <c r="C161" s="9" t="s">
        <v>13</v>
      </c>
      <c r="D161" s="9">
        <v>40400</v>
      </c>
    </row>
    <row r="162" spans="2:4" x14ac:dyDescent="0.35">
      <c r="B162" s="9" t="s">
        <v>129</v>
      </c>
      <c r="C162" s="9" t="s">
        <v>10</v>
      </c>
      <c r="D162" s="9">
        <v>76900</v>
      </c>
    </row>
    <row r="163" spans="2:4" x14ac:dyDescent="0.35">
      <c r="B163" s="9" t="s">
        <v>153</v>
      </c>
      <c r="C163" s="9" t="s">
        <v>13</v>
      </c>
      <c r="D163" s="9">
        <v>33920</v>
      </c>
    </row>
    <row r="164" spans="2:4" x14ac:dyDescent="0.35">
      <c r="B164" s="9" t="s">
        <v>196</v>
      </c>
      <c r="C164" s="9" t="s">
        <v>13</v>
      </c>
      <c r="D164" s="9">
        <v>78540</v>
      </c>
    </row>
    <row r="165" spans="2:4" x14ac:dyDescent="0.35">
      <c r="B165" s="9" t="s">
        <v>60</v>
      </c>
      <c r="C165" s="9" t="s">
        <v>13</v>
      </c>
      <c r="D165" s="9">
        <v>86570</v>
      </c>
    </row>
    <row r="166" spans="2:4" x14ac:dyDescent="0.35">
      <c r="B166" s="9" t="s">
        <v>32</v>
      </c>
      <c r="C166" s="9" t="s">
        <v>13</v>
      </c>
      <c r="D166" s="9">
        <v>99750</v>
      </c>
    </row>
    <row r="167" spans="2:4" x14ac:dyDescent="0.35">
      <c r="B167" s="9" t="s">
        <v>190</v>
      </c>
      <c r="C167" s="9" t="s">
        <v>13</v>
      </c>
      <c r="D167" s="9">
        <v>34980</v>
      </c>
    </row>
    <row r="168" spans="2:4" x14ac:dyDescent="0.35">
      <c r="B168" s="9" t="s">
        <v>201</v>
      </c>
      <c r="C168" s="9" t="s">
        <v>13</v>
      </c>
      <c r="D168" s="9">
        <v>96140</v>
      </c>
    </row>
    <row r="169" spans="2:4" x14ac:dyDescent="0.35">
      <c r="B169" s="9" t="s">
        <v>152</v>
      </c>
      <c r="C169" s="9" t="s">
        <v>13</v>
      </c>
      <c r="D169" s="9">
        <v>85000</v>
      </c>
    </row>
    <row r="170" spans="2:4" x14ac:dyDescent="0.35">
      <c r="B170" s="9" t="s">
        <v>14</v>
      </c>
      <c r="C170" s="9" t="s">
        <v>13</v>
      </c>
      <c r="D170" s="9">
        <v>53240</v>
      </c>
    </row>
    <row r="171" spans="2:4" x14ac:dyDescent="0.35">
      <c r="B171" s="9" t="s">
        <v>68</v>
      </c>
      <c r="C171" s="9" t="s">
        <v>13</v>
      </c>
      <c r="D171" s="9">
        <v>118840</v>
      </c>
    </row>
    <row r="172" spans="2:4" x14ac:dyDescent="0.35">
      <c r="B172" s="9" t="s">
        <v>103</v>
      </c>
      <c r="C172" s="9" t="s">
        <v>13</v>
      </c>
      <c r="D172" s="9">
        <v>65360</v>
      </c>
    </row>
    <row r="173" spans="2:4" x14ac:dyDescent="0.35">
      <c r="B173" s="9" t="s">
        <v>55</v>
      </c>
      <c r="C173" s="9" t="s">
        <v>13</v>
      </c>
      <c r="D173" s="9">
        <v>96140</v>
      </c>
    </row>
    <row r="174" spans="2:4" x14ac:dyDescent="0.35">
      <c r="B174" s="9" t="s">
        <v>71</v>
      </c>
      <c r="C174" s="9" t="s">
        <v>13</v>
      </c>
      <c r="D174" s="9">
        <v>114890</v>
      </c>
    </row>
    <row r="175" spans="2:4" x14ac:dyDescent="0.35">
      <c r="B175" s="9" t="s">
        <v>128</v>
      </c>
      <c r="C175" s="9" t="s">
        <v>13</v>
      </c>
      <c r="D175" s="9">
        <v>79570</v>
      </c>
    </row>
    <row r="176" spans="2:4" x14ac:dyDescent="0.35">
      <c r="B176" s="9" t="s">
        <v>165</v>
      </c>
      <c r="C176" s="9" t="s">
        <v>13</v>
      </c>
      <c r="D176" s="9">
        <v>64000</v>
      </c>
    </row>
    <row r="177" spans="2:4" x14ac:dyDescent="0.35">
      <c r="B177" s="9" t="s">
        <v>77</v>
      </c>
      <c r="C177" s="9" t="s">
        <v>13</v>
      </c>
      <c r="D177" s="9">
        <v>118100</v>
      </c>
    </row>
    <row r="178" spans="2:4" x14ac:dyDescent="0.35">
      <c r="B178" s="9" t="s">
        <v>66</v>
      </c>
      <c r="C178" s="9" t="s">
        <v>10</v>
      </c>
      <c r="D178" s="9">
        <v>80700</v>
      </c>
    </row>
    <row r="179" spans="2:4" x14ac:dyDescent="0.35">
      <c r="B179" s="9" t="s">
        <v>149</v>
      </c>
      <c r="C179" s="9" t="s">
        <v>13</v>
      </c>
      <c r="D179" s="9">
        <v>48980</v>
      </c>
    </row>
    <row r="180" spans="2:4" x14ac:dyDescent="0.35">
      <c r="B180" s="9" t="s">
        <v>142</v>
      </c>
      <c r="C180" s="9" t="s">
        <v>13</v>
      </c>
      <c r="D180" s="9">
        <v>99970</v>
      </c>
    </row>
    <row r="181" spans="2:4" x14ac:dyDescent="0.35">
      <c r="B181" s="9" t="s">
        <v>22</v>
      </c>
      <c r="C181" s="9" t="s">
        <v>13</v>
      </c>
      <c r="D181" s="9">
        <v>62780</v>
      </c>
    </row>
    <row r="182" spans="2:4" x14ac:dyDescent="0.35">
      <c r="B182" s="9" t="s">
        <v>197</v>
      </c>
      <c r="C182" s="9" t="s">
        <v>13</v>
      </c>
      <c r="D182" s="9">
        <v>58960</v>
      </c>
    </row>
    <row r="183" spans="2:4" x14ac:dyDescent="0.35">
      <c r="B183" s="9" t="s">
        <v>53</v>
      </c>
      <c r="C183" s="9" t="s">
        <v>18</v>
      </c>
      <c r="D183" s="9">
        <v>49630</v>
      </c>
    </row>
    <row r="184" spans="2:4" x14ac:dyDescent="0.35">
      <c r="B184" s="9" t="s">
        <v>78</v>
      </c>
      <c r="C184" s="9" t="s">
        <v>10</v>
      </c>
      <c r="D184" s="9">
        <v>76900</v>
      </c>
    </row>
    <row r="185" spans="2:4" x14ac:dyDescent="0.35">
      <c r="B185" s="9" t="s">
        <v>132</v>
      </c>
      <c r="C185" s="9" t="s">
        <v>13</v>
      </c>
      <c r="D185" s="9">
        <v>36040</v>
      </c>
    </row>
    <row r="186" spans="2:4" x14ac:dyDescent="0.35">
      <c r="B186" s="9" t="s">
        <v>24</v>
      </c>
      <c r="C186" s="9" t="s">
        <v>13</v>
      </c>
      <c r="D186" s="9">
        <v>53870</v>
      </c>
    </row>
    <row r="187" spans="2:4" x14ac:dyDescent="0.35">
      <c r="B187" s="9" t="s">
        <v>79</v>
      </c>
      <c r="C187" s="9" t="s">
        <v>13</v>
      </c>
      <c r="D187" s="9">
        <v>114870</v>
      </c>
    </row>
    <row r="188" spans="2:4" x14ac:dyDescent="0.35">
      <c r="B188" s="9" t="s">
        <v>111</v>
      </c>
      <c r="C188" s="9" t="s">
        <v>10</v>
      </c>
      <c r="D188" s="9">
        <v>43840</v>
      </c>
    </row>
    <row r="189" spans="2:4" x14ac:dyDescent="0.35">
      <c r="B189" s="9" t="s">
        <v>118</v>
      </c>
      <c r="C189" s="9" t="s">
        <v>13</v>
      </c>
      <c r="D189" s="9">
        <v>74550</v>
      </c>
    </row>
    <row r="190" spans="2:4" x14ac:dyDescent="0.35">
      <c r="B190" s="9" t="s">
        <v>109</v>
      </c>
      <c r="C190" s="9" t="s">
        <v>13</v>
      </c>
      <c r="D190" s="9">
        <v>53540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AC77F-E531-4177-9509-47F2C7708045}">
  <sheetPr codeName="Sheet5"/>
  <dimension ref="B1:D12"/>
  <sheetViews>
    <sheetView showGridLines="0" workbookViewId="0">
      <selection activeCell="G20" sqref="G20"/>
    </sheetView>
  </sheetViews>
  <sheetFormatPr defaultRowHeight="14.5" x14ac:dyDescent="0.35"/>
  <cols>
    <col min="2" max="2" width="16.1796875" bestFit="1" customWidth="1"/>
    <col min="3" max="3" width="15.6328125" bestFit="1" customWidth="1"/>
    <col min="4" max="4" width="10.26953125" bestFit="1" customWidth="1"/>
    <col min="5" max="6" width="11.81640625" bestFit="1" customWidth="1"/>
    <col min="7" max="7" width="15.26953125" bestFit="1" customWidth="1"/>
    <col min="8" max="8" width="18.36328125" bestFit="1" customWidth="1"/>
    <col min="9" max="9" width="15" bestFit="1" customWidth="1"/>
  </cols>
  <sheetData>
    <row r="1" spans="2:4" ht="15" thickBot="1" x14ac:dyDescent="0.4"/>
    <row r="2" spans="2:4" ht="15" thickBot="1" x14ac:dyDescent="0.4">
      <c r="B2" s="68">
        <v>4</v>
      </c>
      <c r="C2" s="73" t="s">
        <v>221</v>
      </c>
    </row>
    <row r="7" spans="2:4" x14ac:dyDescent="0.35">
      <c r="B7" s="9"/>
      <c r="C7" s="15" t="s">
        <v>219</v>
      </c>
      <c r="D7" s="9"/>
    </row>
    <row r="8" spans="2:4" x14ac:dyDescent="0.35">
      <c r="B8" s="15" t="s">
        <v>222</v>
      </c>
      <c r="C8" s="9" t="s">
        <v>15</v>
      </c>
      <c r="D8" s="9" t="s">
        <v>8</v>
      </c>
    </row>
    <row r="9" spans="2:4" x14ac:dyDescent="0.35">
      <c r="B9" s="10" t="s">
        <v>220</v>
      </c>
      <c r="C9" s="9">
        <v>86</v>
      </c>
      <c r="D9" s="9">
        <v>89</v>
      </c>
    </row>
    <row r="10" spans="2:4" x14ac:dyDescent="0.35">
      <c r="B10" s="10" t="s">
        <v>225</v>
      </c>
      <c r="C10" s="16">
        <v>31.406976744186046</v>
      </c>
      <c r="D10" s="16">
        <v>29.393258426966291</v>
      </c>
    </row>
    <row r="11" spans="2:4" x14ac:dyDescent="0.35">
      <c r="B11" s="10" t="s">
        <v>224</v>
      </c>
      <c r="C11" s="17">
        <v>78284.186046511633</v>
      </c>
      <c r="D11" s="17">
        <v>74915.168539325838</v>
      </c>
    </row>
    <row r="12" spans="2:4" x14ac:dyDescent="0.35">
      <c r="B12" s="10" t="s">
        <v>223</v>
      </c>
      <c r="C12" s="16">
        <v>2.0791971965594134</v>
      </c>
      <c r="D12" s="16">
        <v>2.0700938894874561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3B1E-30D4-4FC3-A900-3808A968A438}">
  <sheetPr codeName="Sheet6"/>
  <dimension ref="A1"/>
  <sheetViews>
    <sheetView showGridLines="0" workbookViewId="0">
      <selection activeCell="I27" sqref="I27"/>
    </sheetView>
  </sheetViews>
  <sheetFormatPr defaultRowHeight="14.5" x14ac:dyDescent="0.35"/>
  <cols>
    <col min="2" max="2" width="11.7265625" customWidth="1"/>
    <col min="3" max="3" width="12.08984375" bestFit="1" customWidth="1"/>
    <col min="4" max="4" width="13.54296875" bestFit="1" customWidth="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5C579-3D71-49BD-8480-3CC850C250B2}">
  <sheetPr codeName="Sheet7"/>
  <dimension ref="B4:C10"/>
  <sheetViews>
    <sheetView showGridLines="0" workbookViewId="0">
      <selection activeCell="H26" sqref="H26"/>
    </sheetView>
  </sheetViews>
  <sheetFormatPr defaultRowHeight="14.5" x14ac:dyDescent="0.35"/>
  <cols>
    <col min="2" max="2" width="13.1796875" bestFit="1" customWidth="1"/>
    <col min="3" max="4" width="15.26953125" bestFit="1" customWidth="1"/>
  </cols>
  <sheetData>
    <row r="4" spans="2:3" x14ac:dyDescent="0.35">
      <c r="B4" s="15" t="s">
        <v>6</v>
      </c>
      <c r="C4" s="9" t="s">
        <v>224</v>
      </c>
    </row>
    <row r="5" spans="2:3" x14ac:dyDescent="0.35">
      <c r="B5" s="10" t="s">
        <v>43</v>
      </c>
      <c r="C5" s="67">
        <v>92080</v>
      </c>
    </row>
    <row r="6" spans="2:3" x14ac:dyDescent="0.35">
      <c r="B6" s="10" t="s">
        <v>18</v>
      </c>
      <c r="C6" s="67">
        <v>78115</v>
      </c>
    </row>
    <row r="7" spans="2:3" x14ac:dyDescent="0.35">
      <c r="B7" s="10" t="s">
        <v>49</v>
      </c>
      <c r="C7" s="67">
        <v>77423.333333333328</v>
      </c>
    </row>
    <row r="8" spans="2:3" x14ac:dyDescent="0.35">
      <c r="B8" s="10" t="s">
        <v>13</v>
      </c>
      <c r="C8" s="67">
        <v>76798.759124087592</v>
      </c>
    </row>
    <row r="9" spans="2:3" x14ac:dyDescent="0.35">
      <c r="B9" s="10" t="s">
        <v>10</v>
      </c>
      <c r="C9" s="67">
        <v>75933</v>
      </c>
    </row>
    <row r="10" spans="2:3" x14ac:dyDescent="0.35">
      <c r="B10" s="10" t="s">
        <v>228</v>
      </c>
      <c r="C10" s="67">
        <v>77173.715846994543</v>
      </c>
    </row>
  </sheetData>
  <conditionalFormatting pivot="1" sqref="C5:C9">
    <cfRule type="dataBar" priority="1">
      <dataBar>
        <cfvo type="min"/>
        <cfvo type="max"/>
        <color rgb="FF638EC6"/>
      </dataBar>
      <extLst>
        <ext xmlns:x14="http://schemas.microsoft.com/office/spreadsheetml/2009/9/main" uri="{B025F937-C7B1-47D3-B67F-A62EFF666E3E}">
          <x14:id>{5B75CB41-22B4-485A-8556-52FF094AAEE8}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B75CB41-22B4-485A-8556-52FF094AAEE8}">
            <x14:dataBar minLength="0" maxLength="100" gradient="0">
              <x14:cfvo type="autoMin"/>
              <x14:cfvo type="autoMax"/>
              <x14:negativeFillColor rgb="FFFF0000"/>
              <x14:axisColor rgb="FF000000"/>
            </x14:dataBar>
          </x14:cfRule>
          <xm:sqref>C5:C9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2919-1B7D-4B96-8F3C-4909903417C6}">
  <sheetPr codeName="Sheet8"/>
  <dimension ref="B3:C8"/>
  <sheetViews>
    <sheetView showGridLines="0" workbookViewId="0">
      <selection activeCell="N15" sqref="N15"/>
    </sheetView>
  </sheetViews>
  <sheetFormatPr defaultRowHeight="14.5" x14ac:dyDescent="0.35"/>
  <cols>
    <col min="2" max="2" width="13.1796875" bestFit="1" customWidth="1"/>
  </cols>
  <sheetData>
    <row r="3" spans="2:3" x14ac:dyDescent="0.35">
      <c r="B3" s="21" t="s">
        <v>6</v>
      </c>
      <c r="C3" s="21" t="s">
        <v>230</v>
      </c>
    </row>
    <row r="4" spans="2:3" x14ac:dyDescent="0.35">
      <c r="B4" s="10" t="s">
        <v>43</v>
      </c>
      <c r="C4" s="9">
        <v>5</v>
      </c>
    </row>
    <row r="5" spans="2:3" x14ac:dyDescent="0.35">
      <c r="B5" s="10" t="s">
        <v>10</v>
      </c>
      <c r="C5" s="9">
        <v>4</v>
      </c>
    </row>
    <row r="6" spans="2:3" x14ac:dyDescent="0.35">
      <c r="B6" s="10" t="s">
        <v>13</v>
      </c>
      <c r="C6" s="9">
        <v>3</v>
      </c>
    </row>
    <row r="7" spans="2:3" x14ac:dyDescent="0.35">
      <c r="B7" s="10" t="s">
        <v>18</v>
      </c>
      <c r="C7" s="9">
        <v>2</v>
      </c>
    </row>
    <row r="8" spans="2:3" x14ac:dyDescent="0.35">
      <c r="B8" s="10" t="s">
        <v>49</v>
      </c>
      <c r="C8" s="9">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d c 0 e 3 b 2 - 0 4 2 4 - 4 b f 0 - a e 2 7 - 6 4 0 2 3 7 1 a 3 e d 3 "   x m l n s = " h t t p : / / s c h e m a s . m i c r o s o f t . c o m / D a t a M a s h u p " > A A A A A N Q E A A B Q S w M E F A A C A A g A j V w 2 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j V w 2 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1 c N l d B S Y H 2 z g E A A J k F A A A T A B w A R m 9 y b X V s Y X M v U 2 V j d G l v b j E u b S C i G A A o o B Q A A A A A A A A A A A A A A A A A A A A A A A A A A A C 9 V E 2 L 2 z A Q v Q f y H 4 R 6 s U E E A k s v 2 1 1 Y n H Z J D y n E o Y U N Y V H s S S J W H 0 G W 2 g 0 m / 7 3 j O H G U x N u 0 e 6 g v h h n N e z P z n l R A 5 o T R J K 3 / / d t u p 9 s p V t x C T k Z P z 4 X j i w W 5 I x J c t 0 P w S 4 2 3 G W D k 8 2 s G s p d 4 a 0 G 7 H 8 a + z I 1 5 i e J y O u I K 7 u i h l s 6 2 0 8 R o h 4 d m r I b 4 Q J M V 1 0 s k m G z W Q B F r w u c S e h P L d b E w V i V G e q W r Z B H V f K w s a Y V L G X E Y J g 5 e 3 Z a R k j 6 C z s F e h A e w 5 t Y p J L 1 I P S w b F O 3 V H G x d w B 2 Q r 0 Z o y A / Z H E N O K N j l U y 6 5 3 b Q U j r k T e n l I c L 3 Z b u N m z o c 8 x y k T X z i j j n N i t J 4 w O t s E I z Q x X r s d E f B s R X C N N O 5 2 h G 5 F D L U a 6 l z w / y T X F a y g l a t w / S v y n 2 / o H 3 1 Q i z 3 U 7 u N N r w J o k e z o m S s W + I O n G n c E T O + 2 Q b / N B 8 P R 4 C + N k L 5 p g Z o 2 M W q O M 0 Z l I B N r r n r Q 9 R i U + Y m A A 7 + W I s N N F M f e B 6 L A H W b u c D 3 J X p a T 8 r X k G d Z / 5 9 I H t 3 w f 3 0 W j V h a m v Z S M f n O r S t H 9 e X t S y B r F A 8 Y v Q j q o V j A 2 v 4 J e U 5 D 4 t l W x 6 K K r / X q j a S D + j H y 6 J 1 U L c f y e B + u 8 j 8 q y b 1 g L P R J K e k J y + x t Q S w E C L Q A U A A I A C A C N X D Z X Y + t G I K Q A A A D 2 A A A A E g A A A A A A A A A A A A A A A A A A A A A A Q 2 9 u Z m l n L 1 B h Y 2 t h Z 2 U u e G 1 s U E s B A i 0 A F A A C A A g A j V w 2 V w / K 6 a u k A A A A 6 Q A A A B M A A A A A A A A A A A A A A A A A 8 A A A A F t D b 2 5 0 Z W 5 0 X 1 R 5 c G V z X S 5 4 b W x Q S w E C L Q A U A A I A C A C N X D Z X Q U m B 9 s 4 B A A C Z B Q A A E w A A A A A A A A A A A A A A A A D h 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G A A A A A A A A C Y 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W l 9 z d G F 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k t M j J U M D Y 6 M D I 6 M j c u M D k 4 N z g 2 O F o i I C 8 + P E V u d H J 5 I F R 5 c G U 9 I k Z p b G x T d G F 0 d X M i I F Z h b H V l P S J z Q 2 9 t c G x l d G U i I C 8 + P C 9 T d G F i b G V F b n R y a W V z P j w v S X R l b T 4 8 S X R l b T 4 8 S X R l b U x v Y 2 F 0 a W 9 u P j x J d G V t V H l w Z T 5 G b 3 J t d W x h P C 9 J d G V t V H l w Z T 4 8 S X R l b V B h d G g + U 2 V j d G l v b j E v T l p f c 3 R h Z m Y v U 2 9 1 c m N l P C 9 J d G V t U G F 0 a D 4 8 L 0 l 0 Z W 1 M b 2 N h d G l v b j 4 8 U 3 R h Y m x l R W 5 0 c m l l c y A v P j w v S X R l b T 4 8 S X R l b T 4 8 S X R l b U x v Y 2 F 0 a W 9 u P j x J d G V t V H l w Z T 5 G b 3 J t d W x h P C 9 J d G V t V H l w Z T 4 8 S X R l b V B h d G g + U 2 V j d G l v b j E v T l p f c 3 R h Z m Y v Q 2 h h b m d l Z C U y M F R 5 c G U 8 L 0 l 0 Z W 1 Q Y X R o P j w v S X R l b U x v Y 2 F 0 a W 9 u P j x T d G F i b G V F b n R y a W V z I C 8 + P C 9 J d G V t P j x J d G V t P j x J d G V t T G 9 j Y X R p b 2 4 + P E l 0 Z W 1 U e X B l P k Z v c m 1 1 b G E 8 L 0 l 0 Z W 1 U e X B l P j x J d G V t U G F 0 a D 5 T Z W N 0 a W 9 u M S 9 J b m R p Y V 9 z d G F m Z j 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k t M j J U M D Y 6 M D I 6 M j c u M D k 4 N z g 2 O F o i I C 8 + P E V u d H J 5 I F R 5 c G U 9 I k Z p b G x F c n J v c k N v Z G U i I F Z h b H V l P S J z V W 5 r b m 9 3 b i I g L z 4 8 R W 5 0 c n k g V H l w Z T 0 i Q W R k Z W R U b 0 R h d G F N b 2 R l b C 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0 l u Z G l h X 3 N 0 Y W Z m L 1 N v d X J j Z T w v S X R l b V B h d G g + P C 9 J d G V t T G 9 j Y X R p b 2 4 + P F N 0 Y W J s Z U V u d H J p Z X M g L z 4 8 L 0 l 0 Z W 0 + P E l 0 Z W 0 + P E l 0 Z W 1 M b 2 N h d G l v b j 4 8 S X R l b V R 5 c G U + R m 9 y b X V s Y T w v S X R l b V R 5 c G U + P E l 0 Z W 1 Q Y X R o P l N l Y 3 R p b 2 4 x L 0 l u Z G l h X 3 N 0 Y W Z m L 0 N o Y W 5 n Z W Q l M j B U e X B l P C 9 J d G V t U G F 0 a D 4 8 L 0 l 0 Z W 1 M b 2 N h d G l v b j 4 8 U 3 R h Y m x l R W 5 0 c m l l c y A v P j w v S X R l b T 4 8 S X R l b T 4 8 S X R l b U x v Y 2 F 0 a W 9 u P j x J d G V t V H l w Z T 5 G b 3 J t d W x h P C 9 J d G V t V H l w Z T 4 8 S X R l b V B h d G g + U 2 V j d G l v b j E v S W 5 k a W F f c 3 R h Z m Y v Q 2 h h b m d l Z C U y M F R 5 c G U x P C 9 J d G V t U G F 0 a D 4 8 L 0 l 0 Z W 1 M b 2 N h d G l v b j 4 8 U 3 R h Y m x l R W 5 0 c m l l c y A v P j w v S X R l b T 4 8 S X R l b T 4 8 S X R l b U x v Y 2 F 0 a W 9 u P j x J d G V t V H l w Z T 5 G b 3 J t d W x h P C 9 J d G V t V H l w Z T 4 8 S X R l b V B h d G g + U 2 V j d G l v b j E v T l p f c 3 R h Z m Y v Q W R k Z W Q l M j B D d X N 0 b 2 0 8 L 0 l 0 Z W 1 Q Y X R o P j w v S X R l b U x v Y 2 F 0 a W 9 u P j x T d G F i b G V F b n R y a W V z I C 8 + P C 9 J d G V t P j x J d G V t P j x J d G V t T G 9 j Y X R p b 2 4 + P E l 0 Z W 1 U e X B l P k Z v c m 1 1 b G E 8 L 0 l 0 Z W 1 U e X B l P j x J d G V t U G F 0 a D 5 T Z W N 0 a W 9 u M S 9 J b m R p Y V 9 z d G F m Z i 9 B Z G R l Z C U y M E N 1 c 3 R v b T w v S X R l b V B h d G g + P C 9 J d G V t T G 9 j Y X R p b 2 4 + P F N 0 Y W J s Z U V u d H J p Z X M g L z 4 8 L 0 l 0 Z W 0 + P E l 0 Z W 0 + P E l 0 Z W 1 M b 2 N h d G l v b j 4 8 S X R l b V R 5 c G U + R m 9 y b X V s Y T w v S X R l b V R 5 c G U + P E l 0 Z W 1 Q Y X R o P l N l Y 3 R p b 2 4 x L 1 N 0 Y W Z 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w O S 0 y M l Q w N j o w N j o y N S 4 5 O T k w M j c 5 W i I g L z 4 8 R W 5 0 c n k g V H l w Z T 0 i R m l s b E N v b H V t b l R 5 c G V z I i B W Y W x 1 Z T 0 i c 0 J n W U Z B Q W t H Q l F B P S I g L z 4 8 R W 5 0 c n k g V H l w Z T 0 i R m l s b E N v b H V t b k 5 h b W V z I i B W Y W x 1 Z T 0 i c 1 s m c X V v d D t O Y W 1 l J n F 1 b 3 Q 7 L C Z x d W 9 0 O 0 d l b m R l c i Z x d W 9 0 O y w m c X V v d D t B Z 2 U m c X V v d D s s J n F 1 b 3 Q 7 U m F 0 a W 5 n J n F 1 b 3 Q 7 L C Z x d W 9 0 O 0 R h d G U g S m 9 p b m V k J n F 1 b 3 Q 7 L C Z x d W 9 0 O 0 R l c G F y d G 1 l b n Q m c X V v d D s s J n F 1 b 3 Q 7 U 2 F s Y X J 5 J n F 1 b 3 Q 7 L C Z x d W 9 0 O 0 N v d W 5 0 c n 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d G F m Z i 9 B d X R v U m V t b 3 Z l Z E N v b H V t b n M x L n t O Y W 1 l L D B 9 J n F 1 b 3 Q 7 L C Z x d W 9 0 O 1 N l Y 3 R p b 2 4 x L 1 N 0 Y W Z m L 0 F 1 d G 9 S Z W 1 v d m V k Q 2 9 s d W 1 u c z E u e 0 d l b m R l c i w x f S Z x d W 9 0 O y w m c X V v d D t T Z W N 0 a W 9 u M S 9 T d G F m Z i 9 B d X R v U m V t b 3 Z l Z E N v b H V t b n M x L n t B Z 2 U s M n 0 m c X V v d D s s J n F 1 b 3 Q 7 U 2 V j d G l v b j E v U 3 R h Z m Y v Q X V 0 b 1 J l b W 9 2 Z W R D b 2 x 1 b W 5 z M S 5 7 U m F 0 a W 5 n L D N 9 J n F 1 b 3 Q 7 L C Z x d W 9 0 O 1 N l Y 3 R p b 2 4 x L 1 N 0 Y W Z m L 0 F 1 d G 9 S Z W 1 v d m V k Q 2 9 s d W 1 u c z E u e 0 R h d G U g S m 9 p b m V k L D R 9 J n F 1 b 3 Q 7 L C Z x d W 9 0 O 1 N l Y 3 R p b 2 4 x L 1 N 0 Y W Z m L 0 F 1 d G 9 S Z W 1 v d m V k Q 2 9 s d W 1 u c z E u e 0 R l c G F y d G 1 l b n Q s N X 0 m c X V v d D s s J n F 1 b 3 Q 7 U 2 V j d G l v b j E v U 3 R h Z m Y v Q X V 0 b 1 J l b W 9 2 Z W R D b 2 x 1 b W 5 z M S 5 7 U 2 F s Y X J 5 L D Z 9 J n F 1 b 3 Q 7 L C Z x d W 9 0 O 1 N l Y 3 R p b 2 4 x L 1 N 0 Y W Z m L 0 F 1 d G 9 S Z W 1 v d m V k Q 2 9 s d W 1 u c z E u e 0 N v d W 5 0 c n k s N 3 0 m c X V v d D t d L C Z x d W 9 0 O 0 N v b H V t b k N v d W 5 0 J n F 1 b 3 Q 7 O j g s J n F 1 b 3 Q 7 S 2 V 5 Q 2 9 s d W 1 u T m F t Z X M m c X V v d D s 6 W 1 0 s J n F 1 b 3 Q 7 Q 2 9 s d W 1 u S W R l b n R p d G l l c y Z x d W 9 0 O z p b J n F 1 b 3 Q 7 U 2 V j d G l v b j E v U 3 R h Z m Y v Q X V 0 b 1 J l b W 9 2 Z W R D b 2 x 1 b W 5 z M S 5 7 T m F t Z S w w f S Z x d W 9 0 O y w m c X V v d D t T Z W N 0 a W 9 u M S 9 T d G F m Z i 9 B d X R v U m V t b 3 Z l Z E N v b H V t b n M x L n t H Z W 5 k Z X I s M X 0 m c X V v d D s s J n F 1 b 3 Q 7 U 2 V j d G l v b j E v U 3 R h Z m Y v Q X V 0 b 1 J l b W 9 2 Z W R D b 2 x 1 b W 5 z M S 5 7 Q W d l L D J 9 J n F 1 b 3 Q 7 L C Z x d W 9 0 O 1 N l Y 3 R p b 2 4 x L 1 N 0 Y W Z m L 0 F 1 d G 9 S Z W 1 v d m V k Q 2 9 s d W 1 u c z E u e 1 J h d G l u Z y w z f S Z x d W 9 0 O y w m c X V v d D t T Z W N 0 a W 9 u M S 9 T d G F m Z i 9 B d X R v U m V t b 3 Z l Z E N v b H V t b n M x L n t E Y X R l I E p v a W 5 l Z C w 0 f S Z x d W 9 0 O y w m c X V v d D t T Z W N 0 a W 9 u M S 9 T d G F m Z i 9 B d X R v U m V t b 3 Z l Z E N v b H V t b n M x L n t E Z X B h c n R t Z W 5 0 L D V 9 J n F 1 b 3 Q 7 L C Z x d W 9 0 O 1 N l Y 3 R p b 2 4 x L 1 N 0 Y W Z m L 0 F 1 d G 9 S Z W 1 v d m V k Q 2 9 s d W 1 u c z E u e 1 N h b G F y e S w 2 f S Z x d W 9 0 O y w m c X V v d D t T Z W N 0 a W 9 u M S 9 T d G F m Z i 9 B d X R v U m V t b 3 Z l Z E N v b H V t b n M x L n t D b 3 V u d H J 5 L D d 9 J n F 1 b 3 Q 7 X S w m c X V v d D t S Z W x h d G l v b n N o a X B J b m Z v J n F 1 b 3 Q 7 O l t d f S I g L z 4 8 R W 5 0 c n k g V H l w Z T 0 i U m V j b 3 Z l c n l U Y X J n Z X R T a G V l d C I g V m F s d W U 9 I n N B b G w g U 3 R h Z m Y i I C 8 + P E V u d H J 5 I F R 5 c G U 9 I l J l Y 2 9 2 Z X J 5 V G F y Z 2 V 0 Q 2 9 s d W 1 u I i B W Y W x 1 Z T 0 i b D E i I C 8 + P E V u d H J 5 I F R 5 c G U 9 I l J l Y 2 9 2 Z X J 5 V G F y Z 2 V 0 U m 9 3 I i B W Y W x 1 Z T 0 i b D E i I C 8 + P E V u d H J 5 I F R 5 c G U 9 I k Z p b G x U Y X J n Z X Q i I F Z h b H V l P S J z U 3 R h Z m Y i I C 8 + P E V u d H J 5 I F R 5 c G U 9 I l F 1 Z X J 5 S U Q i I F Z h b H V l P S J z Z W I 0 M z Z h O D E t N T E 4 N y 0 0 N z l k L T g 3 O W Y t Z G V j N D Y x Z j A 2 O D A 5 I i A v P j w v U 3 R h Y m x l R W 5 0 c m l l c z 4 8 L 0 l 0 Z W 0 + P E l 0 Z W 0 + P E l 0 Z W 1 M b 2 N h d G l v b j 4 8 S X R l b V R 5 c G U + R m 9 y b X V s Y T w v S X R l b V R 5 c G U + P E l 0 Z W 1 Q Y X R o P l N l Y 3 R p b 2 4 x L 1 N 0 Y W Z m L 1 N v d X J j Z T w v S X R l b V B h d G g + P C 9 J d G V t T G 9 j Y X R p b 2 4 + P F N 0 Y W J s Z U V u d H J p Z X M g L z 4 8 L 0 l 0 Z W 0 + P E l 0 Z W 0 + P E l 0 Z W 1 M b 2 N h d G l v b j 4 8 S X R l b V R 5 c G U + R m 9 y b X V s Y T w v S X R l b V R 5 c G U + P E l 0 Z W 1 Q Y X R o P l N l Y 3 R p b 2 4 x L 1 N 0 Y W Z m L 1 J l b W 9 2 Z W Q l M j B E d X B s a W N h d G V z P C 9 J d G V t U G F 0 a D 4 8 L 0 l 0 Z W 1 M b 2 N h d G l v b j 4 8 U 3 R h Y m x l R W 5 0 c m l l c y A v P j w v S X R l b T 4 8 S X R l b T 4 8 S X R l b U x v Y 2 F 0 a W 9 u P j x J d G V t V H l w Z T 5 G b 3 J t d W x h P C 9 J d G V t V H l w Z T 4 8 S X R l b V B h d G g + U 2 V j d G l v b j E v U 3 R h Z m Y v U m V w b G F j Z W Q l M j B W Y W x 1 Z T w v S X R l b V B h d G g + P C 9 J d G V t T G 9 j Y X R p b 2 4 + P F N 0 Y W J s Z U V u d H J p Z X M g L z 4 8 L 0 l 0 Z W 0 + P E l 0 Z W 0 + P E l 0 Z W 1 M b 2 N h d G l v b j 4 8 S X R l b V R 5 c G U + R m 9 y b X V s Y T w v S X R l b V R 5 c G U + P E l 0 Z W 1 Q Y X R o P l N l Y 3 R p b 2 4 x L 1 N 0 Y W Z m L 0 Z p b H R l c m V k J T I w U m 9 3 c z w v S X R l b V B h d G g + P C 9 J d G V t T G 9 j Y X R p b 2 4 + P F N 0 Y W J s Z U V u d H J p Z X M g L z 4 8 L 0 l 0 Z W 0 + P E l 0 Z W 0 + P E l 0 Z W 1 M b 2 N h d G l v b j 4 8 S X R l b V R 5 c G U + R m 9 y b X V s Y T w v S X R l b V R 5 c G U + P E l 0 Z W 1 Q Y X R o P l N l Y 3 R p b 2 4 x L 1 N 0 Y W Z m L 0 N o Y W 5 n Z W Q l M j B U e X B l P C 9 J d G V t U G F 0 a D 4 8 L 0 l 0 Z W 1 M b 2 N h d G l v b j 4 8 U 3 R h Y m x l R W 5 0 c m l l c y A v P j w v S X R l b T 4 8 L 0 l 0 Z W 1 z P j w v T G 9 j Y W x Q Y W N r Y W d l T W V 0 Y W R h d G F G a W x l P h Y A A A B Q S w U G A A A A A A A A A A A A A A A A A A A A A A A A J g E A A A E A A A D Q j J 3 f A R X R E Y x 6 A M B P w p f r A Q A A A E e 7 K h Y W l 6 N G v p Y o g k d A M q k A A A A A A g A A A A A A E G Y A A A A B A A A g A A A A S R w 8 u r 4 k H a B k X v z K Z k s h t k N U U M p / P J t U e N k o m s A C O Q k A A A A A D o A A A A A C A A A g A A A A 4 K f z q I O U j Y h 7 o i + 6 H k d x X 8 x A b 6 R 8 H m / F p w K 7 E g Q n k e J Q A A A A a D 5 d Z u e I M A o 1 0 d o C f n A j + 3 I L p F t u e t / 5 z 9 V a J u Q o U r w z p b y j Z E I s D O 8 6 P P U I Q s x 8 h Y M x K r I 8 N A Q m t s m l 7 Y L F W Z 8 J 0 B 8 t 2 2 D O P 8 x i H 4 j 7 i M J A A A A A K b S L N K 3 i d 2 i V m 3 u 1 i E 6 c K w h X z X m H s v e F 0 q I k 3 8 N / L Z 8 y 0 f i A I V A T P s + j i n q F n O 7 5 T / / E R X + n J T F O q d / x + l q l V A = = < / D a t a M a s h u p > 
</file>

<file path=customXml/itemProps1.xml><?xml version="1.0" encoding="utf-8"?>
<ds:datastoreItem xmlns:ds="http://schemas.openxmlformats.org/officeDocument/2006/customXml" ds:itemID="{5E3F55FD-F65E-4FB7-ACF2-EC227F1D2D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New Zealand Staff</vt:lpstr>
      <vt:lpstr>India Staff</vt:lpstr>
      <vt:lpstr>All Staff</vt:lpstr>
      <vt:lpstr>Formula Sheet</vt:lpstr>
      <vt:lpstr>Information Finder</vt:lpstr>
      <vt:lpstr>Male vs. Female</vt:lpstr>
      <vt:lpstr>Salary Spread</vt:lpstr>
      <vt:lpstr>Salary vs. Rating</vt:lpstr>
      <vt:lpstr>Mapping</vt:lpstr>
      <vt:lpstr>Company growth over time</vt:lpstr>
      <vt:lpstr>Regional Scorecard</vt:lpstr>
      <vt:lpstr>Calculation</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sayantani chatterjee</dc:creator>
  <cp:lastModifiedBy>sayantani chatterjee</cp:lastModifiedBy>
  <dcterms:created xsi:type="dcterms:W3CDTF">2023-09-22T04:50:44Z</dcterms:created>
  <dcterms:modified xsi:type="dcterms:W3CDTF">2023-09-29T07:58:44Z</dcterms:modified>
</cp:coreProperties>
</file>