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5.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USER\Desktop\Software Practice\Excel Project\"/>
    </mc:Choice>
  </mc:AlternateContent>
  <xr:revisionPtr revIDLastSave="0" documentId="8_{EAFCB0B0-AB7C-4CCC-9CFB-A4A848A5A482}" xr6:coauthVersionLast="47" xr6:coauthVersionMax="47" xr10:uidLastSave="{00000000-0000-0000-0000-000000000000}"/>
  <bookViews>
    <workbookView xWindow="-110" yWindow="-110" windowWidth="19420" windowHeight="10300" tabRatio="858" activeTab="11" xr2:uid="{26D4546B-D2A1-4444-8EAF-A6228F96F0C1}"/>
  </bookViews>
  <sheets>
    <sheet name="Questions" sheetId="3" r:id="rId1"/>
    <sheet name="Sales_Data" sheetId="2" r:id="rId2"/>
    <sheet name="Product_data" sheetId="13" r:id="rId3"/>
    <sheet name="Q1" sheetId="4" r:id="rId4"/>
    <sheet name="Q2" sheetId="5" r:id="rId5"/>
    <sheet name="Q3" sheetId="6" r:id="rId6"/>
    <sheet name="Q4" sheetId="7" r:id="rId7"/>
    <sheet name="Q5" sheetId="8" r:id="rId8"/>
    <sheet name="Q6" sheetId="10" r:id="rId9"/>
    <sheet name="Q7" sheetId="9" r:id="rId10"/>
    <sheet name="Q8" sheetId="18" r:id="rId11"/>
    <sheet name="Q9" sheetId="19" r:id="rId12"/>
    <sheet name="Q10" sheetId="21" r:id="rId13"/>
  </sheets>
  <definedNames>
    <definedName name="_xlnm._FilterDatabase" localSheetId="5" hidden="1">'Q3'!$K$4:$M$10</definedName>
    <definedName name="_xlchart.v1.0" hidden="1">'Q6'!$B$2:$B$301</definedName>
    <definedName name="_xlchart.v1.1" hidden="1">'Q6'!$D$1</definedName>
    <definedName name="_xlchart.v1.2" hidden="1">'Q6'!$D$2:$D$301</definedName>
    <definedName name="_xlcn.WorksheetConnection_ExcelProject1.xlsxProduct_Data" hidden="1">Product_Data[]</definedName>
    <definedName name="_xlcn.WorksheetConnection_ExcelProject1.xlsxSales_Data" hidden="1">Sales_Data[]</definedName>
    <definedName name="Slicer_Geography">#N/A</definedName>
    <definedName name="Slicer_Geography1">#N/A</definedName>
    <definedName name="Slicer_Sales_Person">#N/A</definedName>
  </definedNames>
  <calcPr calcId="191029"/>
  <pivotCaches>
    <pivotCache cacheId="0" r:id="rId14"/>
    <pivotCache cacheId="1" r:id="rId15"/>
    <pivotCache cacheId="2" r:id="rId16"/>
    <pivotCache cacheId="3" r:id="rId17"/>
  </pivotCaches>
  <extLst>
    <ext xmlns:x14="http://schemas.microsoft.com/office/spreadsheetml/2009/9/main" uri="{876F7934-8845-4945-9796-88D515C7AA90}">
      <x14:pivotCaches>
        <pivotCache cacheId="4"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Data" name="Sales_Data" connection="WorksheetConnection_Excel Project-1.xlsx!Sales_Data"/>
          <x15:modelTable id="Product_Data" name="Product_Data" connection="WorksheetConnection_Excel Project-1.xlsx!Product_Data"/>
        </x15:modelTables>
        <x15:modelRelationships>
          <x15:modelRelationship fromTable="Sales_Data" fromColumn="Product" toTable="Product_Data" toColumn="Product"/>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9" l="1"/>
  <c r="G10" i="19"/>
  <c r="G11" i="19"/>
  <c r="G12" i="19"/>
  <c r="G13" i="19"/>
  <c r="G14" i="19"/>
  <c r="G15" i="19"/>
  <c r="G16" i="19"/>
  <c r="G17" i="19"/>
  <c r="G8" i="19"/>
  <c r="F9" i="19"/>
  <c r="H9" i="19" s="1"/>
  <c r="F10" i="19"/>
  <c r="H10" i="19" s="1"/>
  <c r="F11" i="19"/>
  <c r="H11" i="19" s="1"/>
  <c r="F12" i="19"/>
  <c r="H12" i="19" s="1"/>
  <c r="F13" i="19"/>
  <c r="H13" i="19" s="1"/>
  <c r="F14" i="19"/>
  <c r="H14" i="19" s="1"/>
  <c r="F15" i="19"/>
  <c r="H15" i="19" s="1"/>
  <c r="F16" i="19"/>
  <c r="H16" i="19" s="1"/>
  <c r="F17" i="19"/>
  <c r="H17" i="19" s="1"/>
  <c r="F8" i="19"/>
  <c r="H8" i="19" s="1"/>
  <c r="C13" i="19"/>
  <c r="C11" i="19"/>
  <c r="C10" i="19"/>
  <c r="B13" i="19"/>
  <c r="B11" i="19"/>
  <c r="B10" i="19"/>
  <c r="B7" i="19"/>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J22" i="9"/>
  <c r="G22" i="9"/>
  <c r="G23" i="9"/>
  <c r="G24" i="9"/>
  <c r="G25" i="9"/>
  <c r="G26" i="9"/>
  <c r="G27" i="9"/>
  <c r="G28" i="9"/>
  <c r="G29" i="9"/>
  <c r="G30" i="9"/>
  <c r="G31" i="9"/>
  <c r="C5" i="6" a="1"/>
  <c r="C5" i="6" s="1"/>
  <c r="C12" i="4"/>
  <c r="D10" i="4"/>
  <c r="C10" i="4"/>
  <c r="D9" i="4"/>
  <c r="C9" i="4"/>
  <c r="D7" i="4"/>
  <c r="C7" i="4"/>
  <c r="D6" i="4"/>
  <c r="C6" i="4"/>
  <c r="D5" i="4"/>
  <c r="C5" i="4"/>
  <c r="D4" i="4"/>
  <c r="C4" i="4"/>
  <c r="C12" i="19" l="1"/>
  <c r="B12" i="19"/>
  <c r="M22" i="9"/>
  <c r="L22" i="9" s="1"/>
  <c r="K22" i="9"/>
  <c r="E7" i="6"/>
  <c r="D7" i="6"/>
  <c r="E8" i="6"/>
  <c r="D8" i="6"/>
  <c r="D10" i="6"/>
  <c r="E10" i="6"/>
  <c r="D6" i="6"/>
  <c r="E6" i="6"/>
  <c r="E9" i="6"/>
  <c r="D9" i="6"/>
  <c r="E5" i="6"/>
  <c r="D5" i="6"/>
  <c r="C8" i="4"/>
  <c r="D8"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6E24C1-080B-4319-B3C8-CD4AE7E0C7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F2B9354-022B-4456-A03B-E0F79DD9CEDE}" name="WorksheetConnection_Excel Project-1.xlsx!Product_Data" type="102" refreshedVersion="8" minRefreshableVersion="5">
    <extLst>
      <ext xmlns:x15="http://schemas.microsoft.com/office/spreadsheetml/2010/11/main" uri="{DE250136-89BD-433C-8126-D09CA5730AF9}">
        <x15:connection id="Product_Data">
          <x15:rangePr sourceName="_xlcn.WorksheetConnection_ExcelProject1.xlsxProduct_Data"/>
        </x15:connection>
      </ext>
    </extLst>
  </connection>
  <connection id="3" xr16:uid="{C4C6B7D7-881D-4065-AEEA-5074AFCBDDE6}" name="WorksheetConnection_Excel Project-1.xlsx!Sales_Data" type="102" refreshedVersion="8" minRefreshableVersion="5">
    <extLst>
      <ext xmlns:x15="http://schemas.microsoft.com/office/spreadsheetml/2010/11/main" uri="{DE250136-89BD-433C-8126-D09CA5730AF9}">
        <x15:connection id="Sales_Data">
          <x15:rangePr sourceName="_xlcn.WorksheetConnection_ExcelProject1.xlsxSales_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<sst xmlns="http://schemas.openxmlformats.org/spreadsheetml/2006/main" count="3513" uniqueCount="95">
  <si>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</si>
  <si>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</si>
  <si>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</si>
  <si>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</si>
  <si>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</si>
  <si>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</si>
  <si>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</si>
  <si>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</si>
  <si>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</si>
  <si>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</si>
  <si>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</si>
  <si>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</si>
  <si>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</si>
  <si>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</si>
  <si>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</si>
  <si>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</si>
  <si>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</si>
  <si>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</si>
  <si>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</si>
  <si>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</si>
  <si>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</si>
  <si>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</si>
  <si>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</si>
  <si>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</si>
  <si>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</si>
  <si>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</si>
  <si>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</si>
  <si>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</si>
  <si>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</si>
  <si>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</si>
  <si>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</si>
  <si>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</si>
  <si>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</si>
  <si>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</si>
  <si>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</si>
  <si>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</si>
  <si>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</si>
  <si>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</si>
  <si>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</si>
  <si>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</si>
  <si>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</si>
  <si>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</si>
  <si>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</si>
  <si>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</si>
  <si>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</si>
  <si>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</si>
  <si>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</si>
  <si>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</si>
  <si>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</si>
  <si>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</si>
  <si>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</si>
  <si>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Top 5 products by $ per unit</t>
  </si>
  <si>
    <t>Are there any anomalies in the data?</t>
  </si>
  <si>
    <t>Quick Statistics</t>
  </si>
  <si>
    <t>Average</t>
  </si>
  <si>
    <t>Median</t>
  </si>
  <si>
    <t>Min</t>
  </si>
  <si>
    <t>Max</t>
  </si>
  <si>
    <t>Range</t>
  </si>
  <si>
    <t>First Quartile</t>
  </si>
  <si>
    <t>Third Quartile</t>
  </si>
  <si>
    <t>Distinct Count of Products</t>
  </si>
  <si>
    <t>Measures</t>
  </si>
  <si>
    <t>Exploratory Data Analysis (EDA) with Conditional Formatting</t>
  </si>
  <si>
    <t>Country</t>
  </si>
  <si>
    <r>
      <t>Sales By Countries (</t>
    </r>
    <r>
      <rPr>
        <sz val="18"/>
        <color theme="4"/>
        <rFont val="Calibri"/>
        <family val="2"/>
        <scheme val="minor"/>
      </rPr>
      <t>with Formulas</t>
    </r>
    <r>
      <rPr>
        <b/>
        <sz val="18"/>
        <color theme="4"/>
        <rFont val="Calibri"/>
        <family val="2"/>
        <scheme val="minor"/>
      </rPr>
      <t>)</t>
    </r>
  </si>
  <si>
    <t>Sales by Countries (with Pivots)</t>
  </si>
  <si>
    <t>Sum of Amount</t>
  </si>
  <si>
    <t>Row Labels</t>
  </si>
  <si>
    <t>Grand Total</t>
  </si>
  <si>
    <t>Top 5 Products by Sales per Unit</t>
  </si>
  <si>
    <t>Sum of Units</t>
  </si>
  <si>
    <t>Sum of Amount2</t>
  </si>
  <si>
    <t>Sales/Unit</t>
  </si>
  <si>
    <t>Best Sales Person By Country</t>
  </si>
  <si>
    <t>Bottom Sales Person By Country</t>
  </si>
  <si>
    <t>Answered by Pivot Tables</t>
  </si>
  <si>
    <t>Salesperson</t>
  </si>
  <si>
    <t>Top Sales Person</t>
  </si>
  <si>
    <t>Bottom Sales Person</t>
  </si>
  <si>
    <t>Cost Per Unit</t>
  </si>
  <si>
    <t>Total Cost</t>
  </si>
  <si>
    <t>Profit</t>
  </si>
  <si>
    <t>Country Level Sales Report</t>
  </si>
  <si>
    <t>Total Transactions</t>
  </si>
  <si>
    <t>Quick Summary</t>
  </si>
  <si>
    <t>Sales</t>
  </si>
  <si>
    <t>Cost</t>
  </si>
  <si>
    <t>Quantity</t>
  </si>
  <si>
    <t>Total</t>
  </si>
  <si>
    <t>By Sales Person</t>
  </si>
  <si>
    <t>Amounts</t>
  </si>
  <si>
    <t>Profit %</t>
  </si>
  <si>
    <t>Select Country</t>
  </si>
  <si>
    <t>Answered By Using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</si>
</sst>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0.0"/>
    <numFmt numFmtId="165" formatCode="&quot;$&quot;#,##0.00"/>
    <numFmt numFmtId="166" formatCode="&quot;$&quot;#,##0"/>
    <numFmt numFmtId="167" formatCode="\$#,##0.00;\(\$#,##0.00\);\$#,##0.00"/>
    <numFmt numFmtId="168" formatCode="0.00%;\-0.00%;0.00%"/>
    <numFmt numFmtId="169" formatCode="[$$-409]#,##0.00"/>
  </numFmts>
  <fonts count="19"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b/>
      <sz val="16"/>
      <color theme="4"/>
      <name val="Calibri"/>
      <family val="2"/>
      <scheme val="minor"/>
    </font>
    <font>
      <sz val="11"/>
      <color theme="4"/>
      <name val="Calibri"/>
      <family val="2"/>
      <scheme val="minor"/>
    </font>
    <font>
      <b/>
      <sz val="11"/>
      <color theme="4"/>
      <name val="Calibri"/>
      <family val="2"/>
      <scheme val="minor"/>
    </font>
    <font>
      <b/>
      <sz val="12"/>
      <color theme="4"/>
      <name val="Calibri"/>
      <family val="2"/>
      <scheme val="minor"/>
    </font>
    <font>
      <b/>
      <sz val="18"/>
      <color theme="4"/>
      <name val="Calibri"/>
      <family val="2"/>
      <scheme val="minor"/>
    </font>
    <font>
      <sz val="18"/>
      <color theme="4"/>
      <name val="Calibri"/>
      <family val="2"/>
      <scheme val="minor"/>
    </font>
    <font>
      <b/>
      <sz val="22"/>
      <color theme="4"/>
      <name val="Calibri"/>
      <family val="2"/>
      <scheme val="minor"/>
    </font>
    <font>
      <sz val="8"/>
      <name val="Calibri"/>
      <family val="2"/>
      <scheme val="minor"/>
    </font>
    <font>
      <b/>
      <sz val="13"/>
      <color theme="3"/>
      <name val="Calibri"/>
      <family val="2"/>
      <scheme val="minor"/>
    </font>
    <font>
      <b/>
      <sz val="11"/>
      <color rgb="FFFA7D00"/>
      <name val="Calibri"/>
      <family val="2"/>
      <scheme val="minor"/>
    </font>
    <font>
      <sz val="14"/>
      <color theme="1"/>
      <name val="Calibri"/>
      <family val="2"/>
      <scheme val="minor"/>
    </font>
    <font>
      <sz val="12"/>
      <color theme="0"/>
      <name val="Calibri"/>
      <family val="2"/>
      <scheme val="minor"/>
    </font>
    <font>
      <b/>
      <sz val="18"/>
      <color theme="0"/>
      <name val="Calibri"/>
      <family val="2"/>
      <scheme val="minor"/>
    </font>
    <font>
      <sz val="11"/>
      <name val="Calibri"/>
      <family val="2"/>
      <scheme val="minor"/>
    </font>
    <font>
      <b/>
      <sz val="12"/>
      <color theme="0"/>
      <name val="Calibri"/>
      <family val="2"/>
      <scheme val="minor"/>
    </font>
  </fonts>
  <fills count="10">
    <fill>
      <patternFill patternType="none"/>
    </fill>
    <fill>
      <patternFill patternType="gray125"/>
    </fill>
    <fill>
      <patternFill patternType="solid">
        <fgColor rgb="FFF2F2F2"/>
      </patternFill>
    </fill>
    <fill>
      <patternFill patternType="solid">
        <fgColor rgb="FFFFFFCC"/>
      </patternFill>
    </fill>
    <fill>
      <patternFill patternType="solid">
        <fgColor theme="7" tint="0.79998168889431442"/>
        <bgColor indexed="65"/>
      </patternFill>
    </fill>
    <fill>
      <patternFill patternType="solid">
        <fgColor rgb="FFC00000"/>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249977111117893"/>
        <bgColor indexed="64"/>
      </patternFill>
    </fill>
  </fills>
  <borders count="9">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
    <xf numFmtId="0" fontId="0" fillId="0" borderId="0"/>
    <xf numFmtId="0" fontId="12" fillId="0" borderId="3" applyNumberFormat="0" applyFill="0" applyAlignment="0" applyProtection="0"/>
    <xf numFmtId="0" fontId="13" fillId="2" borderId="4" applyNumberFormat="0" applyAlignment="0" applyProtection="0"/>
    <xf numFmtId="0" fontId="2" fillId="3" borderId="5" applyNumberFormat="0" applyFont="0" applyAlignment="0" applyProtection="0"/>
  </cellStyleXfs>
  <cellXfs count="49">
    <xf numFmtId="0" fontId="0" fillId="0" borderId="0" xfId="0"/>
    <xf numFmtId="3" fontId="0" fillId="0" borderId="0" xfId="0" applyNumberFormat="1"/>
    <xf numFmtId="0" fontId="0" fillId="0" borderId="1" xfId="0" applyBorder="1"/>
    <xf numFmtId="8" fontId="0" fillId="0" borderId="0" xfId="0" applyNumberFormat="1"/>
    <xf numFmtId="164" fontId="0" fillId="0" borderId="0" xfId="0" applyNumberFormat="1"/>
    <xf numFmtId="1" fontId="0" fillId="0" borderId="0" xfId="0" applyNumberFormat="1"/>
    <xf numFmtId="0" fontId="5" fillId="0" borderId="0" xfId="0" applyFont="1"/>
    <xf numFmtId="0" fontId="3" fillId="0" borderId="0" xfId="0" applyFont="1"/>
    <xf numFmtId="0" fontId="6" fillId="0" borderId="0" xfId="0" applyFont="1" applyAlignment="1">
      <alignment horizontal="center"/>
    </xf>
    <xf numFmtId="0" fontId="8" fillId="0" borderId="0" xfId="0" applyFont="1" applyAlignment="1">
      <alignment horizontal="center"/>
    </xf>
    <xf numFmtId="0" fontId="0" fillId="0" borderId="0" xfId="0" pivotButton="1"/>
    <xf numFmtId="0" fontId="0" fillId="0" borderId="0" xfId="0" applyAlignment="1">
      <alignment horizontal="left"/>
    </xf>
    <xf numFmtId="0" fontId="6" fillId="0" borderId="0" xfId="0" applyFont="1"/>
    <xf numFmtId="0" fontId="10" fillId="0" borderId="0" xfId="0" applyFont="1"/>
    <xf numFmtId="0" fontId="0" fillId="0" borderId="0" xfId="0" applyAlignment="1">
      <alignment horizontal="left" indent="1"/>
    </xf>
    <xf numFmtId="165" fontId="0" fillId="0" borderId="0" xfId="0" applyNumberFormat="1"/>
    <xf numFmtId="166" fontId="0" fillId="0" borderId="0" xfId="0" applyNumberFormat="1"/>
    <xf numFmtId="167" fontId="0" fillId="0" borderId="0" xfId="0" applyNumberFormat="1"/>
    <xf numFmtId="0" fontId="0" fillId="3" borderId="5" xfId="3" applyFont="1"/>
    <xf numFmtId="166" fontId="0" fillId="3" borderId="5" xfId="3" applyNumberFormat="1" applyFont="1"/>
    <xf numFmtId="3" fontId="0" fillId="3" borderId="5" xfId="3" applyNumberFormat="1" applyFont="1"/>
    <xf numFmtId="0" fontId="13" fillId="2" borderId="4" xfId="2"/>
    <xf numFmtId="0" fontId="13" fillId="2" borderId="4" xfId="2" applyAlignment="1">
      <alignment horizontal="center"/>
    </xf>
    <xf numFmtId="0" fontId="17" fillId="2" borderId="4" xfId="2" applyFont="1"/>
    <xf numFmtId="166" fontId="17" fillId="2" borderId="4" xfId="2" applyNumberFormat="1" applyFont="1"/>
    <xf numFmtId="3" fontId="17" fillId="2" borderId="4" xfId="2" applyNumberFormat="1" applyFont="1"/>
    <xf numFmtId="0" fontId="14" fillId="7" borderId="6" xfId="0" applyFont="1" applyFill="1" applyBorder="1"/>
    <xf numFmtId="168" fontId="0" fillId="0" borderId="0" xfId="0" applyNumberFormat="1"/>
    <xf numFmtId="169" fontId="0" fillId="0" borderId="0" xfId="0" applyNumberFormat="1"/>
    <xf numFmtId="0" fontId="12" fillId="0" borderId="3" xfId="1" applyAlignment="1">
      <alignment horizontal="center" vertical="center"/>
    </xf>
    <xf numFmtId="0" fontId="12" fillId="0" borderId="3" xfId="1"/>
    <xf numFmtId="166" fontId="12" fillId="0" borderId="3" xfId="1" applyNumberFormat="1"/>
    <xf numFmtId="3" fontId="12" fillId="0" borderId="3" xfId="1" applyNumberFormat="1"/>
    <xf numFmtId="0" fontId="2" fillId="4" borderId="2" xfId="0" applyFont="1" applyFill="1" applyBorder="1"/>
    <xf numFmtId="0" fontId="2" fillId="4" borderId="2" xfId="0" applyFont="1" applyFill="1" applyBorder="1" applyAlignment="1">
      <alignment horizontal="left"/>
    </xf>
    <xf numFmtId="2" fontId="2" fillId="4" borderId="2" xfId="0" applyNumberFormat="1" applyFont="1" applyFill="1" applyBorder="1"/>
    <xf numFmtId="0" fontId="5" fillId="3" borderId="5" xfId="3" applyFont="1"/>
    <xf numFmtId="0" fontId="0" fillId="8" borderId="2" xfId="0" applyFill="1" applyBorder="1"/>
    <xf numFmtId="0" fontId="0" fillId="9" borderId="6" xfId="0" applyFill="1" applyBorder="1"/>
    <xf numFmtId="0" fontId="1" fillId="3" borderId="5" xfId="3" applyFont="1"/>
    <xf numFmtId="0" fontId="18" fillId="6" borderId="6" xfId="0" applyFont="1" applyFill="1" applyBorder="1"/>
    <xf numFmtId="0" fontId="15" fillId="9" borderId="6" xfId="0" applyFont="1" applyFill="1" applyBorder="1"/>
    <xf numFmtId="0" fontId="4" fillId="0" borderId="0" xfId="0" applyFont="1" applyAlignment="1">
      <alignment horizontal="center"/>
    </xf>
    <xf numFmtId="0" fontId="8" fillId="0" borderId="0" xfId="0" applyFont="1" applyAlignment="1">
      <alignment horizontal="center"/>
    </xf>
    <xf numFmtId="0" fontId="7" fillId="0" borderId="6" xfId="0" applyFont="1" applyBorder="1" applyAlignment="1">
      <alignment horizontal="center"/>
    </xf>
    <xf numFmtId="0" fontId="6" fillId="0" borderId="0" xfId="0" applyFont="1" applyAlignment="1">
      <alignment horizontal="center"/>
    </xf>
    <xf numFmtId="0" fontId="16" fillId="5" borderId="7" xfId="0" applyFont="1" applyFill="1" applyBorder="1" applyAlignment="1">
      <alignment horizontal="center"/>
    </xf>
    <xf numFmtId="0" fontId="16" fillId="5" borderId="8" xfId="0" applyFont="1" applyFill="1" applyBorder="1" applyAlignment="1">
      <alignment horizontal="center"/>
    </xf>
    <xf numFmtId="0" fontId="14" fillId="9" borderId="6" xfId="0" applyFont="1" applyFill="1" applyBorder="1" applyAlignment="1">
      <alignment horizontal="center"/>
    </xf>
  </cellXfs>
  <cellStyles count="4">
    <cellStyle name="Calculation" xfId="2" builtinId="22"/>
    <cellStyle name="Heading 2" xfId="1" builtinId="17"/>
    <cellStyle name="Normal" xfId="0" builtinId="0"/>
    <cellStyle name="Note" xfId="3" builtinId="10"/>
  </cellStyles>
  <dxfs count="20">
    <dxf>
      <font>
        <color rgb="FF9C0006"/>
      </font>
      <fill>
        <patternFill>
          <bgColor rgb="FFFFC7CE"/>
        </patternFill>
      </fill>
    </dxf>
    <dxf>
      <numFmt numFmtId="169" formatCode="[$$-409]#,##0.00"/>
    </dxf>
    <dxf>
      <numFmt numFmtId="3" formatCode="#,##0"/>
    </dxf>
    <dxf>
      <numFmt numFmtId="166" formatCode="&quot;$&quot;#,##0"/>
    </dxf>
    <dxf>
      <fill>
        <patternFill>
          <bgColor rgb="FFC0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79998168889431442"/>
        </patternFill>
      </fill>
    </dxf>
    <dxf>
      <numFmt numFmtId="2" formatCode="0.00"/>
    </dxf>
    <dxf>
      <numFmt numFmtId="12" formatCode="&quot;$&quot;#,##0.00_);[Red]\(&quot;$&quot;#,##0.00\)"/>
    </dxf>
    <dxf>
      <numFmt numFmtId="165" formatCode="&quot;$&quot;#,##0.00"/>
    </dxf>
    <dxf>
      <numFmt numFmtId="165" formatCode="&quot;$&quot;#,##0.0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sheetMetadata" Target="metadata.xml"/><Relationship Id="rId39" Type="http://schemas.openxmlformats.org/officeDocument/2006/relationships/customXml" Target="../customXml/item10.xml"/><Relationship Id="rId21" Type="http://schemas.microsoft.com/office/2007/relationships/slicerCache" Target="slicerCaches/slicerCache3.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50" Type="http://schemas.openxmlformats.org/officeDocument/2006/relationships/customXml" Target="../customXml/item2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9" Type="http://schemas.openxmlformats.org/officeDocument/2006/relationships/calcChain" Target="calcChain.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onnections" Target="connections.xml"/><Relationship Id="rId28" Type="http://schemas.microsoft.com/office/2017/10/relationships/person" Target="persons/person.xml"/><Relationship Id="rId36" Type="http://schemas.openxmlformats.org/officeDocument/2006/relationships/customXml" Target="../customXml/item7.xml"/><Relationship Id="rId49" Type="http://schemas.openxmlformats.org/officeDocument/2006/relationships/customXml" Target="../customXml/item20.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haredStrings" Target="sharedString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0" Type="http://schemas.microsoft.com/office/2007/relationships/slicerCache" Target="slicerCaches/slicerCache2.xml"/><Relationship Id="rId41"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amount by Units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'Q6'!$E$1</c:f>
              <c:strCache>
                <c:ptCount val="1"/>
                <c:pt idx="0">
                  <c:v>Units</c:v>
                </c:pt>
              </c:strCache>
            </c:strRef>
          </c:tx>
          <c:spPr>
            <a:ln w="25400" cap="rnd">
              <a:noFill/>
              <a:round/>
            </a:ln>
            <a:effectLst/>
          </c:spPr>
          <c:marker>
            <c:symbol val="diamond"/>
            <c:size val="6"/>
            <c:spPr>
              <a:solidFill>
                <a:schemeClr val="accent5"/>
              </a:solidFill>
              <a:ln w="9525">
                <a:solidFill>
                  <a:schemeClr val="accent5"/>
                </a:solidFill>
                <a:round/>
              </a:ln>
              <a:effectLst/>
            </c:spPr>
          </c:marker>
          <c:xVal>
            <c:numRef>
              <c:f>'Q6'!$D$2:$D$301</c:f>
              <c:numCache>
                <c:formatCode>General</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'Q6'!$E$2:$E$301</c:f>
              <c:numCache>
                <c:formatCode>General</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3F9A-4D94-9A65-89D17F3D94FE}"/>
            </c:ext>
          </c:extLst>
        </c:ser>
        <c:dLbls>
          <c:showLegendKey val="0"/>
          <c:showVal val="0"/>
          <c:showCatName val="0"/>
          <c:showSerName val="0"/>
          <c:showPercent val="0"/>
          <c:showBubbleSize val="0"/>
        </c:dLbls>
        <c:axId val="1270021903"/>
        <c:axId val="819989599"/>
      </c:scatterChart>
      <c:valAx>
        <c:axId val="12700219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989599"/>
        <c:crosses val="autoZero"/>
        <c:crossBetween val="midCat"/>
      </c:valAx>
      <c:valAx>
        <c:axId val="819989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Unit</a:t>
                </a:r>
              </a:p>
              <a:p>
                <a:pPr>
                  <a:defRPr/>
                </a:pP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0219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Box Plot of Sales categorized by country</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Box Plot of Sales categorized by country</a:t>
          </a:r>
        </a:p>
      </cx:txPr>
    </cx:title>
    <cx:plotArea>
      <cx:plotAreaRegion>
        <cx:series layoutId="boxWhisker" uniqueId="{13A4E530-D664-46BD-BCCB-074955180110}">
          <cx:tx>
            <cx:txData>
              <cx:f>_xlchart.v1.1</cx:f>
              <cx:v>Amount</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4</xdr:col>
      <xdr:colOff>254000</xdr:colOff>
      <xdr:row>3</xdr:row>
      <xdr:rowOff>9071</xdr:rowOff>
    </xdr:from>
    <xdr:to>
      <xdr:col>7</xdr:col>
      <xdr:colOff>335643</xdr:colOff>
      <xdr:row>16</xdr:row>
      <xdr:rowOff>126999</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8141A021-BB64-BE12-1190-E9F1A1D9F617}"/>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000500" y="734785"/>
              <a:ext cx="1859643" cy="2476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553601</xdr:colOff>
      <xdr:row>0</xdr:row>
      <xdr:rowOff>161603</xdr:rowOff>
    </xdr:from>
    <xdr:to>
      <xdr:col>13</xdr:col>
      <xdr:colOff>248801</xdr:colOff>
      <xdr:row>15</xdr:row>
      <xdr:rowOff>142552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3810984-0AF6-BD48-C6EA-CA78505BD6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98601" y="161603"/>
              <a:ext cx="4572000" cy="27431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576699</xdr:colOff>
      <xdr:row>16</xdr:row>
      <xdr:rowOff>163811</xdr:rowOff>
    </xdr:from>
    <xdr:to>
      <xdr:col>13</xdr:col>
      <xdr:colOff>273739</xdr:colOff>
      <xdr:row>31</xdr:row>
      <xdr:rowOff>144761</xdr:rowOff>
    </xdr:to>
    <xdr:graphicFrame macro="">
      <xdr:nvGraphicFramePr>
        <xdr:cNvPr id="5" name="Chart 4">
          <a:extLst>
            <a:ext uri="{FF2B5EF4-FFF2-40B4-BE49-F238E27FC236}">
              <a16:creationId xmlns:a16="http://schemas.microsoft.com/office/drawing/2014/main" id="{48AC8028-C111-EA14-2FC1-628830DF9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469900</xdr:colOff>
      <xdr:row>3</xdr:row>
      <xdr:rowOff>44451</xdr:rowOff>
    </xdr:from>
    <xdr:to>
      <xdr:col>7</xdr:col>
      <xdr:colOff>95250</xdr:colOff>
      <xdr:row>10</xdr:row>
      <xdr:rowOff>19050</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FAFC9022-AE26-C730-CBD3-A02DB544BB81}"/>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416300" y="596901"/>
              <a:ext cx="2216150" cy="1263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102935</xdr:colOff>
      <xdr:row>6</xdr:row>
      <xdr:rowOff>32793</xdr:rowOff>
    </xdr:from>
    <xdr:to>
      <xdr:col>7</xdr:col>
      <xdr:colOff>258383</xdr:colOff>
      <xdr:row>6</xdr:row>
      <xdr:rowOff>167494</xdr:rowOff>
    </xdr:to>
    <xdr:sp macro="" textlink="">
      <xdr:nvSpPr>
        <xdr:cNvPr id="6" name="Graphic 2" descr="Checkmark with solid fill">
          <a:extLst>
            <a:ext uri="{FF2B5EF4-FFF2-40B4-BE49-F238E27FC236}">
              <a16:creationId xmlns:a16="http://schemas.microsoft.com/office/drawing/2014/main" id="{718B999A-BFA1-BFF0-F012-08FC713185AA}"/>
            </a:ext>
          </a:extLst>
        </xdr:cNvPr>
        <xdr:cNvSpPr/>
      </xdr:nvSpPr>
      <xdr:spPr>
        <a:xfrm>
          <a:off x="5303585" y="1137693"/>
          <a:ext cx="155448" cy="134701"/>
        </a:xfrm>
        <a:custGeom>
          <a:avLst/>
          <a:gdLst>
            <a:gd name="connsiteX0" fmla="*/ 174966 w 191778"/>
            <a:gd name="connsiteY0" fmla="*/ 0 h 134701"/>
            <a:gd name="connsiteX1" fmla="*/ 68700 w 191778"/>
            <a:gd name="connsiteY1" fmla="*/ 100455 h 134701"/>
            <a:gd name="connsiteX2" fmla="*/ 17642 w 191778"/>
            <a:gd name="connsiteY2" fmla="*/ 48152 h 134701"/>
            <a:gd name="connsiteX3" fmla="*/ 0 w 191778"/>
            <a:gd name="connsiteY3" fmla="*/ 64964 h 134701"/>
            <a:gd name="connsiteX4" fmla="*/ 67870 w 191778"/>
            <a:gd name="connsiteY4" fmla="*/ 134701 h 134701"/>
            <a:gd name="connsiteX5" fmla="*/ 85719 w 191778"/>
            <a:gd name="connsiteY5" fmla="*/ 118097 h 134701"/>
            <a:gd name="connsiteX6" fmla="*/ 191778 w 191778"/>
            <a:gd name="connsiteY6" fmla="*/ 17434 h 1347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91778" h="134701">
              <a:moveTo>
                <a:pt x="174966" y="0"/>
              </a:moveTo>
              <a:lnTo>
                <a:pt x="68700" y="100455"/>
              </a:lnTo>
              <a:lnTo>
                <a:pt x="17642" y="48152"/>
              </a:lnTo>
              <a:lnTo>
                <a:pt x="0" y="64964"/>
              </a:lnTo>
              <a:lnTo>
                <a:pt x="67870" y="134701"/>
              </a:lnTo>
              <a:lnTo>
                <a:pt x="85719" y="118097"/>
              </a:lnTo>
              <a:lnTo>
                <a:pt x="191778" y="17434"/>
              </a:lnTo>
              <a:close/>
            </a:path>
          </a:pathLst>
        </a:custGeom>
        <a:solidFill>
          <a:srgbClr val="00B050"/>
        </a:solidFill>
        <a:ln w="1984" cap="flat">
          <a:solidFill>
            <a:schemeClr val="tx1"/>
          </a:solidFill>
          <a:prstDash val="solid"/>
          <a:miter/>
        </a:ln>
      </xdr:spPr>
      <xdr:txBody>
        <a:bodyPr rtlCol="0" anchor="ctr"/>
        <a:lstStyle/>
        <a:p>
          <a:endParaRPr lang="en-US"/>
        </a:p>
      </xdr:txBody>
    </xdr:sp>
    <xdr:clientData/>
  </xdr:twoCellAnchor>
  <xdr:twoCellAnchor>
    <xdr:from>
      <xdr:col>7</xdr:col>
      <xdr:colOff>380313</xdr:colOff>
      <xdr:row>6</xdr:row>
      <xdr:rowOff>24705</xdr:rowOff>
    </xdr:from>
    <xdr:to>
      <xdr:col>7</xdr:col>
      <xdr:colOff>517473</xdr:colOff>
      <xdr:row>6</xdr:row>
      <xdr:rowOff>161865</xdr:rowOff>
    </xdr:to>
    <xdr:sp macro="" textlink="">
      <xdr:nvSpPr>
        <xdr:cNvPr id="7" name="Graphic 4" descr="Badge Cross with solid fill">
          <a:extLst>
            <a:ext uri="{FF2B5EF4-FFF2-40B4-BE49-F238E27FC236}">
              <a16:creationId xmlns:a16="http://schemas.microsoft.com/office/drawing/2014/main" id="{DCEC4F46-A0C1-277A-7108-113F38924637}"/>
            </a:ext>
          </a:extLst>
        </xdr:cNvPr>
        <xdr:cNvSpPr/>
      </xdr:nvSpPr>
      <xdr:spPr>
        <a:xfrm>
          <a:off x="5580963" y="1129605"/>
          <a:ext cx="137160" cy="137160"/>
        </a:xfrm>
        <a:custGeom>
          <a:avLst/>
          <a:gdLst>
            <a:gd name="connsiteX0" fmla="*/ 78830 w 157656"/>
            <a:gd name="connsiteY0" fmla="*/ 0 h 157656"/>
            <a:gd name="connsiteX1" fmla="*/ 0 w 157656"/>
            <a:gd name="connsiteY1" fmla="*/ 78826 h 157656"/>
            <a:gd name="connsiteX2" fmla="*/ 78826 w 157656"/>
            <a:gd name="connsiteY2" fmla="*/ 157657 h 157656"/>
            <a:gd name="connsiteX3" fmla="*/ 157657 w 157656"/>
            <a:gd name="connsiteY3" fmla="*/ 78830 h 157656"/>
            <a:gd name="connsiteX4" fmla="*/ 157657 w 157656"/>
            <a:gd name="connsiteY4" fmla="*/ 78822 h 157656"/>
            <a:gd name="connsiteX5" fmla="*/ 78893 w 157656"/>
            <a:gd name="connsiteY5" fmla="*/ 0 h 157656"/>
            <a:gd name="connsiteX6" fmla="*/ 78830 w 157656"/>
            <a:gd name="connsiteY6" fmla="*/ 0 h 157656"/>
            <a:gd name="connsiteX7" fmla="*/ 114052 w 157656"/>
            <a:gd name="connsiteY7" fmla="*/ 104127 h 157656"/>
            <a:gd name="connsiteX8" fmla="*/ 104129 w 157656"/>
            <a:gd name="connsiteY8" fmla="*/ 114050 h 157656"/>
            <a:gd name="connsiteX9" fmla="*/ 78830 w 157656"/>
            <a:gd name="connsiteY9" fmla="*/ 88747 h 157656"/>
            <a:gd name="connsiteX10" fmla="*/ 53540 w 157656"/>
            <a:gd name="connsiteY10" fmla="*/ 114046 h 157656"/>
            <a:gd name="connsiteX11" fmla="*/ 43617 w 157656"/>
            <a:gd name="connsiteY11" fmla="*/ 104123 h 157656"/>
            <a:gd name="connsiteX12" fmla="*/ 68899 w 157656"/>
            <a:gd name="connsiteY12" fmla="*/ 78822 h 157656"/>
            <a:gd name="connsiteX13" fmla="*/ 43607 w 157656"/>
            <a:gd name="connsiteY13" fmla="*/ 53524 h 157656"/>
            <a:gd name="connsiteX14" fmla="*/ 53540 w 157656"/>
            <a:gd name="connsiteY14" fmla="*/ 43600 h 157656"/>
            <a:gd name="connsiteX15" fmla="*/ 78830 w 157656"/>
            <a:gd name="connsiteY15" fmla="*/ 68907 h 157656"/>
            <a:gd name="connsiteX16" fmla="*/ 104129 w 157656"/>
            <a:gd name="connsiteY16" fmla="*/ 43600 h 157656"/>
            <a:gd name="connsiteX17" fmla="*/ 114052 w 157656"/>
            <a:gd name="connsiteY17" fmla="*/ 53524 h 157656"/>
            <a:gd name="connsiteX18" fmla="*/ 88753 w 157656"/>
            <a:gd name="connsiteY18" fmla="*/ 78822 h 1576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57656" h="157656">
              <a:moveTo>
                <a:pt x="78830" y="0"/>
              </a:moveTo>
              <a:cubicBezTo>
                <a:pt x="35295" y="-1"/>
                <a:pt x="1" y="35291"/>
                <a:pt x="0" y="78826"/>
              </a:cubicBezTo>
              <a:cubicBezTo>
                <a:pt x="-1" y="122362"/>
                <a:pt x="35290" y="157655"/>
                <a:pt x="78826" y="157657"/>
              </a:cubicBezTo>
              <a:cubicBezTo>
                <a:pt x="122362" y="157658"/>
                <a:pt x="157655" y="122366"/>
                <a:pt x="157657" y="78830"/>
              </a:cubicBezTo>
              <a:cubicBezTo>
                <a:pt x="157657" y="78828"/>
                <a:pt x="157657" y="78825"/>
                <a:pt x="157657" y="78822"/>
              </a:cubicBezTo>
              <a:cubicBezTo>
                <a:pt x="157673" y="35306"/>
                <a:pt x="122409" y="16"/>
                <a:pt x="78893" y="0"/>
              </a:cubicBezTo>
              <a:cubicBezTo>
                <a:pt x="78872" y="0"/>
                <a:pt x="78851" y="0"/>
                <a:pt x="78830" y="0"/>
              </a:cubicBezTo>
              <a:close/>
              <a:moveTo>
                <a:pt x="114052" y="104127"/>
              </a:moveTo>
              <a:lnTo>
                <a:pt x="104129" y="114050"/>
              </a:lnTo>
              <a:lnTo>
                <a:pt x="78830" y="88747"/>
              </a:lnTo>
              <a:lnTo>
                <a:pt x="53540" y="114046"/>
              </a:lnTo>
              <a:lnTo>
                <a:pt x="43617" y="104123"/>
              </a:lnTo>
              <a:lnTo>
                <a:pt x="68899" y="78822"/>
              </a:lnTo>
              <a:lnTo>
                <a:pt x="43607" y="53524"/>
              </a:lnTo>
              <a:lnTo>
                <a:pt x="53540" y="43600"/>
              </a:lnTo>
              <a:lnTo>
                <a:pt x="78830" y="68907"/>
              </a:lnTo>
              <a:lnTo>
                <a:pt x="104129" y="43600"/>
              </a:lnTo>
              <a:lnTo>
                <a:pt x="114052" y="53524"/>
              </a:lnTo>
              <a:lnTo>
                <a:pt x="88753" y="78822"/>
              </a:lnTo>
              <a:close/>
            </a:path>
          </a:pathLst>
        </a:custGeom>
        <a:solidFill>
          <a:srgbClr val="C00000"/>
        </a:solidFill>
        <a:ln w="1984" cap="flat">
          <a:solidFill>
            <a:schemeClr val="tx1"/>
          </a:solidFill>
          <a:prstDash val="solid"/>
          <a:miter/>
        </a:ln>
      </xdr:spPr>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323850</xdr:colOff>
      <xdr:row>4</xdr:row>
      <xdr:rowOff>101601</xdr:rowOff>
    </xdr:from>
    <xdr:to>
      <xdr:col>10</xdr:col>
      <xdr:colOff>368300</xdr:colOff>
      <xdr:row>9</xdr:row>
      <xdr:rowOff>107950</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43DD2312-71ED-0C53-3111-E88598791C15}"/>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4794250" y="838201"/>
              <a:ext cx="3092450" cy="927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0.74391759259" createdVersion="8" refreshedVersion="8" minRefreshableVersion="3" recordCount="300" xr:uid="{F231D84D-6070-4478-8418-FAF407880B3F}">
  <cacheSource type="worksheet">
    <worksheetSource name="Sales_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0">
      <sharedItems containsSemiMixedTypes="0" containsString="0" containsNumber="1" containsInteger="1" minValue="0" maxValue="16184"/>
    </cacheField>
    <cacheField name="Units" numFmtId="0">
      <sharedItems containsSemiMixedTypes="0" containsString="0" containsNumber="1" containsInteger="1" minValue="0" maxValue="525"/>
    </cacheField>
  </cacheFields>
  <extLst>
    <ext xmlns:x14="http://schemas.microsoft.com/office/spreadsheetml/2009/9/main" uri="{725AE2AE-9491-48be-B2B4-4EB974FC3084}">
      <x14:pivotCacheDefinition pivotCacheId="48611764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60.759609953704" createdVersion="8" refreshedVersion="8" minRefreshableVersion="3" recordCount="301" xr:uid="{70F70593-9169-4279-BBF8-EE60892A8984}">
  <cacheSource type="worksheet">
    <worksheetSource ref="A1:E1048576" sheet="Sales_Data"/>
  </cacheSource>
  <cacheFields count="6">
    <cacheField name="Sales Person" numFmtId="0">
      <sharedItems containsBlank="1"/>
    </cacheField>
    <cacheField name="Geography" numFmtId="0">
      <sharedItems containsBlank="1"/>
    </cacheField>
    <cacheField name="Product" numFmtId="0">
      <sharedItems containsBlank="1" count="23">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m/>
      </sharedItems>
    </cacheField>
    <cacheField name="Amount" numFmtId="0">
      <sharedItems containsString="0" containsBlank="1" containsNumber="1" containsInteger="1" minValue="0" maxValue="16184"/>
    </cacheField>
    <cacheField name="Units" numFmtId="0">
      <sharedItems containsString="0" containsBlank="1" containsNumber="1" containsInteger="1" minValue="0" maxValue="525"/>
    </cacheField>
    <cacheField name="Sales per Unit" numFmtId="0" formula="Amount/Units"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161.825847569446" backgroundQuery="1" createdVersion="8" refreshedVersion="8" minRefreshableVersion="3" recordCount="0" supportSubquery="1" supportAdvancedDrill="1" xr:uid="{23C25FC8-81B5-422A-94BC-D4A8F6450498}">
  <cacheSource type="external" connectionId="1"/>
  <cacheFields count="3">
    <cacheField name="[Sales_Data].[Product].[Product]" caption="Product" numFmtId="0" hierarchy="4" level="1">
      <sharedItems count="22">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50% Dark Bites" u="1"/>
        <s v="85% Dark Bars" u="1"/>
        <s v="Orange Choco" u="1"/>
        <s v="Raspberry Choco" u="1"/>
      </sharedItems>
    </cacheField>
    <cacheField name="[Measures].[Profit]" caption="Profit" numFmtId="0" hierarchy="12" level="32767"/>
    <cacheField name="[Sales_Data].[Geography].[Geography]" caption="Geography" numFmtId="0" hierarchy="3" level="1">
      <sharedItems containsSemiMixedTypes="0" containsNonDate="0" containsString="0"/>
    </cacheField>
  </cacheFields>
  <cacheHierarchies count="17">
    <cacheHierarchy uniqueName="[Product_Data].[Product]" caption="Product" attribute="1" defaultMemberUniqueName="[Product_Data].[Product].[All]" allUniqueName="[Product_Data].[Product].[All]" dimensionUniqueName="[Product_Data]" displayFolder="" count="0" memberValueDatatype="130" unbalanced="0"/>
    <cacheHierarchy uniqueName="[Product_Data].[Cost per unit]" caption="Cost per unit" attribute="1" defaultMemberUniqueName="[Product_Data].[Cost per unit].[All]" allUniqueName="[Product_Data].[Cost per unit].[All]" dimensionUniqueName="[Product_Data]" displayFolder="" count="0" memberValueDatatype="5" unbalanced="0"/>
    <cacheHierarchy uniqueName="[Sales_Data].[Sales Person]" caption="Sales Person" attribute="1" defaultMemberUniqueName="[Sales_Data].[Sales Person].[All]" allUniqueName="[Sales_Data].[Sales Person].[All]" dimensionUniqueName="[Sales_Data]" displayFolder="" count="0" memberValueDatatype="130" unbalanced="0"/>
    <cacheHierarchy uniqueName="[Sales_Data].[Geography]" caption="Geography" attribute="1" defaultMemberUniqueName="[Sales_Data].[Geography].[All]" allUniqueName="[Sales_Data].[Geography].[All]" dimensionUniqueName="[Sales_Data]" displayFolder="" count="2" memberValueDatatype="130" unbalanced="0">
      <fieldsUsage count="2">
        <fieldUsage x="-1"/>
        <fieldUsage x="2"/>
      </fieldsUsage>
    </cacheHierarchy>
    <cacheHierarchy uniqueName="[Sales_Data].[Product]" caption="Product" attribute="1" defaultMemberUniqueName="[Sales_Data].[Product].[All]" allUniqueName="[Sales_Data].[Product].[All]" dimensionUniqueName="[Sales_Data]" displayFolder="" count="2" memberValueDatatype="130" unbalanced="0">
      <fieldsUsage count="2">
        <fieldUsage x="-1"/>
        <fieldUsage x="0"/>
      </fieldsUsage>
    </cacheHierarchy>
    <cacheHierarchy uniqueName="[Sales_Data].[Amount]" caption="Amount" attribute="1" defaultMemberUniqueName="[Sales_Data].[Amount].[All]" allUniqueName="[Sales_Data].[Amount].[All]" dimensionUniqueName="[Sales_Data]" displayFolder="" count="0" memberValueDatatype="20" unbalanced="0"/>
    <cacheHierarchy uniqueName="[Sales_Data].[Units]" caption="Units" attribute="1" defaultMemberUniqueName="[Sales_Data].[Units].[All]" allUniqueName="[Sales_Data].[Units].[All]" dimensionUniqueName="[Sales_Data]" displayFolder="" count="0" memberValueDatatype="20" unbalanced="0"/>
    <cacheHierarchy uniqueName="[Sales_Data].[Cost Per Unit]" caption="Cost Per Unit" attribute="1" defaultMemberUniqueName="[Sales_Data].[Cost Per Unit].[All]" allUniqueName="[Sales_Data].[Cost Per Unit].[All]" dimensionUniqueName="[Sales_Data]" displayFolder="" count="0" memberValueDatatype="5" unbalanced="0"/>
    <cacheHierarchy uniqueName="[Sales_Data].[Total Cost]" caption="Total Cost" attribute="1" defaultMemberUniqueName="[Sales_Data].[Total Cost].[All]" allUniqueName="[Sales_Data].[Total Cost].[All]" dimensionUniqueName="[Sales_Data]" displayFolder="" count="0" memberValueDatatype="5" unbalanced="0"/>
    <cacheHierarchy uniqueName="[Measures].[Sum of Amount]" caption="Sum of Amount" measure="1" displayFolder="" measureGroup="Sales_Data" count="0">
      <extLst>
        <ext xmlns:x15="http://schemas.microsoft.com/office/spreadsheetml/2010/11/main" uri="{B97F6D7D-B522-45F9-BDA1-12C45D357490}">
          <x15:cacheHierarchy aggregatedColumn="5"/>
        </ext>
      </extLst>
    </cacheHierarchy>
    <cacheHierarchy uniqueName="[Measures].[Sum of Total Cost]" caption="Sum of Total Cost" measure="1" displayFolder="" measureGroup="Sales_Data" count="0">
      <extLst>
        <ext xmlns:x15="http://schemas.microsoft.com/office/spreadsheetml/2010/11/main" uri="{B97F6D7D-B522-45F9-BDA1-12C45D357490}">
          <x15:cacheHierarchy aggregatedColumn="8"/>
        </ext>
      </extLst>
    </cacheHierarchy>
    <cacheHierarchy uniqueName="[Measures].[Sum of Units]" caption="Sum of Units" measure="1" displayFolder="" measureGroup="Sales_Data" count="0">
      <extLst>
        <ext xmlns:x15="http://schemas.microsoft.com/office/spreadsheetml/2010/11/main" uri="{B97F6D7D-B522-45F9-BDA1-12C45D357490}">
          <x15:cacheHierarchy aggregatedColumn="6"/>
        </ext>
      </extLst>
    </cacheHierarchy>
    <cacheHierarchy uniqueName="[Measures].[Profit]" caption="Profit" measure="1" displayFolder="" measureGroup="Sales_Data" count="0" oneField="1">
      <fieldsUsage count="1">
        <fieldUsage x="1"/>
      </fieldsUsage>
    </cacheHierarchy>
    <cacheHierarchy uniqueName="[Measures].[Profit %]" caption="Profit %" measure="1" displayFolder="" measureGroup="Sales_Data" count="0"/>
    <cacheHierarchy uniqueName="[Measures].[__XL_Count Sales_Data]" caption="__XL_Count Sales_Data" measure="1" displayFolder="" measureGroup="Sales_Data" count="0" hidden="1"/>
    <cacheHierarchy uniqueName="[Measures].[__XL_Count Product_Data]" caption="__XL_Count Product_Data" measure="1" displayFolder="" measureGroup="Product_Data" count="0" hidden="1"/>
    <cacheHierarchy uniqueName="[Measures].[__No measures defined]" caption="__No measures defined" measure="1" displayFolder="" count="0" hidden="1"/>
  </cacheHierarchies>
  <kpis count="0"/>
  <dimensions count="3">
    <dimension measure="1" name="Measures" uniqueName="[Measures]" caption="Measures"/>
    <dimension name="Product_Data" uniqueName="[Product_Data]" caption="Product_Data"/>
    <dimension name="Sales_Data" uniqueName="[Sales_Data]" caption="Sales_Data"/>
  </dimensions>
  <measureGroups count="2">
    <measureGroup name="Product_Data" caption="Product_Data"/>
    <measureGroup name="Sales_Data" caption="Sales_Data"/>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161.915575462961" backgroundQuery="1" createdVersion="8" refreshedVersion="8" minRefreshableVersion="3" recordCount="0" supportSubquery="1" supportAdvancedDrill="1" xr:uid="{99792C4A-4DBC-4A24-B76B-D7E438ACD05E}">
  <cacheSource type="external" connectionId="1"/>
  <cacheFields count="6">
    <cacheField name="[Sales_Data].[Product].[Product]" caption="Product" numFmtId="0" hierarchy="4" level="1">
      <sharedItems count="20">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Sum of Amount]" caption="Sum of Amount" numFmtId="0" hierarchy="9" level="32767"/>
    <cacheField name="[Measures].[Profit]" caption="Profit" numFmtId="0" hierarchy="12" level="32767"/>
    <cacheField name="[Measures].[Sum of Units]" caption="Sum of Units" numFmtId="0" hierarchy="11" level="32767"/>
    <cacheField name="[Measures].[Profit %]" caption="Profit %" numFmtId="0" hierarchy="13" level="32767"/>
    <cacheField name="[Sales_Data].[Geography].[Geography]" caption="Geography" numFmtId="0" hierarchy="3" level="1">
      <sharedItems containsSemiMixedTypes="0" containsNonDate="0" containsString="0"/>
    </cacheField>
  </cacheFields>
  <cacheHierarchies count="17">
    <cacheHierarchy uniqueName="[Product_Data].[Product]" caption="Product" attribute="1" defaultMemberUniqueName="[Product_Data].[Product].[All]" allUniqueName="[Product_Data].[Product].[All]" dimensionUniqueName="[Product_Data]" displayFolder="" count="2" memberValueDatatype="130" unbalanced="0"/>
    <cacheHierarchy uniqueName="[Product_Data].[Cost per unit]" caption="Cost per unit" attribute="1" defaultMemberUniqueName="[Product_Data].[Cost per unit].[All]" allUniqueName="[Product_Data].[Cost per unit].[All]" dimensionUniqueName="[Product_Data]" displayFolder="" count="2" memberValueDatatype="5" unbalanced="0"/>
    <cacheHierarchy uniqueName="[Sales_Data].[Sales Person]" caption="Sales Person" attribute="1" defaultMemberUniqueName="[Sales_Data].[Sales Person].[All]" allUniqueName="[Sales_Data].[Sales Person].[All]" dimensionUniqueName="[Sales_Data]" displayFolder="" count="2" memberValueDatatype="130" unbalanced="0"/>
    <cacheHierarchy uniqueName="[Sales_Data].[Geography]" caption="Geography" attribute="1" defaultMemberUniqueName="[Sales_Data].[Geography].[All]" allUniqueName="[Sales_Data].[Geography].[All]" dimensionUniqueName="[Sales_Data]" displayFolder="" count="2" memberValueDatatype="130" unbalanced="0">
      <fieldsUsage count="2">
        <fieldUsage x="-1"/>
        <fieldUsage x="5"/>
      </fieldsUsage>
    </cacheHierarchy>
    <cacheHierarchy uniqueName="[Sales_Data].[Product]" caption="Product" attribute="1" defaultMemberUniqueName="[Sales_Data].[Product].[All]" allUniqueName="[Sales_Data].[Product].[All]" dimensionUniqueName="[Sales_Data]" displayFolder="" count="2" memberValueDatatype="130" unbalanced="0">
      <fieldsUsage count="2">
        <fieldUsage x="-1"/>
        <fieldUsage x="0"/>
      </fieldsUsage>
    </cacheHierarchy>
    <cacheHierarchy uniqueName="[Sales_Data].[Amount]" caption="Amount" attribute="1" defaultMemberUniqueName="[Sales_Data].[Amount].[All]" allUniqueName="[Sales_Data].[Amount].[All]" dimensionUniqueName="[Sales_Data]" displayFolder="" count="2" memberValueDatatype="20" unbalanced="0"/>
    <cacheHierarchy uniqueName="[Sales_Data].[Units]" caption="Units" attribute="1" defaultMemberUniqueName="[Sales_Data].[Units].[All]" allUniqueName="[Sales_Data].[Units].[All]" dimensionUniqueName="[Sales_Data]" displayFolder="" count="2" memberValueDatatype="20" unbalanced="0"/>
    <cacheHierarchy uniqueName="[Sales_Data].[Cost Per Unit]" caption="Cost Per Unit" attribute="1" defaultMemberUniqueName="[Sales_Data].[Cost Per Unit].[All]" allUniqueName="[Sales_Data].[Cost Per Unit].[All]" dimensionUniqueName="[Sales_Data]" displayFolder="" count="2" memberValueDatatype="5" unbalanced="0"/>
    <cacheHierarchy uniqueName="[Sales_Data].[Total Cost]" caption="Total Cost" attribute="1" defaultMemberUniqueName="[Sales_Data].[Total Cost].[All]" allUniqueName="[Sales_Data].[Total Cost].[All]" dimensionUniqueName="[Sales_Data]" displayFolder="" count="2" memberValueDatatype="5" unbalanced="0"/>
    <cacheHierarchy uniqueName="[Measures].[Sum of Amount]" caption="Sum of Amount" measure="1" displayFolder="" measureGroup="Sales_Data" count="0" oneField="1">
      <fieldsUsage count="1">
        <fieldUsage x="1"/>
      </fieldsUsage>
      <extLst>
        <ext xmlns:x15="http://schemas.microsoft.com/office/spreadsheetml/2010/11/main" uri="{B97F6D7D-B522-45F9-BDA1-12C45D357490}">
          <x15:cacheHierarchy aggregatedColumn="5"/>
        </ext>
      </extLst>
    </cacheHierarchy>
    <cacheHierarchy uniqueName="[Measures].[Sum of Total Cost]" caption="Sum of Total Cost" measure="1" displayFolder="" measureGroup="Sales_Data" count="0">
      <extLst>
        <ext xmlns:x15="http://schemas.microsoft.com/office/spreadsheetml/2010/11/main" uri="{B97F6D7D-B522-45F9-BDA1-12C45D357490}">
          <x15:cacheHierarchy aggregatedColumn="8"/>
        </ext>
      </extLst>
    </cacheHierarchy>
    <cacheHierarchy uniqueName="[Measures].[Sum of Units]" caption="Sum of Units" measure="1" displayFolder="" measureGroup="Sales_Data" count="0" oneField="1">
      <fieldsUsage count="1">
        <fieldUsage x="3"/>
      </fieldsUsage>
      <extLst>
        <ext xmlns:x15="http://schemas.microsoft.com/office/spreadsheetml/2010/11/main" uri="{B97F6D7D-B522-45F9-BDA1-12C45D357490}">
          <x15:cacheHierarchy aggregatedColumn="6"/>
        </ext>
      </extLst>
    </cacheHierarchy>
    <cacheHierarchy uniqueName="[Measures].[Profit]" caption="Profit" measure="1" displayFolder="" measureGroup="Sales_Data" count="0" oneField="1">
      <fieldsUsage count="1">
        <fieldUsage x="2"/>
      </fieldsUsage>
    </cacheHierarchy>
    <cacheHierarchy uniqueName="[Measures].[Profit %]" caption="Profit %" measure="1" displayFolder="" measureGroup="Sales_Data" count="0" oneField="1">
      <fieldsUsage count="1">
        <fieldUsage x="4"/>
      </fieldsUsage>
    </cacheHierarchy>
    <cacheHierarchy uniqueName="[Measures].[__XL_Count Sales_Data]" caption="__XL_Count Sales_Data" measure="1" displayFolder="" measureGroup="Sales_Data" count="0" hidden="1"/>
    <cacheHierarchy uniqueName="[Measures].[__XL_Count Product_Data]" caption="__XL_Count Product_Data" measure="1" displayFolder="" measureGroup="Product_Data" count="0" hidden="1"/>
    <cacheHierarchy uniqueName="[Measures].[__No measures defined]" caption="__No measures defined" measure="1" displayFolder="" count="0" hidden="1"/>
  </cacheHierarchies>
  <kpis count="0"/>
  <dimensions count="3">
    <dimension measure="1" name="Measures" uniqueName="[Measures]" caption="Measures"/>
    <dimension name="Product_Data" uniqueName="[Product_Data]" caption="Product_Data"/>
    <dimension name="Sales_Data" uniqueName="[Sales_Data]" caption="Sales_Data"/>
  </dimensions>
  <measureGroups count="2">
    <measureGroup name="Product_Data" caption="Product_Data"/>
    <measureGroup name="Sales_Data" caption="Sales_Data"/>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161.825846527776" backgroundQuery="1" createdVersion="3" refreshedVersion="8" minRefreshableVersion="3" recordCount="0" supportSubquery="1" supportAdvancedDrill="1" xr:uid="{1BFD8069-F848-4D86-A595-807926E99F5C}">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Product_Data].[Product]" caption="Product" attribute="1" defaultMemberUniqueName="[Product_Data].[Product].[All]" allUniqueName="[Product_Data].[Product].[All]" dimensionUniqueName="[Product_Data]" displayFolder="" count="0" memberValueDatatype="130" unbalanced="0"/>
    <cacheHierarchy uniqueName="[Product_Data].[Cost per unit]" caption="Cost per unit" attribute="1" defaultMemberUniqueName="[Product_Data].[Cost per unit].[All]" allUniqueName="[Product_Data].[Cost per unit].[All]" dimensionUniqueName="[Product_Data]" displayFolder="" count="0" memberValueDatatype="5" unbalanced="0"/>
    <cacheHierarchy uniqueName="[Sales_Data].[Sales Person]" caption="Sales Person" attribute="1" defaultMemberUniqueName="[Sales_Data].[Sales Person].[All]" allUniqueName="[Sales_Data].[Sales Person].[All]" dimensionUniqueName="[Sales_Data]" displayFolder="" count="0" memberValueDatatype="130" unbalanced="0"/>
    <cacheHierarchy uniqueName="[Sales_Data].[Geography]" caption="Geography" attribute="1" defaultMemberUniqueName="[Sales_Data].[Geography].[All]" allUniqueName="[Sales_Data].[Geography].[All]" dimensionUniqueName="[Sales_Data]" displayFolder="" count="2" memberValueDatatype="130" unbalanced="0"/>
    <cacheHierarchy uniqueName="[Sales_Data].[Product]" caption="Product" attribute="1" defaultMemberUniqueName="[Sales_Data].[Product].[All]" allUniqueName="[Sales_Data].[Product].[All]" dimensionUniqueName="[Sales_Data]" displayFolder="" count="0" memberValueDatatype="130" unbalanced="0"/>
    <cacheHierarchy uniqueName="[Sales_Data].[Amount]" caption="Amount" attribute="1" defaultMemberUniqueName="[Sales_Data].[Amount].[All]" allUniqueName="[Sales_Data].[Amount].[All]" dimensionUniqueName="[Sales_Data]" displayFolder="" count="0" memberValueDatatype="20" unbalanced="0"/>
    <cacheHierarchy uniqueName="[Sales_Data].[Units]" caption="Units" attribute="1" defaultMemberUniqueName="[Sales_Data].[Units].[All]" allUniqueName="[Sales_Data].[Units].[All]" dimensionUniqueName="[Sales_Data]" displayFolder="" count="0" memberValueDatatype="20" unbalanced="0"/>
    <cacheHierarchy uniqueName="[Sales_Data].[Cost Per Unit]" caption="Cost Per Unit" attribute="1" defaultMemberUniqueName="[Sales_Data].[Cost Per Unit].[All]" allUniqueName="[Sales_Data].[Cost Per Unit].[All]" dimensionUniqueName="[Sales_Data]" displayFolder="" count="0" memberValueDatatype="5" unbalanced="0"/>
    <cacheHierarchy uniqueName="[Sales_Data].[Total Cost]" caption="Total Cost" attribute="1" defaultMemberUniqueName="[Sales_Data].[Total Cost].[All]" allUniqueName="[Sales_Data].[Total Cost].[All]" dimensionUniqueName="[Sales_Data]" displayFolder="" count="0" memberValueDatatype="5" unbalanced="0"/>
    <cacheHierarchy uniqueName="[Measures].[Sum of Amount]" caption="Sum of Amount" measure="1" displayFolder="" measureGroup="Sales_Data" count="0">
      <extLst>
        <ext xmlns:x15="http://schemas.microsoft.com/office/spreadsheetml/2010/11/main" uri="{B97F6D7D-B522-45F9-BDA1-12C45D357490}">
          <x15:cacheHierarchy aggregatedColumn="5"/>
        </ext>
      </extLst>
    </cacheHierarchy>
    <cacheHierarchy uniqueName="[Measures].[Sum of Total Cost]" caption="Sum of Total Cost" measure="1" displayFolder="" measureGroup="Sales_Data" count="0">
      <extLst>
        <ext xmlns:x15="http://schemas.microsoft.com/office/spreadsheetml/2010/11/main" uri="{B97F6D7D-B522-45F9-BDA1-12C45D357490}">
          <x15:cacheHierarchy aggregatedColumn="8"/>
        </ext>
      </extLst>
    </cacheHierarchy>
    <cacheHierarchy uniqueName="[Measures].[Sum of Units]" caption="Sum of Units" measure="1" displayFolder="" measureGroup="Sales_Data" count="0">
      <extLst>
        <ext xmlns:x15="http://schemas.microsoft.com/office/spreadsheetml/2010/11/main" uri="{B97F6D7D-B522-45F9-BDA1-12C45D357490}">
          <x15:cacheHierarchy aggregatedColumn="6"/>
        </ext>
      </extLst>
    </cacheHierarchy>
    <cacheHierarchy uniqueName="[Measures].[Profit]" caption="Profit" measure="1" displayFolder="" measureGroup="Sales_Data" count="0"/>
    <cacheHierarchy uniqueName="[Measures].[Profit %]" caption="Profit %" measure="1" displayFolder="" measureGroup="Sales_Data" count="0"/>
    <cacheHierarchy uniqueName="[Measures].[__XL_Count Sales_Data]" caption="__XL_Count Sales_Data" measure="1" displayFolder="" measureGroup="Sales_Data" count="0" hidden="1"/>
    <cacheHierarchy uniqueName="[Measures].[__XL_Count Product_Data]" caption="__XL_Count Product_Data" measure="1" displayFolder="" measureGroup="Product_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3024180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
  <r>
    <s v="Ram Mahesh"/>
    <s v="New Zealand"/>
    <x v="0"/>
    <n v="1624"/>
    <n v="114"/>
  </r>
  <r>
    <s v="Brien Boise"/>
    <s v="USA"/>
    <x v="1"/>
    <n v="6706"/>
    <n v="459"/>
  </r>
  <r>
    <s v="Husein Augar"/>
    <s v="USA"/>
    <x v="2"/>
    <n v="959"/>
    <n v="147"/>
  </r>
  <r>
    <s v="Carla Molina"/>
    <s v="Canada"/>
    <x v="3"/>
    <n v="9632"/>
    <n v="288"/>
  </r>
  <r>
    <s v="Curtice Advani"/>
    <s v="UK"/>
    <x v="4"/>
    <n v="2100"/>
    <n v="414"/>
  </r>
  <r>
    <s v="Ram Mahesh"/>
    <s v="USA"/>
    <x v="5"/>
    <n v="8869"/>
    <n v="432"/>
  </r>
  <r>
    <s v="Curtice Advani"/>
    <s v="Australia"/>
    <x v="6"/>
    <n v="2681"/>
    <n v="54"/>
  </r>
  <r>
    <s v="Brien Boise"/>
    <s v="USA"/>
    <x v="7"/>
    <n v="5012"/>
    <n v="210"/>
  </r>
  <r>
    <s v="Ches Bonnell"/>
    <s v="Australia"/>
    <x v="8"/>
    <n v="1281"/>
    <n v="75"/>
  </r>
  <r>
    <s v="Gigi Bohling"/>
    <s v="New Zealand"/>
    <x v="8"/>
    <n v="4991"/>
    <n v="12"/>
  </r>
  <r>
    <s v="Barr Faughny"/>
    <s v="UK"/>
    <x v="4"/>
    <n v="1785"/>
    <n v="462"/>
  </r>
  <r>
    <s v="Gunar Cockshoot"/>
    <s v="New Zealand"/>
    <x v="9"/>
    <n v="3983"/>
    <n v="144"/>
  </r>
  <r>
    <s v="Husein Augar"/>
    <s v="Australia"/>
    <x v="10"/>
    <n v="2646"/>
    <n v="120"/>
  </r>
  <r>
    <s v="Barr Faughny"/>
    <s v="India"/>
    <x v="11"/>
    <n v="252"/>
    <n v="54"/>
  </r>
  <r>
    <s v="Gunar Cockshoot"/>
    <s v="USA"/>
    <x v="4"/>
    <n v="2464"/>
    <n v="234"/>
  </r>
  <r>
    <s v="Gunar Cockshoot"/>
    <s v="USA"/>
    <x v="12"/>
    <n v="2114"/>
    <n v="66"/>
  </r>
  <r>
    <s v="Curtice Advani"/>
    <s v="New Zealand"/>
    <x v="6"/>
    <n v="7693"/>
    <n v="87"/>
  </r>
  <r>
    <s v="Gigi Bohling"/>
    <s v="India"/>
    <x v="13"/>
    <n v="15610"/>
    <n v="339"/>
  </r>
  <r>
    <s v="Carla Molina"/>
    <s v="India"/>
    <x v="7"/>
    <n v="336"/>
    <n v="144"/>
  </r>
  <r>
    <s v="Barr Faughny"/>
    <s v="UK"/>
    <x v="13"/>
    <n v="9443"/>
    <n v="162"/>
  </r>
  <r>
    <s v="Husein Augar"/>
    <s v="India"/>
    <x v="14"/>
    <n v="8155"/>
    <n v="90"/>
  </r>
  <r>
    <s v="Brien Boise"/>
    <s v="Australia"/>
    <x v="14"/>
    <n v="1701"/>
    <n v="234"/>
  </r>
  <r>
    <s v="Oby Sorrel"/>
    <s v="Australia"/>
    <x v="7"/>
    <n v="2205"/>
    <n v="141"/>
  </r>
  <r>
    <s v="Brien Boise"/>
    <s v="New Zealand"/>
    <x v="15"/>
    <n v="1771"/>
    <n v="204"/>
  </r>
  <r>
    <s v="Carla Molina"/>
    <s v="USA"/>
    <x v="16"/>
    <n v="2114"/>
    <n v="186"/>
  </r>
  <r>
    <s v="Carla Molina"/>
    <s v="Canada"/>
    <x v="11"/>
    <n v="10311"/>
    <n v="231"/>
  </r>
  <r>
    <s v="Gunar Cockshoot"/>
    <s v="UK"/>
    <x v="10"/>
    <n v="21"/>
    <n v="168"/>
  </r>
  <r>
    <s v="Oby Sorrel"/>
    <s v="USA"/>
    <x v="13"/>
    <n v="1974"/>
    <n v="195"/>
  </r>
  <r>
    <s v="Gigi Bohling"/>
    <s v="Canada"/>
    <x v="14"/>
    <n v="6314"/>
    <n v="15"/>
  </r>
  <r>
    <s v="Oby Sorrel"/>
    <s v="New Zealand"/>
    <x v="14"/>
    <n v="4683"/>
    <n v="30"/>
  </r>
  <r>
    <s v="Carla Molina"/>
    <s v="New Zealand"/>
    <x v="17"/>
    <n v="6398"/>
    <n v="102"/>
  </r>
  <r>
    <s v="Barr Faughny"/>
    <s v="USA"/>
    <x v="15"/>
    <n v="553"/>
    <n v="15"/>
  </r>
  <r>
    <s v="Brien Boise"/>
    <s v="UK"/>
    <x v="0"/>
    <n v="7021"/>
    <n v="183"/>
  </r>
  <r>
    <s v="Ram Mahesh"/>
    <s v="UK"/>
    <x v="7"/>
    <n v="5817"/>
    <n v="12"/>
  </r>
  <r>
    <s v="Carla Molina"/>
    <s v="UK"/>
    <x v="8"/>
    <n v="3976"/>
    <n v="72"/>
  </r>
  <r>
    <s v="Curtice Advani"/>
    <s v="Australia"/>
    <x v="18"/>
    <n v="1134"/>
    <n v="282"/>
  </r>
  <r>
    <s v="Barr Faughny"/>
    <s v="UK"/>
    <x v="19"/>
    <n v="6027"/>
    <n v="144"/>
  </r>
  <r>
    <s v="Curtice Advani"/>
    <s v="New Zealand"/>
    <x v="10"/>
    <n v="1904"/>
    <n v="405"/>
  </r>
  <r>
    <s v="Ches Bonnell"/>
    <s v="India"/>
    <x v="1"/>
    <n v="3262"/>
    <n v="75"/>
  </r>
  <r>
    <s v="Ram Mahesh"/>
    <s v="India"/>
    <x v="18"/>
    <n v="2289"/>
    <n v="135"/>
  </r>
  <r>
    <s v="Gigi Bohling"/>
    <s v="India"/>
    <x v="18"/>
    <n v="6986"/>
    <n v="21"/>
  </r>
  <r>
    <s v="Barr Faughny"/>
    <s v="Australia"/>
    <x v="14"/>
    <n v="4417"/>
    <n v="153"/>
  </r>
  <r>
    <s v="Curtice Advani"/>
    <s v="India"/>
    <x v="16"/>
    <n v="1442"/>
    <n v="15"/>
  </r>
  <r>
    <s v="Gunar Cockshoot"/>
    <s v="USA"/>
    <x v="8"/>
    <n v="2415"/>
    <n v="255"/>
  </r>
  <r>
    <s v="Barr Faughny"/>
    <s v="New Zealand"/>
    <x v="15"/>
    <n v="238"/>
    <n v="18"/>
  </r>
  <r>
    <s v="Curtice Advani"/>
    <s v="New Zealand"/>
    <x v="14"/>
    <n v="4949"/>
    <n v="189"/>
  </r>
  <r>
    <s v="Gigi Bohling"/>
    <s v="Australia"/>
    <x v="1"/>
    <n v="5075"/>
    <n v="21"/>
  </r>
  <r>
    <s v="Gunar Cockshoot"/>
    <s v="Canada"/>
    <x v="10"/>
    <n v="9198"/>
    <n v="36"/>
  </r>
  <r>
    <s v="Curtice Advani"/>
    <s v="India"/>
    <x v="12"/>
    <n v="3339"/>
    <n v="75"/>
  </r>
  <r>
    <s v="Ram Mahesh"/>
    <s v="India"/>
    <x v="9"/>
    <n v="5019"/>
    <n v="156"/>
  </r>
  <r>
    <s v="Gigi Bohling"/>
    <s v="Canada"/>
    <x v="10"/>
    <n v="16184"/>
    <n v="39"/>
  </r>
  <r>
    <s v="Curtice Advani"/>
    <s v="Canada"/>
    <x v="20"/>
    <n v="497"/>
    <n v="63"/>
  </r>
  <r>
    <s v="Barr Faughny"/>
    <s v="Canada"/>
    <x v="12"/>
    <n v="8211"/>
    <n v="75"/>
  </r>
  <r>
    <s v="Barr Faughny"/>
    <s v="Australia"/>
    <x v="19"/>
    <n v="6580"/>
    <n v="183"/>
  </r>
  <r>
    <s v="Carla Molina"/>
    <s v="USA"/>
    <x v="11"/>
    <n v="4760"/>
    <n v="69"/>
  </r>
  <r>
    <s v="Ram Mahesh"/>
    <s v="Canada"/>
    <x v="4"/>
    <n v="5439"/>
    <n v="30"/>
  </r>
  <r>
    <s v="Carla Molina"/>
    <s v="India"/>
    <x v="9"/>
    <n v="1463"/>
    <n v="39"/>
  </r>
  <r>
    <s v="Gunar Cockshoot"/>
    <s v="India"/>
    <x v="1"/>
    <n v="7777"/>
    <n v="504"/>
  </r>
  <r>
    <s v="Husein Augar"/>
    <s v="New Zealand"/>
    <x v="12"/>
    <n v="1085"/>
    <n v="273"/>
  </r>
  <r>
    <s v="Gigi Bohling"/>
    <s v="New Zealand"/>
    <x v="6"/>
    <n v="182"/>
    <n v="48"/>
  </r>
  <r>
    <s v="Curtice Advani"/>
    <s v="India"/>
    <x v="18"/>
    <n v="4242"/>
    <n v="207"/>
  </r>
  <r>
    <s v="Curtice Advani"/>
    <s v="Canada"/>
    <x v="1"/>
    <n v="6118"/>
    <n v="9"/>
  </r>
  <r>
    <s v="Oby Sorrel"/>
    <s v="Canada"/>
    <x v="14"/>
    <n v="2317"/>
    <n v="261"/>
  </r>
  <r>
    <s v="Curtice Advani"/>
    <s v="Australia"/>
    <x v="10"/>
    <n v="938"/>
    <n v="6"/>
  </r>
  <r>
    <s v="Brien Boise"/>
    <s v="New Zealand"/>
    <x v="16"/>
    <n v="9709"/>
    <n v="30"/>
  </r>
  <r>
    <s v="Ches Bonnell"/>
    <s v="India"/>
    <x v="13"/>
    <n v="2205"/>
    <n v="138"/>
  </r>
  <r>
    <s v="Ches Bonnell"/>
    <s v="New Zealand"/>
    <x v="9"/>
    <n v="4487"/>
    <n v="111"/>
  </r>
  <r>
    <s v="Gigi Bohling"/>
    <s v="USA"/>
    <x v="3"/>
    <n v="2415"/>
    <n v="15"/>
  </r>
  <r>
    <s v="Ram Mahesh"/>
    <s v="India"/>
    <x v="15"/>
    <n v="4018"/>
    <n v="162"/>
  </r>
  <r>
    <s v="Gigi Bohling"/>
    <s v="India"/>
    <x v="15"/>
    <n v="861"/>
    <n v="195"/>
  </r>
  <r>
    <s v="Oby Sorrel"/>
    <s v="Australia"/>
    <x v="8"/>
    <n v="5586"/>
    <n v="525"/>
  </r>
  <r>
    <s v="Ches Bonnell"/>
    <s v="India"/>
    <x v="5"/>
    <n v="2226"/>
    <n v="48"/>
  </r>
  <r>
    <s v="Husein Augar"/>
    <s v="India"/>
    <x v="19"/>
    <n v="14329"/>
    <n v="150"/>
  </r>
  <r>
    <s v="Husein Augar"/>
    <s v="India"/>
    <x v="13"/>
    <n v="8463"/>
    <n v="492"/>
  </r>
  <r>
    <s v="Gigi Bohling"/>
    <s v="India"/>
    <x v="12"/>
    <n v="2891"/>
    <n v="102"/>
  </r>
  <r>
    <s v="Gunar Cockshoot"/>
    <s v="Canada"/>
    <x v="14"/>
    <n v="3773"/>
    <n v="165"/>
  </r>
  <r>
    <s v="Carla Molina"/>
    <s v="Canada"/>
    <x v="19"/>
    <n v="854"/>
    <n v="309"/>
  </r>
  <r>
    <s v="Curtice Advani"/>
    <s v="Canada"/>
    <x v="9"/>
    <n v="4970"/>
    <n v="156"/>
  </r>
  <r>
    <s v="Husein Augar"/>
    <s v="USA"/>
    <x v="21"/>
    <n v="98"/>
    <n v="159"/>
  </r>
  <r>
    <s v="Gigi Bohling"/>
    <s v="USA"/>
    <x v="16"/>
    <n v="13391"/>
    <n v="201"/>
  </r>
  <r>
    <s v="Brien Boise"/>
    <s v="UK"/>
    <x v="6"/>
    <n v="8890"/>
    <n v="210"/>
  </r>
  <r>
    <s v="Barr Faughny"/>
    <s v="Australia"/>
    <x v="11"/>
    <n v="56"/>
    <n v="51"/>
  </r>
  <r>
    <s v="Gunar Cockshoot"/>
    <s v="Canada"/>
    <x v="4"/>
    <n v="3339"/>
    <n v="39"/>
  </r>
  <r>
    <s v="Oby Sorrel"/>
    <s v="USA"/>
    <x v="3"/>
    <n v="3808"/>
    <n v="279"/>
  </r>
  <r>
    <s v="Oby Sorrel"/>
    <s v="Australia"/>
    <x v="11"/>
    <n v="63"/>
    <n v="123"/>
  </r>
  <r>
    <s v="Barr Faughny"/>
    <s v="UK"/>
    <x v="18"/>
    <n v="7812"/>
    <n v="81"/>
  </r>
  <r>
    <s v="Ram Mahesh"/>
    <s v="New Zealand"/>
    <x v="15"/>
    <n v="7693"/>
    <n v="21"/>
  </r>
  <r>
    <s v="Gunar Cockshoot"/>
    <s v="Canada"/>
    <x v="19"/>
    <n v="973"/>
    <n v="162"/>
  </r>
  <r>
    <s v="Oby Sorrel"/>
    <s v="USA"/>
    <x v="20"/>
    <n v="567"/>
    <n v="228"/>
  </r>
  <r>
    <s v="Oby Sorrel"/>
    <s v="Canada"/>
    <x v="12"/>
    <n v="2471"/>
    <n v="342"/>
  </r>
  <r>
    <s v="Gigi Bohling"/>
    <s v="Australia"/>
    <x v="11"/>
    <n v="7189"/>
    <n v="54"/>
  </r>
  <r>
    <s v="Carla Molina"/>
    <s v="USA"/>
    <x v="19"/>
    <n v="7455"/>
    <n v="216"/>
  </r>
  <r>
    <s v="Gunar Cockshoot"/>
    <s v="India"/>
    <x v="21"/>
    <n v="3108"/>
    <n v="54"/>
  </r>
  <r>
    <s v="Curtice Advani"/>
    <s v="Australia"/>
    <x v="4"/>
    <n v="469"/>
    <n v="75"/>
  </r>
  <r>
    <s v="Husein Augar"/>
    <s v="New Zealand"/>
    <x v="14"/>
    <n v="2737"/>
    <n v="93"/>
  </r>
  <r>
    <s v="Husein Augar"/>
    <s v="New Zealand"/>
    <x v="4"/>
    <n v="4305"/>
    <n v="156"/>
  </r>
  <r>
    <s v="Husein Augar"/>
    <s v="Australia"/>
    <x v="9"/>
    <n v="2408"/>
    <n v="9"/>
  </r>
  <r>
    <s v="Gunar Cockshoot"/>
    <s v="Canada"/>
    <x v="15"/>
    <n v="1281"/>
    <n v="18"/>
  </r>
  <r>
    <s v="Ram Mahesh"/>
    <s v="USA"/>
    <x v="1"/>
    <n v="12348"/>
    <n v="234"/>
  </r>
  <r>
    <s v="Gunar Cockshoot"/>
    <s v="India"/>
    <x v="19"/>
    <n v="3689"/>
    <n v="312"/>
  </r>
  <r>
    <s v="Ches Bonnell"/>
    <s v="Canada"/>
    <x v="15"/>
    <n v="2870"/>
    <n v="300"/>
  </r>
  <r>
    <s v="Barr Faughny"/>
    <s v="Canada"/>
    <x v="18"/>
    <n v="798"/>
    <n v="519"/>
  </r>
  <r>
    <s v="Carla Molina"/>
    <s v="New Zealand"/>
    <x v="20"/>
    <n v="2933"/>
    <n v="9"/>
  </r>
  <r>
    <s v="Gigi Bohling"/>
    <s v="USA"/>
    <x v="2"/>
    <n v="2744"/>
    <n v="9"/>
  </r>
  <r>
    <s v="Ram Mahesh"/>
    <s v="Canada"/>
    <x v="5"/>
    <n v="9772"/>
    <n v="90"/>
  </r>
  <r>
    <s v="Ches Bonnell"/>
    <s v="India"/>
    <x v="4"/>
    <n v="1568"/>
    <n v="96"/>
  </r>
  <r>
    <s v="Barr Faughny"/>
    <s v="Canada"/>
    <x v="10"/>
    <n v="11417"/>
    <n v="21"/>
  </r>
  <r>
    <s v="Ram Mahesh"/>
    <s v="India"/>
    <x v="21"/>
    <n v="6748"/>
    <n v="48"/>
  </r>
  <r>
    <s v="Oby Sorrel"/>
    <s v="Canada"/>
    <x v="18"/>
    <n v="1407"/>
    <n v="72"/>
  </r>
  <r>
    <s v="Brien Boise"/>
    <s v="USA"/>
    <x v="12"/>
    <n v="2023"/>
    <n v="168"/>
  </r>
  <r>
    <s v="Gigi Bohling"/>
    <s v="UK"/>
    <x v="21"/>
    <n v="5236"/>
    <n v="51"/>
  </r>
  <r>
    <s v="Carla Molina"/>
    <s v="Canada"/>
    <x v="15"/>
    <n v="1925"/>
    <n v="192"/>
  </r>
  <r>
    <s v="Ches Bonnell"/>
    <s v="New Zealand"/>
    <x v="8"/>
    <n v="6608"/>
    <n v="225"/>
  </r>
  <r>
    <s v="Curtice Advani"/>
    <s v="India"/>
    <x v="21"/>
    <n v="8008"/>
    <n v="456"/>
  </r>
  <r>
    <s v="Oby Sorrel"/>
    <s v="India"/>
    <x v="4"/>
    <n v="1428"/>
    <n v="93"/>
  </r>
  <r>
    <s v="Curtice Advani"/>
    <s v="India"/>
    <x v="2"/>
    <n v="525"/>
    <n v="48"/>
  </r>
  <r>
    <s v="Curtice Advani"/>
    <s v="New Zealand"/>
    <x v="3"/>
    <n v="1505"/>
    <n v="102"/>
  </r>
  <r>
    <s v="Ches Bonnell"/>
    <s v="USA"/>
    <x v="0"/>
    <n v="6755"/>
    <n v="252"/>
  </r>
  <r>
    <s v="Barr Faughny"/>
    <s v="New Zealand"/>
    <x v="3"/>
    <n v="11571"/>
    <n v="138"/>
  </r>
  <r>
    <s v="Ram Mahesh"/>
    <s v="Australia"/>
    <x v="4"/>
    <n v="2541"/>
    <n v="90"/>
  </r>
  <r>
    <s v="Carla Molina"/>
    <s v="New Zealand"/>
    <x v="0"/>
    <n v="1526"/>
    <n v="240"/>
  </r>
  <r>
    <s v="Ram Mahesh"/>
    <s v="Australia"/>
    <x v="2"/>
    <n v="6125"/>
    <n v="102"/>
  </r>
  <r>
    <s v="Carla Molina"/>
    <s v="USA"/>
    <x v="18"/>
    <n v="847"/>
    <n v="129"/>
  </r>
  <r>
    <s v="Brien Boise"/>
    <s v="USA"/>
    <x v="18"/>
    <n v="4753"/>
    <n v="300"/>
  </r>
  <r>
    <s v="Curtice Advani"/>
    <s v="Australia"/>
    <x v="5"/>
    <n v="959"/>
    <n v="135"/>
  </r>
  <r>
    <s v="Ches Bonnell"/>
    <s v="USA"/>
    <x v="17"/>
    <n v="2793"/>
    <n v="114"/>
  </r>
  <r>
    <s v="Ches Bonnell"/>
    <s v="USA"/>
    <x v="8"/>
    <n v="4606"/>
    <n v="63"/>
  </r>
  <r>
    <s v="Ches Bonnell"/>
    <s v="Canada"/>
    <x v="12"/>
    <n v="5551"/>
    <n v="252"/>
  </r>
  <r>
    <s v="Oby Sorrel"/>
    <s v="Canada"/>
    <x v="1"/>
    <n v="6657"/>
    <n v="303"/>
  </r>
  <r>
    <s v="Ches Bonnell"/>
    <s v="UK"/>
    <x v="9"/>
    <n v="4438"/>
    <n v="246"/>
  </r>
  <r>
    <s v="Brien Boise"/>
    <s v="Australia"/>
    <x v="7"/>
    <n v="168"/>
    <n v="84"/>
  </r>
  <r>
    <s v="Ches Bonnell"/>
    <s v="India"/>
    <x v="9"/>
    <n v="7777"/>
    <n v="39"/>
  </r>
  <r>
    <s v="Gigi Bohling"/>
    <s v="Canada"/>
    <x v="9"/>
    <n v="3339"/>
    <n v="348"/>
  </r>
  <r>
    <s v="Ches Bonnell"/>
    <s v="New Zealand"/>
    <x v="5"/>
    <n v="6391"/>
    <n v="48"/>
  </r>
  <r>
    <s v="Gigi Bohling"/>
    <s v="New Zealand"/>
    <x v="7"/>
    <n v="518"/>
    <n v="75"/>
  </r>
  <r>
    <s v="Ches Bonnell"/>
    <s v="Australia"/>
    <x v="19"/>
    <n v="5677"/>
    <n v="258"/>
  </r>
  <r>
    <s v="Curtice Advani"/>
    <s v="UK"/>
    <x v="9"/>
    <n v="6048"/>
    <n v="27"/>
  </r>
  <r>
    <s v="Brien Boise"/>
    <s v="Australia"/>
    <x v="1"/>
    <n v="3752"/>
    <n v="213"/>
  </r>
  <r>
    <s v="Gigi Bohling"/>
    <s v="USA"/>
    <x v="12"/>
    <n v="4480"/>
    <n v="357"/>
  </r>
  <r>
    <s v="Husein Augar"/>
    <s v="New Zealand"/>
    <x v="2"/>
    <n v="259"/>
    <n v="207"/>
  </r>
  <r>
    <s v="Brien Boise"/>
    <s v="New Zealand"/>
    <x v="0"/>
    <n v="42"/>
    <n v="150"/>
  </r>
  <r>
    <s v="Carla Molina"/>
    <s v="Canada"/>
    <x v="21"/>
    <n v="98"/>
    <n v="204"/>
  </r>
  <r>
    <s v="Ches Bonnell"/>
    <s v="USA"/>
    <x v="18"/>
    <n v="2478"/>
    <n v="21"/>
  </r>
  <r>
    <s v="Carla Molina"/>
    <s v="India"/>
    <x v="5"/>
    <n v="7847"/>
    <n v="174"/>
  </r>
  <r>
    <s v="Barr Faughny"/>
    <s v="New Zealand"/>
    <x v="9"/>
    <n v="9926"/>
    <n v="201"/>
  </r>
  <r>
    <s v="Brien Boise"/>
    <s v="Australia"/>
    <x v="11"/>
    <n v="819"/>
    <n v="510"/>
  </r>
  <r>
    <s v="Curtice Advani"/>
    <s v="UK"/>
    <x v="12"/>
    <n v="3052"/>
    <n v="378"/>
  </r>
  <r>
    <s v="Husein Augar"/>
    <s v="India"/>
    <x v="20"/>
    <n v="6832"/>
    <n v="27"/>
  </r>
  <r>
    <s v="Barr Faughny"/>
    <s v="UK"/>
    <x v="10"/>
    <n v="2016"/>
    <n v="117"/>
  </r>
  <r>
    <s v="Curtice Advani"/>
    <s v="Australia"/>
    <x v="20"/>
    <n v="7322"/>
    <n v="36"/>
  </r>
  <r>
    <s v="Brien Boise"/>
    <s v="USA"/>
    <x v="5"/>
    <n v="357"/>
    <n v="126"/>
  </r>
  <r>
    <s v="Husein Augar"/>
    <s v="UK"/>
    <x v="4"/>
    <n v="3192"/>
    <n v="72"/>
  </r>
  <r>
    <s v="Ches Bonnell"/>
    <s v="Canada"/>
    <x v="7"/>
    <n v="8435"/>
    <n v="42"/>
  </r>
  <r>
    <s v="Ram Mahesh"/>
    <s v="UK"/>
    <x v="12"/>
    <n v="0"/>
    <n v="135"/>
  </r>
  <r>
    <s v="Ches Bonnell"/>
    <s v="India"/>
    <x v="17"/>
    <n v="8862"/>
    <n v="189"/>
  </r>
  <r>
    <s v="Curtice Advani"/>
    <s v="New Zealand"/>
    <x v="19"/>
    <n v="3556"/>
    <n v="459"/>
  </r>
  <r>
    <s v="Gigi Bohling"/>
    <s v="India"/>
    <x v="16"/>
    <n v="7280"/>
    <n v="201"/>
  </r>
  <r>
    <s v="Curtice Advani"/>
    <s v="India"/>
    <x v="0"/>
    <n v="3402"/>
    <n v="366"/>
  </r>
  <r>
    <s v="Gunar Cockshoot"/>
    <s v="New Zealand"/>
    <x v="12"/>
    <n v="4592"/>
    <n v="324"/>
  </r>
  <r>
    <s v="Husein Augar"/>
    <s v="USA"/>
    <x v="16"/>
    <n v="7833"/>
    <n v="243"/>
  </r>
  <r>
    <s v="Barr Faughny"/>
    <s v="UK"/>
    <x v="20"/>
    <n v="7651"/>
    <n v="213"/>
  </r>
  <r>
    <s v="Ram Mahesh"/>
    <s v="USA"/>
    <x v="0"/>
    <n v="2275"/>
    <n v="447"/>
  </r>
  <r>
    <s v="Ram Mahesh"/>
    <s v="Australia"/>
    <x v="11"/>
    <n v="5670"/>
    <n v="297"/>
  </r>
  <r>
    <s v="Ches Bonnell"/>
    <s v="USA"/>
    <x v="10"/>
    <n v="2135"/>
    <n v="27"/>
  </r>
  <r>
    <s v="Ram Mahesh"/>
    <s v="India"/>
    <x v="14"/>
    <n v="2779"/>
    <n v="75"/>
  </r>
  <r>
    <s v="Oby Sorrel"/>
    <s v="UK"/>
    <x v="5"/>
    <n v="12950"/>
    <n v="30"/>
  </r>
  <r>
    <s v="Ches Bonnell"/>
    <s v="Canada"/>
    <x v="3"/>
    <n v="2646"/>
    <n v="177"/>
  </r>
  <r>
    <s v="Ram Mahesh"/>
    <s v="India"/>
    <x v="5"/>
    <n v="3794"/>
    <n v="159"/>
  </r>
  <r>
    <s v="Gunar Cockshoot"/>
    <s v="USA"/>
    <x v="5"/>
    <n v="819"/>
    <n v="306"/>
  </r>
  <r>
    <s v="Gunar Cockshoot"/>
    <s v="India"/>
    <x v="13"/>
    <n v="2583"/>
    <n v="18"/>
  </r>
  <r>
    <s v="Ches Bonnell"/>
    <s v="USA"/>
    <x v="15"/>
    <n v="4585"/>
    <n v="240"/>
  </r>
  <r>
    <s v="Gigi Bohling"/>
    <s v="India"/>
    <x v="5"/>
    <n v="1652"/>
    <n v="93"/>
  </r>
  <r>
    <s v="Oby Sorrel"/>
    <s v="India"/>
    <x v="21"/>
    <n v="4991"/>
    <n v="9"/>
  </r>
  <r>
    <s v="Brien Boise"/>
    <s v="India"/>
    <x v="10"/>
    <n v="2009"/>
    <n v="219"/>
  </r>
  <r>
    <s v="Barr Faughny"/>
    <s v="UK"/>
    <x v="7"/>
    <n v="1568"/>
    <n v="141"/>
  </r>
  <r>
    <s v="Carla Molina"/>
    <s v="New Zealand"/>
    <x v="13"/>
    <n v="3388"/>
    <n v="123"/>
  </r>
  <r>
    <s v="Ram Mahesh"/>
    <s v="Australia"/>
    <x v="17"/>
    <n v="623"/>
    <n v="51"/>
  </r>
  <r>
    <s v="Curtice Advani"/>
    <s v="Canada"/>
    <x v="2"/>
    <n v="10073"/>
    <n v="120"/>
  </r>
  <r>
    <s v="Brien Boise"/>
    <s v="UK"/>
    <x v="21"/>
    <n v="1561"/>
    <n v="27"/>
  </r>
  <r>
    <s v="Husein Augar"/>
    <s v="Canada"/>
    <x v="18"/>
    <n v="11522"/>
    <n v="204"/>
  </r>
  <r>
    <s v="Curtice Advani"/>
    <s v="Australia"/>
    <x v="11"/>
    <n v="2317"/>
    <n v="123"/>
  </r>
  <r>
    <s v="Oby Sorrel"/>
    <s v="New Zealand"/>
    <x v="19"/>
    <n v="3059"/>
    <n v="27"/>
  </r>
  <r>
    <s v="Carla Molina"/>
    <s v="New Zealand"/>
    <x v="21"/>
    <n v="2324"/>
    <n v="177"/>
  </r>
  <r>
    <s v="Gunar Cockshoot"/>
    <s v="UK"/>
    <x v="21"/>
    <n v="4956"/>
    <n v="171"/>
  </r>
  <r>
    <s v="Oby Sorrel"/>
    <s v="India"/>
    <x v="15"/>
    <n v="5355"/>
    <n v="204"/>
  </r>
  <r>
    <s v="Gunar Cockshoot"/>
    <s v="India"/>
    <x v="8"/>
    <n v="7259"/>
    <n v="276"/>
  </r>
  <r>
    <s v="Brien Boise"/>
    <s v="New Zealand"/>
    <x v="21"/>
    <n v="6279"/>
    <n v="45"/>
  </r>
  <r>
    <s v="Ram Mahesh"/>
    <s v="Australia"/>
    <x v="12"/>
    <n v="2541"/>
    <n v="45"/>
  </r>
  <r>
    <s v="Curtice Advani"/>
    <s v="USA"/>
    <x v="18"/>
    <n v="3864"/>
    <n v="177"/>
  </r>
  <r>
    <s v="Gigi Bohling"/>
    <s v="Canada"/>
    <x v="11"/>
    <n v="6146"/>
    <n v="63"/>
  </r>
  <r>
    <s v="Husein Augar"/>
    <s v="UK"/>
    <x v="3"/>
    <n v="2639"/>
    <n v="204"/>
  </r>
  <r>
    <s v="Brien Boise"/>
    <s v="New Zealand"/>
    <x v="7"/>
    <n v="1890"/>
    <n v="195"/>
  </r>
  <r>
    <s v="Ches Bonnell"/>
    <s v="India"/>
    <x v="8"/>
    <n v="1932"/>
    <n v="369"/>
  </r>
  <r>
    <s v="Gunar Cockshoot"/>
    <s v="India"/>
    <x v="4"/>
    <n v="6300"/>
    <n v="42"/>
  </r>
  <r>
    <s v="Curtice Advani"/>
    <s v="New Zealand"/>
    <x v="0"/>
    <n v="560"/>
    <n v="81"/>
  </r>
  <r>
    <s v="Husein Augar"/>
    <s v="New Zealand"/>
    <x v="21"/>
    <n v="2856"/>
    <n v="246"/>
  </r>
  <r>
    <s v="Husein Augar"/>
    <s v="India"/>
    <x v="9"/>
    <n v="707"/>
    <n v="174"/>
  </r>
  <r>
    <s v="Brien Boise"/>
    <s v="USA"/>
    <x v="0"/>
    <n v="3598"/>
    <n v="81"/>
  </r>
  <r>
    <s v="Ram Mahesh"/>
    <s v="USA"/>
    <x v="7"/>
    <n v="6853"/>
    <n v="372"/>
  </r>
  <r>
    <s v="Ram Mahesh"/>
    <s v="USA"/>
    <x v="10"/>
    <n v="4725"/>
    <n v="174"/>
  </r>
  <r>
    <s v="Carla Molina"/>
    <s v="Canada"/>
    <x v="1"/>
    <n v="10304"/>
    <n v="84"/>
  </r>
  <r>
    <s v="Carla Molina"/>
    <s v="India"/>
    <x v="10"/>
    <n v="1274"/>
    <n v="225"/>
  </r>
  <r>
    <s v="Gigi Bohling"/>
    <s v="Canada"/>
    <x v="0"/>
    <n v="1526"/>
    <n v="105"/>
  </r>
  <r>
    <s v="Ram Mahesh"/>
    <s v="UK"/>
    <x v="19"/>
    <n v="3101"/>
    <n v="225"/>
  </r>
  <r>
    <s v="Barr Faughny"/>
    <s v="New Zealand"/>
    <x v="8"/>
    <n v="1057"/>
    <n v="54"/>
  </r>
  <r>
    <s v="Ches Bonnell"/>
    <s v="New Zealand"/>
    <x v="21"/>
    <n v="5306"/>
    <n v="0"/>
  </r>
  <r>
    <s v="Gigi Bohling"/>
    <s v="UK"/>
    <x v="17"/>
    <n v="4018"/>
    <n v="171"/>
  </r>
  <r>
    <s v="Husein Augar"/>
    <s v="India"/>
    <x v="10"/>
    <n v="938"/>
    <n v="189"/>
  </r>
  <r>
    <s v="Ches Bonnell"/>
    <s v="Australia"/>
    <x v="3"/>
    <n v="1778"/>
    <n v="270"/>
  </r>
  <r>
    <s v="Curtice Advani"/>
    <s v="UK"/>
    <x v="0"/>
    <n v="1638"/>
    <n v="63"/>
  </r>
  <r>
    <s v="Carla Molina"/>
    <s v="Australia"/>
    <x v="4"/>
    <n v="154"/>
    <n v="21"/>
  </r>
  <r>
    <s v="Ches Bonnell"/>
    <s v="New Zealand"/>
    <x v="7"/>
    <n v="9835"/>
    <n v="207"/>
  </r>
  <r>
    <s v="Husein Augar"/>
    <s v="New Zealand"/>
    <x v="13"/>
    <n v="7273"/>
    <n v="96"/>
  </r>
  <r>
    <s v="Gigi Bohling"/>
    <s v="UK"/>
    <x v="7"/>
    <n v="6909"/>
    <n v="81"/>
  </r>
  <r>
    <s v="Husein Augar"/>
    <s v="UK"/>
    <x v="17"/>
    <n v="3920"/>
    <n v="306"/>
  </r>
  <r>
    <s v="Oby Sorrel"/>
    <s v="UK"/>
    <x v="20"/>
    <n v="4858"/>
    <n v="279"/>
  </r>
  <r>
    <s v="Barr Faughny"/>
    <s v="Australia"/>
    <x v="2"/>
    <n v="3549"/>
    <n v="3"/>
  </r>
  <r>
    <s v="Ches Bonnell"/>
    <s v="UK"/>
    <x v="18"/>
    <n v="966"/>
    <n v="198"/>
  </r>
  <r>
    <s v="Gigi Bohling"/>
    <s v="UK"/>
    <x v="3"/>
    <n v="385"/>
    <n v="249"/>
  </r>
  <r>
    <s v="Curtice Advani"/>
    <s v="India"/>
    <x v="10"/>
    <n v="2219"/>
    <n v="75"/>
  </r>
  <r>
    <s v="Husein Augar"/>
    <s v="Canada"/>
    <x v="1"/>
    <n v="2954"/>
    <n v="189"/>
  </r>
  <r>
    <s v="Ches Bonnell"/>
    <s v="Canada"/>
    <x v="1"/>
    <n v="280"/>
    <n v="87"/>
  </r>
  <r>
    <s v="Carla Molina"/>
    <s v="Canada"/>
    <x v="0"/>
    <n v="6118"/>
    <n v="174"/>
  </r>
  <r>
    <s v="Barr Faughny"/>
    <s v="UK"/>
    <x v="16"/>
    <n v="4802"/>
    <n v="36"/>
  </r>
  <r>
    <s v="Husein Augar"/>
    <s v="Australia"/>
    <x v="17"/>
    <n v="4137"/>
    <n v="60"/>
  </r>
  <r>
    <s v="Gunar Cockshoot"/>
    <s v="USA"/>
    <x v="14"/>
    <n v="2023"/>
    <n v="78"/>
  </r>
  <r>
    <s v="Husein Augar"/>
    <s v="Canada"/>
    <x v="0"/>
    <n v="9051"/>
    <n v="57"/>
  </r>
  <r>
    <s v="Husein Augar"/>
    <s v="New Zealand"/>
    <x v="19"/>
    <n v="2919"/>
    <n v="45"/>
  </r>
  <r>
    <s v="Carla Molina"/>
    <s v="Australia"/>
    <x v="7"/>
    <n v="5915"/>
    <n v="3"/>
  </r>
  <r>
    <s v="Oby Sorrel"/>
    <s v="USA"/>
    <x v="16"/>
    <n v="2562"/>
    <n v="6"/>
  </r>
  <r>
    <s v="Gigi Bohling"/>
    <s v="New Zealand"/>
    <x v="4"/>
    <n v="8813"/>
    <n v="21"/>
  </r>
  <r>
    <s v="Gigi Bohling"/>
    <s v="Canada"/>
    <x v="3"/>
    <n v="6111"/>
    <n v="3"/>
  </r>
  <r>
    <s v="Brien Boise"/>
    <s v="India"/>
    <x v="6"/>
    <n v="3507"/>
    <n v="288"/>
  </r>
  <r>
    <s v="Curtice Advani"/>
    <s v="Canada"/>
    <x v="11"/>
    <n v="4319"/>
    <n v="30"/>
  </r>
  <r>
    <s v="Ram Mahesh"/>
    <s v="Australia"/>
    <x v="21"/>
    <n v="609"/>
    <n v="87"/>
  </r>
  <r>
    <s v="Ram Mahesh"/>
    <s v="UK"/>
    <x v="18"/>
    <n v="6370"/>
    <n v="30"/>
  </r>
  <r>
    <s v="Gigi Bohling"/>
    <s v="Australia"/>
    <x v="15"/>
    <n v="5474"/>
    <n v="168"/>
  </r>
  <r>
    <s v="Ram Mahesh"/>
    <s v="Canada"/>
    <x v="18"/>
    <n v="3164"/>
    <n v="306"/>
  </r>
  <r>
    <s v="Curtice Advani"/>
    <s v="USA"/>
    <x v="2"/>
    <n v="1302"/>
    <n v="402"/>
  </r>
  <r>
    <s v="Gunar Cockshoot"/>
    <s v="New Zealand"/>
    <x v="19"/>
    <n v="7308"/>
    <n v="327"/>
  </r>
  <r>
    <s v="Ram Mahesh"/>
    <s v="New Zealand"/>
    <x v="18"/>
    <n v="6132"/>
    <n v="93"/>
  </r>
  <r>
    <s v="Oby Sorrel"/>
    <s v="USA"/>
    <x v="8"/>
    <n v="3472"/>
    <n v="96"/>
  </r>
  <r>
    <s v="Brien Boise"/>
    <s v="UK"/>
    <x v="3"/>
    <n v="9660"/>
    <n v="27"/>
  </r>
  <r>
    <s v="Husein Augar"/>
    <s v="Australia"/>
    <x v="21"/>
    <n v="2436"/>
    <n v="99"/>
  </r>
  <r>
    <s v="Husein Augar"/>
    <s v="Australia"/>
    <x v="5"/>
    <n v="9506"/>
    <n v="87"/>
  </r>
  <r>
    <s v="Oby Sorrel"/>
    <s v="New Zealand"/>
    <x v="20"/>
    <n v="245"/>
    <n v="288"/>
  </r>
  <r>
    <s v="Brien Boise"/>
    <s v="USA"/>
    <x v="13"/>
    <n v="2702"/>
    <n v="363"/>
  </r>
  <r>
    <s v="Oby Sorrel"/>
    <s v="India"/>
    <x v="9"/>
    <n v="700"/>
    <n v="87"/>
  </r>
  <r>
    <s v="Curtice Advani"/>
    <s v="India"/>
    <x v="9"/>
    <n v="3759"/>
    <n v="150"/>
  </r>
  <r>
    <s v="Barr Faughny"/>
    <s v="USA"/>
    <x v="9"/>
    <n v="1589"/>
    <n v="303"/>
  </r>
  <r>
    <s v="Ches Bonnell"/>
    <s v="USA"/>
    <x v="19"/>
    <n v="5194"/>
    <n v="288"/>
  </r>
  <r>
    <s v="Oby Sorrel"/>
    <s v="Canada"/>
    <x v="11"/>
    <n v="945"/>
    <n v="75"/>
  </r>
  <r>
    <s v="Ram Mahesh"/>
    <s v="Australia"/>
    <x v="6"/>
    <n v="1988"/>
    <n v="39"/>
  </r>
  <r>
    <s v="Curtice Advani"/>
    <s v="India"/>
    <x v="1"/>
    <n v="6734"/>
    <n v="123"/>
  </r>
  <r>
    <s v="Ram Mahesh"/>
    <s v="Canada"/>
    <x v="2"/>
    <n v="217"/>
    <n v="36"/>
  </r>
  <r>
    <s v="Gigi Bohling"/>
    <s v="India"/>
    <x v="7"/>
    <n v="6279"/>
    <n v="237"/>
  </r>
  <r>
    <s v="Ram Mahesh"/>
    <s v="Canada"/>
    <x v="11"/>
    <n v="4424"/>
    <n v="201"/>
  </r>
  <r>
    <s v="Barr Faughny"/>
    <s v="Canada"/>
    <x v="9"/>
    <n v="189"/>
    <n v="48"/>
  </r>
  <r>
    <s v="Gigi Bohling"/>
    <s v="USA"/>
    <x v="7"/>
    <n v="490"/>
    <n v="84"/>
  </r>
  <r>
    <s v="Brien Boise"/>
    <s v="New Zealand"/>
    <x v="20"/>
    <n v="434"/>
    <n v="87"/>
  </r>
  <r>
    <s v="Ches Bonnell"/>
    <s v="Australia"/>
    <x v="0"/>
    <n v="10129"/>
    <n v="312"/>
  </r>
  <r>
    <s v="Gunar Cockshoot"/>
    <s v="UK"/>
    <x v="19"/>
    <n v="1652"/>
    <n v="102"/>
  </r>
  <r>
    <s v="Brien Boise"/>
    <s v="Australia"/>
    <x v="20"/>
    <n v="6433"/>
    <n v="78"/>
  </r>
  <r>
    <s v="Gunar Cockshoot"/>
    <s v="India"/>
    <x v="14"/>
    <n v="2212"/>
    <n v="117"/>
  </r>
  <r>
    <s v="Carla Molina"/>
    <s v="USA"/>
    <x v="15"/>
    <n v="609"/>
    <n v="99"/>
  </r>
  <r>
    <s v="Ram Mahesh"/>
    <s v="USA"/>
    <x v="17"/>
    <n v="1638"/>
    <n v="48"/>
  </r>
  <r>
    <s v="Ches Bonnell"/>
    <s v="India"/>
    <x v="16"/>
    <n v="3829"/>
    <n v="24"/>
  </r>
  <r>
    <s v="Ram Mahesh"/>
    <s v="UK"/>
    <x v="16"/>
    <n v="5775"/>
    <n v="42"/>
  </r>
  <r>
    <s v="Curtice Advani"/>
    <s v="USA"/>
    <x v="13"/>
    <n v="1071"/>
    <n v="270"/>
  </r>
  <r>
    <s v="Brien Boise"/>
    <s v="Canada"/>
    <x v="14"/>
    <n v="5019"/>
    <n v="150"/>
  </r>
  <r>
    <s v="Barr Faughny"/>
    <s v="New Zealand"/>
    <x v="16"/>
    <n v="2863"/>
    <n v="42"/>
  </r>
  <r>
    <s v="Ram Mahesh"/>
    <s v="USA"/>
    <x v="12"/>
    <n v="1617"/>
    <n v="126"/>
  </r>
  <r>
    <s v="Curtice Advani"/>
    <s v="New Zealand"/>
    <x v="21"/>
    <n v="6818"/>
    <n v="6"/>
  </r>
  <r>
    <s v="Gunar Cockshoot"/>
    <s v="USA"/>
    <x v="16"/>
    <n v="6657"/>
    <n v="276"/>
  </r>
  <r>
    <s v="Gunar Cockshoot"/>
    <s v="India"/>
    <x v="9"/>
    <n v="2919"/>
    <n v="93"/>
  </r>
  <r>
    <s v="Barr Faughny"/>
    <s v="Canada"/>
    <x v="6"/>
    <n v="3094"/>
    <n v="246"/>
  </r>
  <r>
    <s v="Curtice Advani"/>
    <s v="UK"/>
    <x v="17"/>
    <n v="2989"/>
    <n v="3"/>
  </r>
  <r>
    <s v="Brien Boise"/>
    <s v="Australia"/>
    <x v="18"/>
    <n v="2268"/>
    <n v="63"/>
  </r>
  <r>
    <s v="Gigi Bohling"/>
    <s v="USA"/>
    <x v="6"/>
    <n v="4753"/>
    <n v="246"/>
  </r>
  <r>
    <s v="Barr Faughny"/>
    <s v="India"/>
    <x v="15"/>
    <n v="7511"/>
    <n v="120"/>
  </r>
  <r>
    <s v="Barr Faughny"/>
    <s v="Australia"/>
    <x v="6"/>
    <n v="4326"/>
    <n v="348"/>
  </r>
  <r>
    <s v="Carla Molina"/>
    <s v="India"/>
    <x v="14"/>
    <n v="4935"/>
    <n v="126"/>
  </r>
  <r>
    <s v="Curtice Advani"/>
    <s v="USA"/>
    <x v="0"/>
    <n v="4781"/>
    <n v="123"/>
  </r>
  <r>
    <s v="Gigi Bohling"/>
    <s v="Australia"/>
    <x v="4"/>
    <n v="7483"/>
    <n v="45"/>
  </r>
  <r>
    <s v="Oby Sorrel"/>
    <s v="Australia"/>
    <x v="2"/>
    <n v="6860"/>
    <n v="126"/>
  </r>
  <r>
    <s v="Ram Mahesh"/>
    <s v="New Zealand"/>
    <x v="12"/>
    <n v="9002"/>
    <n v="72"/>
  </r>
  <r>
    <s v="Curtice Advani"/>
    <s v="Canada"/>
    <x v="12"/>
    <n v="1400"/>
    <n v="135"/>
  </r>
  <r>
    <s v="Oby Sorrel"/>
    <s v="India"/>
    <x v="7"/>
    <n v="4053"/>
    <n v="24"/>
  </r>
  <r>
    <s v="Ches Bonnell"/>
    <s v="Canada"/>
    <x v="6"/>
    <n v="2149"/>
    <n v="117"/>
  </r>
  <r>
    <s v="Gunar Cockshoot"/>
    <s v="UK"/>
    <x v="12"/>
    <n v="3640"/>
    <n v="51"/>
  </r>
  <r>
    <s v="Barr Faughny"/>
    <s v="UK"/>
    <x v="14"/>
    <n v="630"/>
    <n v="36"/>
  </r>
  <r>
    <s v="Husein Augar"/>
    <s v="USA"/>
    <x v="18"/>
    <n v="2429"/>
    <n v="144"/>
  </r>
  <r>
    <s v="Husein Augar"/>
    <s v="Canada"/>
    <x v="4"/>
    <n v="2142"/>
    <n v="114"/>
  </r>
  <r>
    <s v="Ches Bonnell"/>
    <s v="New Zealand"/>
    <x v="0"/>
    <n v="6454"/>
    <n v="54"/>
  </r>
  <r>
    <s v="Ches Bonnell"/>
    <s v="New Zealand"/>
    <x v="10"/>
    <n v="4487"/>
    <n v="333"/>
  </r>
  <r>
    <s v="Gunar Cockshoot"/>
    <s v="New Zealand"/>
    <x v="2"/>
    <n v="938"/>
    <n v="366"/>
  </r>
  <r>
    <s v="Gunar Cockshoot"/>
    <s v="Australia"/>
    <x v="21"/>
    <n v="8841"/>
    <n v="303"/>
  </r>
  <r>
    <s v="Barr Faughny"/>
    <s v="UK"/>
    <x v="5"/>
    <n v="4018"/>
    <n v="126"/>
  </r>
  <r>
    <s v="Carla Molina"/>
    <s v="New Zealand"/>
    <x v="16"/>
    <n v="714"/>
    <n v="231"/>
  </r>
  <r>
    <s v="Husein Augar"/>
    <s v="Australia"/>
    <x v="4"/>
    <n v="3850"/>
    <n v="102"/>
  </r>
  <r>
    <m/>
    <m/>
    <x v="2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981893-7666-4A6F-B93A-B58BA96EE75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Row Labels">
  <location ref="A4:D10"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showAll="0"/>
    <pivotField dataField="1"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dataField name="Sum of Amount2" fld="3" baseField="0" baseItem="0"/>
    <dataField name="Sum of Units" fld="4" baseField="0" baseItem="0"/>
  </dataFields>
  <pivotTableStyleInfo name="PivotStyleDark5"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B60B8A-9A39-4520-B692-2848D9C31EF6}"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B9" firstHeaderRow="1" firstDataRow="1" firstDataCol="1"/>
  <pivotFields count="6">
    <pivotField showAll="0"/>
    <pivotField showAll="0"/>
    <pivotField axis="axisRow" showAll="0" measureFilter="1" sortType="descending">
      <items count="24">
        <item x="8"/>
        <item x="0"/>
        <item x="17"/>
        <item x="15"/>
        <item x="7"/>
        <item x="2"/>
        <item x="21"/>
        <item x="19"/>
        <item x="1"/>
        <item x="3"/>
        <item x="9"/>
        <item x="14"/>
        <item x="12"/>
        <item x="11"/>
        <item x="10"/>
        <item x="13"/>
        <item x="18"/>
        <item x="5"/>
        <item x="16"/>
        <item x="6"/>
        <item x="20"/>
        <item x="4"/>
        <item x="22"/>
        <item t="default"/>
      </items>
      <autoSortScope>
        <pivotArea dataOnly="0" outline="0" fieldPosition="0">
          <references count="1">
            <reference field="4294967294" count="1" selected="0">
              <x v="0"/>
            </reference>
          </references>
        </pivotArea>
      </autoSortScope>
    </pivotField>
    <pivotField showAll="0"/>
    <pivotField showAll="0"/>
    <pivotField dataField="1" dragToRow="0" dragToCol="0" dragToPage="0" showAll="0" defaultSubtotal="0"/>
  </pivotFields>
  <rowFields count="1">
    <field x="2"/>
  </rowFields>
  <rowItems count="5">
    <i>
      <x v="18"/>
    </i>
    <i>
      <x v="17"/>
    </i>
    <i>
      <x v="2"/>
    </i>
    <i>
      <x v="6"/>
    </i>
    <i>
      <x v="4"/>
    </i>
  </rowItems>
  <colItems count="1">
    <i/>
  </colItems>
  <dataFields count="1">
    <dataField name="Sales/Unit" fld="5" baseField="2" baseItem="0" numFmtId="2"/>
  </dataFields>
  <formats count="11">
    <format dxfId="15">
      <pivotArea outline="0" collapsedLevelsAreSubtotals="1" fieldPosition="0"/>
    </format>
    <format dxfId="14">
      <pivotArea type="all" dataOnly="0" outline="0" fieldPosition="0"/>
    </format>
    <format dxfId="13">
      <pivotArea outline="0" collapsedLevelsAreSubtotals="1" fieldPosition="0"/>
    </format>
    <format dxfId="12">
      <pivotArea field="2" type="button" dataOnly="0" labelOnly="1" outline="0" axis="axisRow" fieldPosition="0"/>
    </format>
    <format dxfId="11">
      <pivotArea dataOnly="0" labelOnly="1" fieldPosition="0">
        <references count="1">
          <reference field="2" count="5">
            <x v="2"/>
            <x v="4"/>
            <x v="6"/>
            <x v="17"/>
            <x v="18"/>
          </reference>
        </references>
      </pivotArea>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field="2" type="button" dataOnly="0" labelOnly="1" outline="0" axis="axisRow" fieldPosition="0"/>
    </format>
    <format dxfId="6">
      <pivotArea dataOnly="0" labelOnly="1" fieldPosition="0">
        <references count="1">
          <reference field="2" count="5">
            <x v="2"/>
            <x v="4"/>
            <x v="6"/>
            <x v="17"/>
            <x v="18"/>
          </reference>
        </references>
      </pivotArea>
    </format>
    <format dxfId="5">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3A618-5D90-4F50-80BC-D3E06876189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9"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3308BF-2624-4CBC-833E-3342F612BD2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G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9"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3E80B9-7C1D-492A-8080-1DB29AA1E6BB}" name="PivotTable1" cacheId="2" applyNumberFormats="0" applyBorderFormats="0" applyFontFormats="0" applyPatternFormats="0" applyAlignmentFormats="0" applyWidthHeightFormats="1" dataCaption="Values" tag="f255b0a8-278a-4fe0-b743-c86c16b7c47e" updatedVersion="8" minRefreshableVersion="3" useAutoFormatting="1" itemPrintTitles="1" createdVersion="8" indent="0" outline="1" outlineData="1" multipleFieldFilters="0">
  <location ref="A3:B22"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fld="1" subtotal="count" baseField="0" baseItem="0"/>
  </dataFields>
  <conditionalFormats count="1">
    <conditionalFormat priority="1">
      <pivotAreas count="1">
        <pivotArea type="data" collapsedLevelsAreSubtotals="1" fieldPosition="0">
          <references count="2">
            <reference field="4294967294" count="1" selected="0">
              <x v="0"/>
            </reference>
            <reference field="0" count="22">
              <x v="0"/>
              <x v="1"/>
              <x v="2"/>
              <x v="3"/>
              <x v="4"/>
              <x v="5"/>
              <x v="6"/>
              <x v="7"/>
              <x v="8"/>
              <x v="9"/>
              <x v="10"/>
              <x v="11"/>
              <x v="12"/>
              <x v="13"/>
              <x v="14"/>
              <x v="15"/>
              <x v="16"/>
              <x v="17"/>
              <x v="18"/>
              <x v="19"/>
              <x v="20"/>
              <x v="21"/>
            </reference>
          </references>
        </pivotArea>
      </pivotAreas>
    </conditionalFormat>
  </conditionalFormats>
  <pivotHierarchies count="17">
    <pivotHierarchy dragToData="1"/>
    <pivotHierarchy dragToData="1"/>
    <pivotHierarchy dragToData="1"/>
    <pivotHierarchy multipleItemSelectionAllowed="1" dragToData="1">
      <members count="1" level="1">
        <member name="[Sales_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9"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1.xlsx!Sales_Data">
        <x15:activeTabTopLevelEntity name="[Sales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7947BB-2E80-42FF-ACA9-4607C56BC54C}" name="PivotTable3" cacheId="3" applyNumberFormats="0" applyBorderFormats="0" applyFontFormats="0" applyPatternFormats="0" applyAlignmentFormats="0" applyWidthHeightFormats="1" dataCaption="Values" tag="7068bb05-bc6d-48eb-9bda-0b017f471709" updatedVersion="8" minRefreshableVersion="3" useAutoFormatting="1" subtotalHiddenItems="1" itemPrintTitles="1" createdVersion="8" indent="0" outline="1" outlineData="1" multipleFieldFilters="0">
  <location ref="A3:E24" firstHeaderRow="0" firstDataRow="1" firstDataCol="1"/>
  <pivotFields count="6">
    <pivotField axis="axisRow" allDrilled="1" showAll="0" dataSourceSort="1" defaultAttributeDrillState="1">
      <items count="21">
        <item x="0"/>
        <item x="1"/>
        <item x="2"/>
        <item x="3"/>
        <item x="4"/>
        <item x="5"/>
        <item x="6"/>
        <item x="7"/>
        <item x="8"/>
        <item x="9"/>
        <item x="10"/>
        <item x="11"/>
        <item x="12"/>
        <item x="13"/>
        <item x="14"/>
        <item x="15"/>
        <item x="16"/>
        <item x="17"/>
        <item x="18"/>
        <item x="19"/>
        <item t="default"/>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4">
    <i>
      <x/>
    </i>
    <i i="1">
      <x v="1"/>
    </i>
    <i i="2">
      <x v="2"/>
    </i>
    <i i="3">
      <x v="3"/>
    </i>
  </colItems>
  <dataFields count="4">
    <dataField name="Sum of Amount" fld="1" baseField="0" baseItem="0"/>
    <dataField name="Sum of Units" fld="3" baseField="0" baseItem="0"/>
    <dataField fld="2" subtotal="count" baseField="0" baseItem="0"/>
    <dataField fld="4" subtotal="count" baseField="0" baseItem="0"/>
  </dataFields>
  <formats count="3">
    <format dxfId="3">
      <pivotArea dataOnly="0" outline="0" fieldPosition="0">
        <references count="1">
          <reference field="4294967294" count="1">
            <x v="0"/>
          </reference>
        </references>
      </pivotArea>
    </format>
    <format dxfId="2">
      <pivotArea dataOnly="0" outline="0" fieldPosition="0">
        <references count="1">
          <reference field="4294967294" count="1">
            <x v="1"/>
          </reference>
        </references>
      </pivotArea>
    </format>
    <format dxfId="1">
      <pivotArea dataOnly="0" outline="0" fieldPosition="0">
        <references count="1">
          <reference field="4294967294" count="1">
            <x v="2"/>
          </reference>
        </references>
      </pivotArea>
    </format>
  </format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Hierarchies count="17">
    <pivotHierarchy dragToData="1"/>
    <pivotHierarchy dragToData="1"/>
    <pivotHierarchy dragToData="1"/>
    <pivotHierarchy multipleItemSelectionAllowed="1" dragToData="1">
      <members count="1" level="1">
        <member name="[Sales_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3"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1.xlsx!Sales_Data">
        <x15:activeTabTopLevelEntity name="[Sales_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6030C51-4DE1-4858-9BD4-E4DAF91B68D9}" sourceName="Sales Person">
  <pivotTables>
    <pivotTable tabId="7" name="PivotTable2"/>
  </pivotTables>
  <data>
    <tabular pivotCacheId="486117642">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B8412C79-3513-48FB-B4C8-64FDCB3D35CA}" sourceName="[Sales_Data].[Geography]">
  <pivotTables>
    <pivotTable tabId="18" name="PivotTable1"/>
  </pivotTables>
  <data>
    <olap pivotCacheId="230241805">
      <levels count="2">
        <level uniqueName="[Sales_Data].[Geography].[(All)]" sourceCaption="(All)" count="0"/>
        <level uniqueName="[Sales_Data].[Geography].[Geography]" sourceCaption="Geography" count="6">
          <ranges>
            <range startItem="0">
              <i n="[Sales_Data].[Geography].&amp;[Australia]" c="Australia"/>
              <i n="[Sales_Data].[Geography].&amp;[Canada]" c="Canada"/>
              <i n="[Sales_Data].[Geography].&amp;[India]" c="India"/>
              <i n="[Sales_Data].[Geography].&amp;[New Zealand]" c="New Zealand"/>
              <i n="[Sales_Data].[Geography].&amp;[UK]" c="UK"/>
              <i n="[Sales_Data].[Geography].&amp;[USA]" c="USA"/>
            </range>
          </ranges>
        </level>
      </levels>
      <selections count="1">
        <selection n="[Sales_Data].[Geography].&amp;[Canad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FA764562-48CA-4470-B8C0-F322043A27E6}" sourceName="[Sales_Data].[Geography]">
  <pivotTables>
    <pivotTable tabId="21" name="PivotTable3"/>
  </pivotTables>
  <data>
    <olap pivotCacheId="230241805">
      <levels count="2">
        <level uniqueName="[Sales_Data].[Geography].[(All)]" sourceCaption="(All)" count="0"/>
        <level uniqueName="[Sales_Data].[Geography].[Geography]" sourceCaption="Geography" count="6">
          <ranges>
            <range startItem="0">
              <i n="[Sales_Data].[Geography].&amp;[Australia]" c="Australia"/>
              <i n="[Sales_Data].[Geography].&amp;[Canada]" c="Canada"/>
              <i n="[Sales_Data].[Geography].&amp;[India]" c="India"/>
              <i n="[Sales_Data].[Geography].&amp;[New Zealand]" c="New Zealand"/>
              <i n="[Sales_Data].[Geography].&amp;[UK]" c="UK"/>
              <i n="[Sales_Data].[Geography].&amp;[USA]" c="USA"/>
            </range>
          </ranges>
        </level>
      </levels>
      <selections count="1">
        <selection n="[Sales_Data].[Geograph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B7FB285A-E1EA-48CA-87D6-80B454AC855B}" cache="Slicer_Sales_Person" caption="Sales Person" startItem="2"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7565BCCC-CF9E-4430-BCBC-BD869A3DC3B9}" cache="Slicer_Geography" caption="Geography" columnCount="2" level="1" style="SlicerStyleLight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39EF29C1-5B7B-4FA8-8AB2-8B155BB0E6FA}" cache="Slicer_Geography1" caption="Geography" columnCount="3" level="1"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198580-08E4-45AC-AC62-61F14A72E72A}" name="Sales_Data" displayName="Sales_Data" ref="A1:G301" totalsRowShown="0">
  <autoFilter ref="A1:G301" xr:uid="{DF198580-08E4-45AC-AC62-61F14A72E72A}"/>
  <tableColumns count="7">
    <tableColumn id="1" xr3:uid="{1313B6DD-81C8-423D-BDD1-F05D01370890}" name="Sales Person"/>
    <tableColumn id="2" xr3:uid="{E1EA539F-1926-46B9-A3B4-DF3EC6E26514}" name="Geography"/>
    <tableColumn id="3" xr3:uid="{10B78378-9FCA-44D6-9083-68FFC8EC61D4}" name="Product"/>
    <tableColumn id="4" xr3:uid="{1027C5D5-DDDA-4D87-8332-BE63EC039D16}" name="Amount" dataDxfId="19"/>
    <tableColumn id="5" xr3:uid="{870C57F8-CA6F-4259-9868-924CE9BEDD85}" name="Units"/>
    <tableColumn id="6" xr3:uid="{A5B44D29-0955-47DC-BBDC-7ED08F383202}" name="Cost Per Unit" dataDxfId="18">
      <calculatedColumnFormula>_xlfn.XLOOKUP(Sales_Data[[#This Row],[Product]],Product_Data[Product],Product_Data[Cost per unit])</calculatedColumnFormula>
    </tableColumn>
    <tableColumn id="8" xr3:uid="{8CA8B528-85CB-44F4-B28F-A1BDFE9CCCFB}" name="Total Cost" dataDxfId="17">
      <calculatedColumnFormula>Sales_Data[[#This Row],[Units]]*Sales_Data[[#This Row],[Cost Per Unit]]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238E353-A883-4CD5-AB98-FF2EEFB73BD2}" name="Product_Data" displayName="Product_Data" ref="A1:B23" totalsRowShown="0">
  <autoFilter ref="A1:B23" xr:uid="{3238E353-A883-4CD5-AB98-FF2EEFB73BD2}"/>
  <tableColumns count="2">
    <tableColumn id="1" xr3:uid="{8B4FEC2C-73BB-4EA4-9A9F-D90CB95001D8}" name="Product"/>
    <tableColumn id="2" xr3:uid="{97CD3B23-E451-4FC6-A1AA-D74DA68160C0}" name="Cost per unit"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D8605D-9C92-44F4-9A68-C9523AC2C81E}" name="Table3" displayName="Table3" ref="B3:D10" totalsRowShown="0">
  <autoFilter ref="B3:D10" xr:uid="{8AD8605D-9C92-44F4-9A68-C9523AC2C81E}"/>
  <tableColumns count="3">
    <tableColumn id="1" xr3:uid="{90CEDBB9-D69C-41C1-B557-1FAC408ADAB3}" name="Measures"/>
    <tableColumn id="2" xr3:uid="{BCA64BAF-8486-4B3F-BEF2-59D8E1D31E63}" name="Amount"/>
    <tableColumn id="3" xr3:uid="{4AE7D3F4-0CEE-470D-8AE7-801556D06EDE}" name="Unit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C1D71A0-52A1-4B1C-A563-A3F4D5E307E1}" name="Data5" displayName="Data5" ref="A1:E301" totalsRowShown="0">
  <autoFilter ref="A1:E301" xr:uid="{1C1D71A0-52A1-4B1C-A563-A3F4D5E307E1}"/>
  <sortState xmlns:xlrd2="http://schemas.microsoft.com/office/spreadsheetml/2017/richdata2" ref="A2:E301">
    <sortCondition descending="1" ref="D1:D301"/>
  </sortState>
  <tableColumns count="5">
    <tableColumn id="1" xr3:uid="{E8803952-FBDE-44E4-B13A-0EA00C8F2A40}" name="Sales Person"/>
    <tableColumn id="2" xr3:uid="{BC157F78-333C-44CD-BCAA-658B5FDD60E8}" name="Geography"/>
    <tableColumn id="3" xr3:uid="{EDE376A8-B098-4626-BC8A-4E49CAF49451}" name="Product"/>
    <tableColumn id="4" xr3:uid="{E5A095A0-1B03-4405-8DFB-B4A2FB0932AB}" name="Amount"/>
    <tableColumn id="5" xr3:uid="{B3059AE8-63FB-4164-8090-5822C522C7DF}" name="Uni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82B4D62-8EA9-4C1A-AD32-CEA0A635FD57}" name="Data12" displayName="Data12" ref="A1:E301" totalsRowShown="0">
  <autoFilter ref="A1:E301" xr:uid="{DF198580-08E4-45AC-AC62-61F14A72E72A}"/>
  <tableColumns count="5">
    <tableColumn id="1" xr3:uid="{8E1A6FF5-FCF5-43BB-B002-0EDEF750385F}" name="Sales Person"/>
    <tableColumn id="2" xr3:uid="{64A798CC-C481-41CB-B5DD-3AA9CE185D79}" name="Geography"/>
    <tableColumn id="3" xr3:uid="{E5527B2F-C19E-4A16-B62A-71DBAF41D7EA}" name="Product"/>
    <tableColumn id="4" xr3:uid="{69E74484-3C1E-4052-A5BF-C46E18D33C3C}" name="Amount"/>
    <tableColumn id="5" xr3:uid="{FC96D44F-2CDC-4FB1-B75D-D16F9F939F27}" name="Unit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9B9E658-ED7C-4CCF-821A-EED19C7DBD15}" name="Table13" displayName="Table13" ref="A21:C321" totalsRowShown="0">
  <autoFilter ref="A21:C321" xr:uid="{99B9E658-ED7C-4CCF-821A-EED19C7DBD15}"/>
  <sortState xmlns:xlrd2="http://schemas.microsoft.com/office/spreadsheetml/2017/richdata2" ref="A22:C320">
    <sortCondition descending="1" ref="C21:C321"/>
  </sortState>
  <tableColumns count="3">
    <tableColumn id="3" xr3:uid="{218F8F7D-C514-49EB-94A0-9751FF24BD7B}" name="Country"/>
    <tableColumn id="1" xr3:uid="{A6D47950-908F-41C1-8EB5-CDAF221DD8E4}" name="Sales Person"/>
    <tableColumn id="2" xr3:uid="{0D2EA9C9-C8E4-4CF1-A058-5332CB06BE75}" name="Amount"/>
  </tableColumns>
  <tableStyleInfo name="TableStyleLight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AB219E0-960E-420A-85F8-05AD881D3A25}" name="Table14" displayName="Table14" ref="F21:G31" totalsRowShown="0">
  <autoFilter ref="F21:G31" xr:uid="{AAB219E0-960E-420A-85F8-05AD881D3A25}"/>
  <tableColumns count="2">
    <tableColumn id="1" xr3:uid="{E226CDA7-C286-4618-BADB-CB6A2479F929}" name="Salesperson"/>
    <tableColumn id="2" xr3:uid="{D10F69D1-EEC5-4FC6-B616-CF3D5CC09315}" name="Amount">
      <calculatedColumnFormula>SUMIFS(Table13[Amount],Table13[Country],$I$22,Table13[Sales Person],$F22)</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table" Target="../tables/table7.xml"/><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ABC91-0EF5-41EB-AFFD-A1907503AAA6}">
  <dimension ref="A1:A10"/>
  <sheetViews>
    <sheetView workbookViewId="0">
      <selection activeCell="A3" sqref="A3"/>
    </sheetView>
  </sheetViews>
  <sheetFormatPr defaultRowHeight="14.5" x14ac:dyDescent="0.35"/>
  <sheetData>
    <row r="1" spans="1:1" x14ac:dyDescent="0.35">
      <c r="A1" s="2" t="s">
        <v>42</v>
      </c>
    </row>
    <row r="2" spans="1:1" x14ac:dyDescent="0.35">
      <c r="A2" s="2" t="s">
        <v>63</v>
      </c>
    </row>
    <row r="3" spans="1:1" x14ac:dyDescent="0.35">
      <c r="A3" s="2" t="s">
        <v>43</v>
      </c>
    </row>
    <row r="4" spans="1:1" x14ac:dyDescent="0.35">
      <c r="A4" s="2" t="s">
        <v>44</v>
      </c>
    </row>
    <row r="5" spans="1:1" x14ac:dyDescent="0.35">
      <c r="A5" s="2" t="s">
        <v>51</v>
      </c>
    </row>
    <row r="6" spans="1:1" x14ac:dyDescent="0.35">
      <c r="A6" s="2" t="s">
        <v>52</v>
      </c>
    </row>
    <row r="7" spans="1:1" x14ac:dyDescent="0.35">
      <c r="A7" s="2" t="s">
        <v>47</v>
      </c>
    </row>
    <row r="8" spans="1:1" x14ac:dyDescent="0.35">
      <c r="A8" s="2" t="s">
        <v>50</v>
      </c>
    </row>
    <row r="9" spans="1:1" x14ac:dyDescent="0.35">
      <c r="A9" s="2" t="s">
        <v>45</v>
      </c>
    </row>
    <row r="10" spans="1:1" x14ac:dyDescent="0.35">
      <c r="A10" s="2"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66128-36D3-4863-AF61-883FB0E2FA05}">
  <dimension ref="A1:G301"/>
  <sheetViews>
    <sheetView topLeftCell="A2" workbookViewId="0">
      <selection activeCell="G9" sqref="G9"/>
    </sheetView>
  </sheetViews>
  <sheetFormatPr defaultRowHeight="14.5" x14ac:dyDescent="0.35"/>
  <cols>
    <col min="1" max="1" width="29.453125" customWidth="1"/>
    <col min="2" max="2" width="20.08984375" customWidth="1"/>
    <col min="3" max="3" width="19.90625" customWidth="1"/>
    <col min="4" max="4" width="17.26953125" style="16" customWidth="1"/>
    <col min="5" max="5" width="14.26953125" customWidth="1"/>
    <col min="6" max="6" width="14" style="15" customWidth="1"/>
    <col min="7" max="7" width="14.54296875" style="15" customWidth="1"/>
  </cols>
  <sheetData>
    <row r="1" spans="1:7" x14ac:dyDescent="0.35">
      <c r="A1" t="s">
        <v>11</v>
      </c>
      <c r="B1" t="s">
        <v>12</v>
      </c>
      <c r="C1" t="s">
        <v>0</v>
      </c>
      <c r="D1" s="16" t="s">
        <v>1</v>
      </c>
      <c r="E1" t="s">
        <v>48</v>
      </c>
      <c r="F1" s="15" t="s">
        <v>80</v>
      </c>
      <c r="G1" s="15" t="s">
        <v>81</v>
      </c>
    </row>
    <row r="2" spans="1:7" x14ac:dyDescent="0.35">
      <c r="A2" t="s">
        <v>40</v>
      </c>
      <c r="B2" t="s">
        <v>37</v>
      </c>
      <c r="C2" t="s">
        <v>30</v>
      </c>
      <c r="D2" s="16">
        <v>1624</v>
      </c>
      <c r="E2">
        <v>114</v>
      </c>
      <c r="F2" s="15">
        <f>_xlfn.XLOOKUP(Sales_Data[[#This Row],[Product]],Product_Data[Product],Product_Data[Cost per unit])</f>
        <v>14.49</v>
      </c>
      <c r="G2" s="15">
        <f>Sales_Data[[#This Row],[Units]]*Sales_Data[[#This Row],[Cost Per Unit]]</f>
        <v>1651.8600000000001</v>
      </c>
    </row>
    <row r="3" spans="1:7" x14ac:dyDescent="0.35">
      <c r="A3" t="s">
        <v>8</v>
      </c>
      <c r="B3" t="s">
        <v>35</v>
      </c>
      <c r="C3" t="s">
        <v>32</v>
      </c>
      <c r="D3" s="16">
        <v>6706</v>
      </c>
      <c r="E3">
        <v>459</v>
      </c>
      <c r="F3" s="15">
        <f>_xlfn.XLOOKUP(Sales_Data[[#This Row],[Product]],Product_Data[Product],Product_Data[Cost per unit])</f>
        <v>8.65</v>
      </c>
      <c r="G3" s="15">
        <f>Sales_Data[[#This Row],[Units]]*Sales_Data[[#This Row],[Cost Per Unit]]</f>
        <v>3970.3500000000004</v>
      </c>
    </row>
    <row r="4" spans="1:7" x14ac:dyDescent="0.35">
      <c r="A4" t="s">
        <v>9</v>
      </c>
      <c r="B4" t="s">
        <v>35</v>
      </c>
      <c r="C4" t="s">
        <v>4</v>
      </c>
      <c r="D4" s="16">
        <v>959</v>
      </c>
      <c r="E4">
        <v>147</v>
      </c>
      <c r="F4" s="15">
        <f>_xlfn.XLOOKUP(Sales_Data[[#This Row],[Product]],Product_Data[Product],Product_Data[Cost per unit])</f>
        <v>11.88</v>
      </c>
      <c r="G4" s="15">
        <f>Sales_Data[[#This Row],[Units]]*Sales_Data[[#This Row],[Cost Per Unit]]</f>
        <v>1746.3600000000001</v>
      </c>
    </row>
    <row r="5" spans="1:7" x14ac:dyDescent="0.35">
      <c r="A5" t="s">
        <v>41</v>
      </c>
      <c r="B5" t="s">
        <v>36</v>
      </c>
      <c r="C5" t="s">
        <v>18</v>
      </c>
      <c r="D5" s="16">
        <v>9632</v>
      </c>
      <c r="E5">
        <v>288</v>
      </c>
      <c r="F5" s="15">
        <f>_xlfn.XLOOKUP(Sales_Data[[#This Row],[Product]],Product_Data[Product],Product_Data[Cost per unit])</f>
        <v>6.47</v>
      </c>
      <c r="G5" s="15">
        <f>Sales_Data[[#This Row],[Units]]*Sales_Data[[#This Row],[Cost Per Unit]]</f>
        <v>1863.36</v>
      </c>
    </row>
    <row r="6" spans="1:7" x14ac:dyDescent="0.35">
      <c r="A6" t="s">
        <v>6</v>
      </c>
      <c r="B6" t="s">
        <v>39</v>
      </c>
      <c r="C6" t="s">
        <v>25</v>
      </c>
      <c r="D6" s="16">
        <v>2100</v>
      </c>
      <c r="E6">
        <v>414</v>
      </c>
      <c r="F6" s="15">
        <f>_xlfn.XLOOKUP(Sales_Data[[#This Row],[Product]],Product_Data[Product],Product_Data[Cost per unit])</f>
        <v>13.15</v>
      </c>
      <c r="G6" s="15">
        <f>Sales_Data[[#This Row],[Units]]*Sales_Data[[#This Row],[Cost Per Unit]]</f>
        <v>5444.1</v>
      </c>
    </row>
    <row r="7" spans="1:7" x14ac:dyDescent="0.35">
      <c r="A7" t="s">
        <v>40</v>
      </c>
      <c r="B7" t="s">
        <v>35</v>
      </c>
      <c r="C7" t="s">
        <v>33</v>
      </c>
      <c r="D7" s="16">
        <v>8869</v>
      </c>
      <c r="E7">
        <v>432</v>
      </c>
      <c r="F7" s="15">
        <f>_xlfn.XLOOKUP(Sales_Data[[#This Row],[Product]],Product_Data[Product],Product_Data[Cost per unit])</f>
        <v>12.37</v>
      </c>
      <c r="G7" s="15">
        <f>Sales_Data[[#This Row],[Units]]*Sales_Data[[#This Row],[Cost Per Unit]]</f>
        <v>5343.8399999999992</v>
      </c>
    </row>
    <row r="8" spans="1:7" x14ac:dyDescent="0.35">
      <c r="A8" t="s">
        <v>6</v>
      </c>
      <c r="B8" t="s">
        <v>38</v>
      </c>
      <c r="C8" t="s">
        <v>31</v>
      </c>
      <c r="D8" s="16">
        <v>2681</v>
      </c>
      <c r="E8">
        <v>54</v>
      </c>
      <c r="F8" s="15">
        <f>_xlfn.XLOOKUP(Sales_Data[[#This Row],[Product]],Product_Data[Product],Product_Data[Cost per unit])</f>
        <v>5.79</v>
      </c>
      <c r="G8" s="15">
        <f>Sales_Data[[#This Row],[Units]]*Sales_Data[[#This Row],[Cost Per Unit]]</f>
        <v>312.66000000000003</v>
      </c>
    </row>
    <row r="9" spans="1:7" x14ac:dyDescent="0.35">
      <c r="A9" t="s">
        <v>8</v>
      </c>
      <c r="B9" t="s">
        <v>35</v>
      </c>
      <c r="C9" t="s">
        <v>22</v>
      </c>
      <c r="D9" s="16">
        <v>5012</v>
      </c>
      <c r="E9">
        <v>210</v>
      </c>
      <c r="F9" s="15">
        <f>_xlfn.XLOOKUP(Sales_Data[[#This Row],[Product]],Product_Data[Product],Product_Data[Cost per unit])</f>
        <v>9.77</v>
      </c>
      <c r="G9" s="15">
        <f>Sales_Data[[#This Row],[Units]]*Sales_Data[[#This Row],[Cost Per Unit]]</f>
        <v>2051.6999999999998</v>
      </c>
    </row>
    <row r="10" spans="1:7" x14ac:dyDescent="0.35">
      <c r="A10" t="s">
        <v>7</v>
      </c>
      <c r="B10" t="s">
        <v>38</v>
      </c>
      <c r="C10" t="s">
        <v>14</v>
      </c>
      <c r="D10" s="16">
        <v>1281</v>
      </c>
      <c r="E10">
        <v>75</v>
      </c>
      <c r="F10" s="15">
        <f>_xlfn.XLOOKUP(Sales_Data[[#This Row],[Product]],Product_Data[Product],Product_Data[Cost per unit])</f>
        <v>11.7</v>
      </c>
      <c r="G10" s="15">
        <f>Sales_Data[[#This Row],[Units]]*Sales_Data[[#This Row],[Cost Per Unit]]</f>
        <v>877.5</v>
      </c>
    </row>
    <row r="11" spans="1:7" x14ac:dyDescent="0.35">
      <c r="A11" t="s">
        <v>5</v>
      </c>
      <c r="B11" t="s">
        <v>37</v>
      </c>
      <c r="C11" t="s">
        <v>14</v>
      </c>
      <c r="D11" s="16">
        <v>4991</v>
      </c>
      <c r="E11">
        <v>12</v>
      </c>
      <c r="F11" s="15">
        <f>_xlfn.XLOOKUP(Sales_Data[[#This Row],[Product]],Product_Data[Product],Product_Data[Cost per unit])</f>
        <v>11.7</v>
      </c>
      <c r="G11" s="15">
        <f>Sales_Data[[#This Row],[Units]]*Sales_Data[[#This Row],[Cost Per Unit]]</f>
        <v>140.39999999999998</v>
      </c>
    </row>
    <row r="12" spans="1:7" x14ac:dyDescent="0.35">
      <c r="A12" t="s">
        <v>2</v>
      </c>
      <c r="B12" t="s">
        <v>39</v>
      </c>
      <c r="C12" t="s">
        <v>25</v>
      </c>
      <c r="D12" s="16">
        <v>1785</v>
      </c>
      <c r="E12">
        <v>462</v>
      </c>
      <c r="F12" s="15">
        <f>_xlfn.XLOOKUP(Sales_Data[[#This Row],[Product]],Product_Data[Product],Product_Data[Cost per unit])</f>
        <v>13.15</v>
      </c>
      <c r="G12" s="15">
        <f>Sales_Data[[#This Row],[Units]]*Sales_Data[[#This Row],[Cost Per Unit]]</f>
        <v>6075.3</v>
      </c>
    </row>
    <row r="13" spans="1:7" x14ac:dyDescent="0.35">
      <c r="A13" t="s">
        <v>3</v>
      </c>
      <c r="B13" t="s">
        <v>37</v>
      </c>
      <c r="C13" t="s">
        <v>17</v>
      </c>
      <c r="D13" s="16">
        <v>3983</v>
      </c>
      <c r="E13">
        <v>144</v>
      </c>
      <c r="F13" s="15">
        <f>_xlfn.XLOOKUP(Sales_Data[[#This Row],[Product]],Product_Data[Product],Product_Data[Cost per unit])</f>
        <v>3.11</v>
      </c>
      <c r="G13" s="15">
        <f>Sales_Data[[#This Row],[Units]]*Sales_Data[[#This Row],[Cost Per Unit]]</f>
        <v>447.84</v>
      </c>
    </row>
    <row r="14" spans="1:7" x14ac:dyDescent="0.35">
      <c r="A14" t="s">
        <v>9</v>
      </c>
      <c r="B14" t="s">
        <v>38</v>
      </c>
      <c r="C14" t="s">
        <v>16</v>
      </c>
      <c r="D14" s="16">
        <v>2646</v>
      </c>
      <c r="E14">
        <v>120</v>
      </c>
      <c r="F14" s="15">
        <f>_xlfn.XLOOKUP(Sales_Data[[#This Row],[Product]],Product_Data[Product],Product_Data[Cost per unit])</f>
        <v>8.7899999999999991</v>
      </c>
      <c r="G14" s="15">
        <f>Sales_Data[[#This Row],[Units]]*Sales_Data[[#This Row],[Cost Per Unit]]</f>
        <v>1054.8</v>
      </c>
    </row>
    <row r="15" spans="1:7" x14ac:dyDescent="0.35">
      <c r="A15" t="s">
        <v>2</v>
      </c>
      <c r="B15" t="s">
        <v>34</v>
      </c>
      <c r="C15" t="s">
        <v>13</v>
      </c>
      <c r="D15" s="16">
        <v>252</v>
      </c>
      <c r="E15">
        <v>54</v>
      </c>
      <c r="F15" s="15">
        <f>_xlfn.XLOOKUP(Sales_Data[[#This Row],[Product]],Product_Data[Product],Product_Data[Cost per unit])</f>
        <v>9.33</v>
      </c>
      <c r="G15" s="15">
        <f>Sales_Data[[#This Row],[Units]]*Sales_Data[[#This Row],[Cost Per Unit]]</f>
        <v>503.82</v>
      </c>
    </row>
    <row r="16" spans="1:7" x14ac:dyDescent="0.35">
      <c r="A16" t="s">
        <v>3</v>
      </c>
      <c r="B16" t="s">
        <v>35</v>
      </c>
      <c r="C16" t="s">
        <v>25</v>
      </c>
      <c r="D16" s="16">
        <v>2464</v>
      </c>
      <c r="E16">
        <v>234</v>
      </c>
      <c r="F16" s="15">
        <f>_xlfn.XLOOKUP(Sales_Data[[#This Row],[Product]],Product_Data[Product],Product_Data[Cost per unit])</f>
        <v>13.15</v>
      </c>
      <c r="G16" s="15">
        <f>Sales_Data[[#This Row],[Units]]*Sales_Data[[#This Row],[Cost Per Unit]]</f>
        <v>3077.1</v>
      </c>
    </row>
    <row r="17" spans="1:7" x14ac:dyDescent="0.35">
      <c r="A17" t="s">
        <v>3</v>
      </c>
      <c r="B17" t="s">
        <v>35</v>
      </c>
      <c r="C17" t="s">
        <v>29</v>
      </c>
      <c r="D17" s="16">
        <v>2114</v>
      </c>
      <c r="E17">
        <v>66</v>
      </c>
      <c r="F17" s="15">
        <f>_xlfn.XLOOKUP(Sales_Data[[#This Row],[Product]],Product_Data[Product],Product_Data[Cost per unit])</f>
        <v>7.16</v>
      </c>
      <c r="G17" s="15">
        <f>Sales_Data[[#This Row],[Units]]*Sales_Data[[#This Row],[Cost Per Unit]]</f>
        <v>472.56</v>
      </c>
    </row>
    <row r="18" spans="1:7" x14ac:dyDescent="0.35">
      <c r="A18" t="s">
        <v>6</v>
      </c>
      <c r="B18" t="s">
        <v>37</v>
      </c>
      <c r="C18" t="s">
        <v>31</v>
      </c>
      <c r="D18" s="16">
        <v>7693</v>
      </c>
      <c r="E18">
        <v>87</v>
      </c>
      <c r="F18" s="15">
        <f>_xlfn.XLOOKUP(Sales_Data[[#This Row],[Product]],Product_Data[Product],Product_Data[Cost per unit])</f>
        <v>5.79</v>
      </c>
      <c r="G18" s="15">
        <f>Sales_Data[[#This Row],[Units]]*Sales_Data[[#This Row],[Cost Per Unit]]</f>
        <v>503.73</v>
      </c>
    </row>
    <row r="19" spans="1:7" x14ac:dyDescent="0.35">
      <c r="A19" t="s">
        <v>5</v>
      </c>
      <c r="B19" t="s">
        <v>34</v>
      </c>
      <c r="C19" t="s">
        <v>20</v>
      </c>
      <c r="D19" s="16">
        <v>15610</v>
      </c>
      <c r="E19">
        <v>339</v>
      </c>
      <c r="F19" s="15">
        <f>_xlfn.XLOOKUP(Sales_Data[[#This Row],[Product]],Product_Data[Product],Product_Data[Cost per unit])</f>
        <v>10.62</v>
      </c>
      <c r="G19" s="15">
        <f>Sales_Data[[#This Row],[Units]]*Sales_Data[[#This Row],[Cost Per Unit]]</f>
        <v>3600.18</v>
      </c>
    </row>
    <row r="20" spans="1:7" x14ac:dyDescent="0.35">
      <c r="A20" t="s">
        <v>41</v>
      </c>
      <c r="B20" t="s">
        <v>34</v>
      </c>
      <c r="C20" t="s">
        <v>22</v>
      </c>
      <c r="D20" s="16">
        <v>336</v>
      </c>
      <c r="E20">
        <v>144</v>
      </c>
      <c r="F20" s="15">
        <f>_xlfn.XLOOKUP(Sales_Data[[#This Row],[Product]],Product_Data[Product],Product_Data[Cost per unit])</f>
        <v>9.77</v>
      </c>
      <c r="G20" s="15">
        <f>Sales_Data[[#This Row],[Units]]*Sales_Data[[#This Row],[Cost Per Unit]]</f>
        <v>1406.8799999999999</v>
      </c>
    </row>
    <row r="21" spans="1:7" x14ac:dyDescent="0.35">
      <c r="A21" t="s">
        <v>2</v>
      </c>
      <c r="B21" t="s">
        <v>39</v>
      </c>
      <c r="C21" t="s">
        <v>20</v>
      </c>
      <c r="D21" s="16">
        <v>9443</v>
      </c>
      <c r="E21">
        <v>162</v>
      </c>
      <c r="F21" s="15">
        <f>_xlfn.XLOOKUP(Sales_Data[[#This Row],[Product]],Product_Data[Product],Product_Data[Cost per unit])</f>
        <v>10.62</v>
      </c>
      <c r="G21" s="15">
        <f>Sales_Data[[#This Row],[Units]]*Sales_Data[[#This Row],[Cost Per Unit]]</f>
        <v>1720.4399999999998</v>
      </c>
    </row>
    <row r="22" spans="1:7" x14ac:dyDescent="0.35">
      <c r="A22" t="s">
        <v>9</v>
      </c>
      <c r="B22" t="s">
        <v>34</v>
      </c>
      <c r="C22" t="s">
        <v>23</v>
      </c>
      <c r="D22" s="16">
        <v>8155</v>
      </c>
      <c r="E22">
        <v>90</v>
      </c>
      <c r="F22" s="15">
        <f>_xlfn.XLOOKUP(Sales_Data[[#This Row],[Product]],Product_Data[Product],Product_Data[Cost per unit])</f>
        <v>6.49</v>
      </c>
      <c r="G22" s="15">
        <f>Sales_Data[[#This Row],[Units]]*Sales_Data[[#This Row],[Cost Per Unit]]</f>
        <v>584.1</v>
      </c>
    </row>
    <row r="23" spans="1:7" x14ac:dyDescent="0.35">
      <c r="A23" t="s">
        <v>8</v>
      </c>
      <c r="B23" t="s">
        <v>38</v>
      </c>
      <c r="C23" t="s">
        <v>23</v>
      </c>
      <c r="D23" s="16">
        <v>1701</v>
      </c>
      <c r="E23">
        <v>234</v>
      </c>
      <c r="F23" s="15">
        <f>_xlfn.XLOOKUP(Sales_Data[[#This Row],[Product]],Product_Data[Product],Product_Data[Cost per unit])</f>
        <v>6.49</v>
      </c>
      <c r="G23" s="15">
        <f>Sales_Data[[#This Row],[Units]]*Sales_Data[[#This Row],[Cost Per Unit]]</f>
        <v>1518.66</v>
      </c>
    </row>
    <row r="24" spans="1:7" x14ac:dyDescent="0.35">
      <c r="A24" t="s">
        <v>10</v>
      </c>
      <c r="B24" t="s">
        <v>38</v>
      </c>
      <c r="C24" t="s">
        <v>22</v>
      </c>
      <c r="D24" s="16">
        <v>2205</v>
      </c>
      <c r="E24">
        <v>141</v>
      </c>
      <c r="F24" s="15">
        <f>_xlfn.XLOOKUP(Sales_Data[[#This Row],[Product]],Product_Data[Product],Product_Data[Cost per unit])</f>
        <v>9.77</v>
      </c>
      <c r="G24" s="15">
        <f>Sales_Data[[#This Row],[Units]]*Sales_Data[[#This Row],[Cost Per Unit]]</f>
        <v>1377.57</v>
      </c>
    </row>
    <row r="25" spans="1:7" x14ac:dyDescent="0.35">
      <c r="A25" t="s">
        <v>8</v>
      </c>
      <c r="B25" t="s">
        <v>37</v>
      </c>
      <c r="C25" t="s">
        <v>19</v>
      </c>
      <c r="D25" s="16">
        <v>1771</v>
      </c>
      <c r="E25">
        <v>204</v>
      </c>
      <c r="F25" s="15">
        <f>_xlfn.XLOOKUP(Sales_Data[[#This Row],[Product]],Product_Data[Product],Product_Data[Cost per unit])</f>
        <v>7.64</v>
      </c>
      <c r="G25" s="15">
        <f>Sales_Data[[#This Row],[Units]]*Sales_Data[[#This Row],[Cost Per Unit]]</f>
        <v>1558.56</v>
      </c>
    </row>
    <row r="26" spans="1:7" x14ac:dyDescent="0.35">
      <c r="A26" t="s">
        <v>41</v>
      </c>
      <c r="B26" t="s">
        <v>35</v>
      </c>
      <c r="C26" t="s">
        <v>15</v>
      </c>
      <c r="D26" s="16">
        <v>2114</v>
      </c>
      <c r="E26">
        <v>186</v>
      </c>
      <c r="F26" s="15">
        <f>_xlfn.XLOOKUP(Sales_Data[[#This Row],[Product]],Product_Data[Product],Product_Data[Cost per unit])</f>
        <v>11.73</v>
      </c>
      <c r="G26" s="15">
        <f>Sales_Data[[#This Row],[Units]]*Sales_Data[[#This Row],[Cost Per Unit]]</f>
        <v>2181.7800000000002</v>
      </c>
    </row>
    <row r="27" spans="1:7" x14ac:dyDescent="0.35">
      <c r="A27" t="s">
        <v>41</v>
      </c>
      <c r="B27" t="s">
        <v>36</v>
      </c>
      <c r="C27" t="s">
        <v>13</v>
      </c>
      <c r="D27" s="16">
        <v>10311</v>
      </c>
      <c r="E27">
        <v>231</v>
      </c>
      <c r="F27" s="15">
        <f>_xlfn.XLOOKUP(Sales_Data[[#This Row],[Product]],Product_Data[Product],Product_Data[Cost per unit])</f>
        <v>9.33</v>
      </c>
      <c r="G27" s="15">
        <f>Sales_Data[[#This Row],[Units]]*Sales_Data[[#This Row],[Cost Per Unit]]</f>
        <v>2155.23</v>
      </c>
    </row>
    <row r="28" spans="1:7" x14ac:dyDescent="0.35">
      <c r="A28" t="s">
        <v>3</v>
      </c>
      <c r="B28" t="s">
        <v>39</v>
      </c>
      <c r="C28" t="s">
        <v>16</v>
      </c>
      <c r="D28" s="16">
        <v>21</v>
      </c>
      <c r="E28">
        <v>168</v>
      </c>
      <c r="F28" s="15">
        <f>_xlfn.XLOOKUP(Sales_Data[[#This Row],[Product]],Product_Data[Product],Product_Data[Cost per unit])</f>
        <v>8.7899999999999991</v>
      </c>
      <c r="G28" s="15">
        <f>Sales_Data[[#This Row],[Units]]*Sales_Data[[#This Row],[Cost Per Unit]]</f>
        <v>1476.7199999999998</v>
      </c>
    </row>
    <row r="29" spans="1:7" x14ac:dyDescent="0.35">
      <c r="A29" t="s">
        <v>10</v>
      </c>
      <c r="B29" t="s">
        <v>35</v>
      </c>
      <c r="C29" t="s">
        <v>20</v>
      </c>
      <c r="D29" s="16">
        <v>1974</v>
      </c>
      <c r="E29">
        <v>195</v>
      </c>
      <c r="F29" s="15">
        <f>_xlfn.XLOOKUP(Sales_Data[[#This Row],[Product]],Product_Data[Product],Product_Data[Cost per unit])</f>
        <v>10.62</v>
      </c>
      <c r="G29" s="15">
        <f>Sales_Data[[#This Row],[Units]]*Sales_Data[[#This Row],[Cost Per Unit]]</f>
        <v>2070.8999999999996</v>
      </c>
    </row>
    <row r="30" spans="1:7" x14ac:dyDescent="0.35">
      <c r="A30" t="s">
        <v>5</v>
      </c>
      <c r="B30" t="s">
        <v>36</v>
      </c>
      <c r="C30" t="s">
        <v>23</v>
      </c>
      <c r="D30" s="16">
        <v>6314</v>
      </c>
      <c r="E30">
        <v>15</v>
      </c>
      <c r="F30" s="15">
        <f>_xlfn.XLOOKUP(Sales_Data[[#This Row],[Product]],Product_Data[Product],Product_Data[Cost per unit])</f>
        <v>6.49</v>
      </c>
      <c r="G30" s="15">
        <f>Sales_Data[[#This Row],[Units]]*Sales_Data[[#This Row],[Cost Per Unit]]</f>
        <v>97.350000000000009</v>
      </c>
    </row>
    <row r="31" spans="1:7" x14ac:dyDescent="0.35">
      <c r="A31" t="s">
        <v>10</v>
      </c>
      <c r="B31" t="s">
        <v>37</v>
      </c>
      <c r="C31" t="s">
        <v>23</v>
      </c>
      <c r="D31" s="16">
        <v>4683</v>
      </c>
      <c r="E31">
        <v>30</v>
      </c>
      <c r="F31" s="15">
        <f>_xlfn.XLOOKUP(Sales_Data[[#This Row],[Product]],Product_Data[Product],Product_Data[Cost per unit])</f>
        <v>6.49</v>
      </c>
      <c r="G31" s="15">
        <f>Sales_Data[[#This Row],[Units]]*Sales_Data[[#This Row],[Cost Per Unit]]</f>
        <v>194.70000000000002</v>
      </c>
    </row>
    <row r="32" spans="1:7" x14ac:dyDescent="0.35">
      <c r="A32" t="s">
        <v>41</v>
      </c>
      <c r="B32" t="s">
        <v>37</v>
      </c>
      <c r="C32" t="s">
        <v>24</v>
      </c>
      <c r="D32" s="16">
        <v>6398</v>
      </c>
      <c r="E32">
        <v>102</v>
      </c>
      <c r="F32" s="15">
        <f>_xlfn.XLOOKUP(Sales_Data[[#This Row],[Product]],Product_Data[Product],Product_Data[Cost per unit])</f>
        <v>4.97</v>
      </c>
      <c r="G32" s="15">
        <f>Sales_Data[[#This Row],[Units]]*Sales_Data[[#This Row],[Cost Per Unit]]</f>
        <v>506.94</v>
      </c>
    </row>
    <row r="33" spans="1:7" x14ac:dyDescent="0.35">
      <c r="A33" t="s">
        <v>2</v>
      </c>
      <c r="B33" t="s">
        <v>35</v>
      </c>
      <c r="C33" t="s">
        <v>19</v>
      </c>
      <c r="D33" s="16">
        <v>553</v>
      </c>
      <c r="E33">
        <v>15</v>
      </c>
      <c r="F33" s="15">
        <f>_xlfn.XLOOKUP(Sales_Data[[#This Row],[Product]],Product_Data[Product],Product_Data[Cost per unit])</f>
        <v>7.64</v>
      </c>
      <c r="G33" s="15">
        <f>Sales_Data[[#This Row],[Units]]*Sales_Data[[#This Row],[Cost Per Unit]]</f>
        <v>114.6</v>
      </c>
    </row>
    <row r="34" spans="1:7" x14ac:dyDescent="0.35">
      <c r="A34" t="s">
        <v>8</v>
      </c>
      <c r="B34" t="s">
        <v>39</v>
      </c>
      <c r="C34" t="s">
        <v>30</v>
      </c>
      <c r="D34" s="16">
        <v>7021</v>
      </c>
      <c r="E34">
        <v>183</v>
      </c>
      <c r="F34" s="15">
        <f>_xlfn.XLOOKUP(Sales_Data[[#This Row],[Product]],Product_Data[Product],Product_Data[Cost per unit])</f>
        <v>14.49</v>
      </c>
      <c r="G34" s="15">
        <f>Sales_Data[[#This Row],[Units]]*Sales_Data[[#This Row],[Cost Per Unit]]</f>
        <v>2651.67</v>
      </c>
    </row>
    <row r="35" spans="1:7" x14ac:dyDescent="0.35">
      <c r="A35" t="s">
        <v>40</v>
      </c>
      <c r="B35" t="s">
        <v>39</v>
      </c>
      <c r="C35" t="s">
        <v>22</v>
      </c>
      <c r="D35" s="16">
        <v>5817</v>
      </c>
      <c r="E35">
        <v>12</v>
      </c>
      <c r="F35" s="15">
        <f>_xlfn.XLOOKUP(Sales_Data[[#This Row],[Product]],Product_Data[Product],Product_Data[Cost per unit])</f>
        <v>9.77</v>
      </c>
      <c r="G35" s="15">
        <f>Sales_Data[[#This Row],[Units]]*Sales_Data[[#This Row],[Cost Per Unit]]</f>
        <v>117.24</v>
      </c>
    </row>
    <row r="36" spans="1:7" x14ac:dyDescent="0.35">
      <c r="A36" t="s">
        <v>41</v>
      </c>
      <c r="B36" t="s">
        <v>39</v>
      </c>
      <c r="C36" t="s">
        <v>14</v>
      </c>
      <c r="D36" s="16">
        <v>3976</v>
      </c>
      <c r="E36">
        <v>72</v>
      </c>
      <c r="F36" s="15">
        <f>_xlfn.XLOOKUP(Sales_Data[[#This Row],[Product]],Product_Data[Product],Product_Data[Cost per unit])</f>
        <v>11.7</v>
      </c>
      <c r="G36" s="15">
        <f>Sales_Data[[#This Row],[Units]]*Sales_Data[[#This Row],[Cost Per Unit]]</f>
        <v>842.4</v>
      </c>
    </row>
    <row r="37" spans="1:7" x14ac:dyDescent="0.35">
      <c r="A37" t="s">
        <v>6</v>
      </c>
      <c r="B37" t="s">
        <v>38</v>
      </c>
      <c r="C37" t="s">
        <v>27</v>
      </c>
      <c r="D37" s="16">
        <v>1134</v>
      </c>
      <c r="E37">
        <v>282</v>
      </c>
      <c r="F37" s="15">
        <f>_xlfn.XLOOKUP(Sales_Data[[#This Row],[Product]],Product_Data[Product],Product_Data[Cost per unit])</f>
        <v>16.73</v>
      </c>
      <c r="G37" s="15">
        <f>Sales_Data[[#This Row],[Units]]*Sales_Data[[#This Row],[Cost Per Unit]]</f>
        <v>4717.8599999999997</v>
      </c>
    </row>
    <row r="38" spans="1:7" x14ac:dyDescent="0.35">
      <c r="A38" t="s">
        <v>2</v>
      </c>
      <c r="B38" t="s">
        <v>39</v>
      </c>
      <c r="C38" t="s">
        <v>28</v>
      </c>
      <c r="D38" s="16">
        <v>6027</v>
      </c>
      <c r="E38">
        <v>144</v>
      </c>
      <c r="F38" s="15">
        <f>_xlfn.XLOOKUP(Sales_Data[[#This Row],[Product]],Product_Data[Product],Product_Data[Cost per unit])</f>
        <v>10.38</v>
      </c>
      <c r="G38" s="15">
        <f>Sales_Data[[#This Row],[Units]]*Sales_Data[[#This Row],[Cost Per Unit]]</f>
        <v>1494.72</v>
      </c>
    </row>
    <row r="39" spans="1:7" x14ac:dyDescent="0.35">
      <c r="A39" t="s">
        <v>6</v>
      </c>
      <c r="B39" t="s">
        <v>37</v>
      </c>
      <c r="C39" t="s">
        <v>16</v>
      </c>
      <c r="D39" s="16">
        <v>1904</v>
      </c>
      <c r="E39">
        <v>405</v>
      </c>
      <c r="F39" s="15">
        <f>_xlfn.XLOOKUP(Sales_Data[[#This Row],[Product]],Product_Data[Product],Product_Data[Cost per unit])</f>
        <v>8.7899999999999991</v>
      </c>
      <c r="G39" s="15">
        <f>Sales_Data[[#This Row],[Units]]*Sales_Data[[#This Row],[Cost Per Unit]]</f>
        <v>3559.95</v>
      </c>
    </row>
    <row r="40" spans="1:7" x14ac:dyDescent="0.35">
      <c r="A40" t="s">
        <v>7</v>
      </c>
      <c r="B40" t="s">
        <v>34</v>
      </c>
      <c r="C40" t="s">
        <v>32</v>
      </c>
      <c r="D40" s="16">
        <v>3262</v>
      </c>
      <c r="E40">
        <v>75</v>
      </c>
      <c r="F40" s="15">
        <f>_xlfn.XLOOKUP(Sales_Data[[#This Row],[Product]],Product_Data[Product],Product_Data[Cost per unit])</f>
        <v>8.65</v>
      </c>
      <c r="G40" s="15">
        <f>Sales_Data[[#This Row],[Units]]*Sales_Data[[#This Row],[Cost Per Unit]]</f>
        <v>648.75</v>
      </c>
    </row>
    <row r="41" spans="1:7" x14ac:dyDescent="0.35">
      <c r="A41" t="s">
        <v>40</v>
      </c>
      <c r="B41" t="s">
        <v>34</v>
      </c>
      <c r="C41" t="s">
        <v>27</v>
      </c>
      <c r="D41" s="16">
        <v>2289</v>
      </c>
      <c r="E41">
        <v>135</v>
      </c>
      <c r="F41" s="15">
        <f>_xlfn.XLOOKUP(Sales_Data[[#This Row],[Product]],Product_Data[Product],Product_Data[Cost per unit])</f>
        <v>16.73</v>
      </c>
      <c r="G41" s="15">
        <f>Sales_Data[[#This Row],[Units]]*Sales_Data[[#This Row],[Cost Per Unit]]</f>
        <v>2258.5500000000002</v>
      </c>
    </row>
    <row r="42" spans="1:7" x14ac:dyDescent="0.35">
      <c r="A42" t="s">
        <v>5</v>
      </c>
      <c r="B42" t="s">
        <v>34</v>
      </c>
      <c r="C42" t="s">
        <v>27</v>
      </c>
      <c r="D42" s="16">
        <v>6986</v>
      </c>
      <c r="E42">
        <v>21</v>
      </c>
      <c r="F42" s="15">
        <f>_xlfn.XLOOKUP(Sales_Data[[#This Row],[Product]],Product_Data[Product],Product_Data[Cost per unit])</f>
        <v>16.73</v>
      </c>
      <c r="G42" s="15">
        <f>Sales_Data[[#This Row],[Units]]*Sales_Data[[#This Row],[Cost Per Unit]]</f>
        <v>351.33</v>
      </c>
    </row>
    <row r="43" spans="1:7" x14ac:dyDescent="0.35">
      <c r="A43" t="s">
        <v>2</v>
      </c>
      <c r="B43" t="s">
        <v>38</v>
      </c>
      <c r="C43" t="s">
        <v>23</v>
      </c>
      <c r="D43" s="16">
        <v>4417</v>
      </c>
      <c r="E43">
        <v>153</v>
      </c>
      <c r="F43" s="15">
        <f>_xlfn.XLOOKUP(Sales_Data[[#This Row],[Product]],Product_Data[Product],Product_Data[Cost per unit])</f>
        <v>6.49</v>
      </c>
      <c r="G43" s="15">
        <f>Sales_Data[[#This Row],[Units]]*Sales_Data[[#This Row],[Cost Per Unit]]</f>
        <v>992.97</v>
      </c>
    </row>
    <row r="44" spans="1:7" x14ac:dyDescent="0.35">
      <c r="A44" t="s">
        <v>6</v>
      </c>
      <c r="B44" t="s">
        <v>34</v>
      </c>
      <c r="C44" t="s">
        <v>15</v>
      </c>
      <c r="D44" s="16">
        <v>1442</v>
      </c>
      <c r="E44">
        <v>15</v>
      </c>
      <c r="F44" s="15">
        <f>_xlfn.XLOOKUP(Sales_Data[[#This Row],[Product]],Product_Data[Product],Product_Data[Cost per unit])</f>
        <v>11.73</v>
      </c>
      <c r="G44" s="15">
        <f>Sales_Data[[#This Row],[Units]]*Sales_Data[[#This Row],[Cost Per Unit]]</f>
        <v>175.95000000000002</v>
      </c>
    </row>
    <row r="45" spans="1:7" x14ac:dyDescent="0.35">
      <c r="A45" t="s">
        <v>3</v>
      </c>
      <c r="B45" t="s">
        <v>35</v>
      </c>
      <c r="C45" t="s">
        <v>14</v>
      </c>
      <c r="D45" s="16">
        <v>2415</v>
      </c>
      <c r="E45">
        <v>255</v>
      </c>
      <c r="F45" s="15">
        <f>_xlfn.XLOOKUP(Sales_Data[[#This Row],[Product]],Product_Data[Product],Product_Data[Cost per unit])</f>
        <v>11.7</v>
      </c>
      <c r="G45" s="15">
        <f>Sales_Data[[#This Row],[Units]]*Sales_Data[[#This Row],[Cost Per Unit]]</f>
        <v>2983.5</v>
      </c>
    </row>
    <row r="46" spans="1:7" x14ac:dyDescent="0.35">
      <c r="A46" t="s">
        <v>2</v>
      </c>
      <c r="B46" t="s">
        <v>37</v>
      </c>
      <c r="C46" t="s">
        <v>19</v>
      </c>
      <c r="D46" s="16">
        <v>238</v>
      </c>
      <c r="E46">
        <v>18</v>
      </c>
      <c r="F46" s="15">
        <f>_xlfn.XLOOKUP(Sales_Data[[#This Row],[Product]],Product_Data[Product],Product_Data[Cost per unit])</f>
        <v>7.64</v>
      </c>
      <c r="G46" s="15">
        <f>Sales_Data[[#This Row],[Units]]*Sales_Data[[#This Row],[Cost Per Unit]]</f>
        <v>137.51999999999998</v>
      </c>
    </row>
    <row r="47" spans="1:7" x14ac:dyDescent="0.35">
      <c r="A47" t="s">
        <v>6</v>
      </c>
      <c r="B47" t="s">
        <v>37</v>
      </c>
      <c r="C47" t="s">
        <v>23</v>
      </c>
      <c r="D47" s="16">
        <v>4949</v>
      </c>
      <c r="E47">
        <v>189</v>
      </c>
      <c r="F47" s="15">
        <f>_xlfn.XLOOKUP(Sales_Data[[#This Row],[Product]],Product_Data[Product],Product_Data[Cost per unit])</f>
        <v>6.49</v>
      </c>
      <c r="G47" s="15">
        <f>Sales_Data[[#This Row],[Units]]*Sales_Data[[#This Row],[Cost Per Unit]]</f>
        <v>1226.6100000000001</v>
      </c>
    </row>
    <row r="48" spans="1:7" x14ac:dyDescent="0.35">
      <c r="A48" t="s">
        <v>5</v>
      </c>
      <c r="B48" t="s">
        <v>38</v>
      </c>
      <c r="C48" t="s">
        <v>32</v>
      </c>
      <c r="D48" s="16">
        <v>5075</v>
      </c>
      <c r="E48">
        <v>21</v>
      </c>
      <c r="F48" s="15">
        <f>_xlfn.XLOOKUP(Sales_Data[[#This Row],[Product]],Product_Data[Product],Product_Data[Cost per unit])</f>
        <v>8.65</v>
      </c>
      <c r="G48" s="15">
        <f>Sales_Data[[#This Row],[Units]]*Sales_Data[[#This Row],[Cost Per Unit]]</f>
        <v>181.65</v>
      </c>
    </row>
    <row r="49" spans="1:7" x14ac:dyDescent="0.35">
      <c r="A49" t="s">
        <v>3</v>
      </c>
      <c r="B49" t="s">
        <v>36</v>
      </c>
      <c r="C49" t="s">
        <v>16</v>
      </c>
      <c r="D49" s="16">
        <v>9198</v>
      </c>
      <c r="E49">
        <v>36</v>
      </c>
      <c r="F49" s="15">
        <f>_xlfn.XLOOKUP(Sales_Data[[#This Row],[Product]],Product_Data[Product],Product_Data[Cost per unit])</f>
        <v>8.7899999999999991</v>
      </c>
      <c r="G49" s="15">
        <f>Sales_Data[[#This Row],[Units]]*Sales_Data[[#This Row],[Cost Per Unit]]</f>
        <v>316.43999999999994</v>
      </c>
    </row>
    <row r="50" spans="1:7" x14ac:dyDescent="0.35">
      <c r="A50" t="s">
        <v>6</v>
      </c>
      <c r="B50" t="s">
        <v>34</v>
      </c>
      <c r="C50" t="s">
        <v>29</v>
      </c>
      <c r="D50" s="16">
        <v>3339</v>
      </c>
      <c r="E50">
        <v>75</v>
      </c>
      <c r="F50" s="15">
        <f>_xlfn.XLOOKUP(Sales_Data[[#This Row],[Product]],Product_Data[Product],Product_Data[Cost per unit])</f>
        <v>7.16</v>
      </c>
      <c r="G50" s="15">
        <f>Sales_Data[[#This Row],[Units]]*Sales_Data[[#This Row],[Cost Per Unit]]</f>
        <v>537</v>
      </c>
    </row>
    <row r="51" spans="1:7" x14ac:dyDescent="0.35">
      <c r="A51" t="s">
        <v>40</v>
      </c>
      <c r="B51" t="s">
        <v>34</v>
      </c>
      <c r="C51" t="s">
        <v>17</v>
      </c>
      <c r="D51" s="16">
        <v>5019</v>
      </c>
      <c r="E51">
        <v>156</v>
      </c>
      <c r="F51" s="15">
        <f>_xlfn.XLOOKUP(Sales_Data[[#This Row],[Product]],Product_Data[Product],Product_Data[Cost per unit])</f>
        <v>3.11</v>
      </c>
      <c r="G51" s="15">
        <f>Sales_Data[[#This Row],[Units]]*Sales_Data[[#This Row],[Cost Per Unit]]</f>
        <v>485.15999999999997</v>
      </c>
    </row>
    <row r="52" spans="1:7" x14ac:dyDescent="0.35">
      <c r="A52" t="s">
        <v>5</v>
      </c>
      <c r="B52" t="s">
        <v>36</v>
      </c>
      <c r="C52" t="s">
        <v>16</v>
      </c>
      <c r="D52" s="16">
        <v>16184</v>
      </c>
      <c r="E52">
        <v>39</v>
      </c>
      <c r="F52" s="15">
        <f>_xlfn.XLOOKUP(Sales_Data[[#This Row],[Product]],Product_Data[Product],Product_Data[Cost per unit])</f>
        <v>8.7899999999999991</v>
      </c>
      <c r="G52" s="15">
        <f>Sales_Data[[#This Row],[Units]]*Sales_Data[[#This Row],[Cost Per Unit]]</f>
        <v>342.80999999999995</v>
      </c>
    </row>
    <row r="53" spans="1:7" x14ac:dyDescent="0.35">
      <c r="A53" t="s">
        <v>6</v>
      </c>
      <c r="B53" t="s">
        <v>36</v>
      </c>
      <c r="C53" t="s">
        <v>21</v>
      </c>
      <c r="D53" s="16">
        <v>497</v>
      </c>
      <c r="E53">
        <v>63</v>
      </c>
      <c r="F53" s="15">
        <f>_xlfn.XLOOKUP(Sales_Data[[#This Row],[Product]],Product_Data[Product],Product_Data[Cost per unit])</f>
        <v>9</v>
      </c>
      <c r="G53" s="15">
        <f>Sales_Data[[#This Row],[Units]]*Sales_Data[[#This Row],[Cost Per Unit]]</f>
        <v>567</v>
      </c>
    </row>
    <row r="54" spans="1:7" x14ac:dyDescent="0.35">
      <c r="A54" t="s">
        <v>2</v>
      </c>
      <c r="B54" t="s">
        <v>36</v>
      </c>
      <c r="C54" t="s">
        <v>29</v>
      </c>
      <c r="D54" s="16">
        <v>8211</v>
      </c>
      <c r="E54">
        <v>75</v>
      </c>
      <c r="F54" s="15">
        <f>_xlfn.XLOOKUP(Sales_Data[[#This Row],[Product]],Product_Data[Product],Product_Data[Cost per unit])</f>
        <v>7.16</v>
      </c>
      <c r="G54" s="15">
        <f>Sales_Data[[#This Row],[Units]]*Sales_Data[[#This Row],[Cost Per Unit]]</f>
        <v>537</v>
      </c>
    </row>
    <row r="55" spans="1:7" x14ac:dyDescent="0.35">
      <c r="A55" t="s">
        <v>2</v>
      </c>
      <c r="B55" t="s">
        <v>38</v>
      </c>
      <c r="C55" t="s">
        <v>28</v>
      </c>
      <c r="D55" s="16">
        <v>6580</v>
      </c>
      <c r="E55">
        <v>183</v>
      </c>
      <c r="F55" s="15">
        <f>_xlfn.XLOOKUP(Sales_Data[[#This Row],[Product]],Product_Data[Product],Product_Data[Cost per unit])</f>
        <v>10.38</v>
      </c>
      <c r="G55" s="15">
        <f>Sales_Data[[#This Row],[Units]]*Sales_Data[[#This Row],[Cost Per Unit]]</f>
        <v>1899.5400000000002</v>
      </c>
    </row>
    <row r="56" spans="1:7" x14ac:dyDescent="0.35">
      <c r="A56" t="s">
        <v>41</v>
      </c>
      <c r="B56" t="s">
        <v>35</v>
      </c>
      <c r="C56" t="s">
        <v>13</v>
      </c>
      <c r="D56" s="16">
        <v>4760</v>
      </c>
      <c r="E56">
        <v>69</v>
      </c>
      <c r="F56" s="15">
        <f>_xlfn.XLOOKUP(Sales_Data[[#This Row],[Product]],Product_Data[Product],Product_Data[Cost per unit])</f>
        <v>9.33</v>
      </c>
      <c r="G56" s="15">
        <f>Sales_Data[[#This Row],[Units]]*Sales_Data[[#This Row],[Cost Per Unit]]</f>
        <v>643.77</v>
      </c>
    </row>
    <row r="57" spans="1:7" x14ac:dyDescent="0.35">
      <c r="A57" t="s">
        <v>40</v>
      </c>
      <c r="B57" t="s">
        <v>36</v>
      </c>
      <c r="C57" t="s">
        <v>25</v>
      </c>
      <c r="D57" s="16">
        <v>5439</v>
      </c>
      <c r="E57">
        <v>30</v>
      </c>
      <c r="F57" s="15">
        <f>_xlfn.XLOOKUP(Sales_Data[[#This Row],[Product]],Product_Data[Product],Product_Data[Cost per unit])</f>
        <v>13.15</v>
      </c>
      <c r="G57" s="15">
        <f>Sales_Data[[#This Row],[Units]]*Sales_Data[[#This Row],[Cost Per Unit]]</f>
        <v>394.5</v>
      </c>
    </row>
    <row r="58" spans="1:7" x14ac:dyDescent="0.35">
      <c r="A58" t="s">
        <v>41</v>
      </c>
      <c r="B58" t="s">
        <v>34</v>
      </c>
      <c r="C58" t="s">
        <v>17</v>
      </c>
      <c r="D58" s="16">
        <v>1463</v>
      </c>
      <c r="E58">
        <v>39</v>
      </c>
      <c r="F58" s="15">
        <f>_xlfn.XLOOKUP(Sales_Data[[#This Row],[Product]],Product_Data[Product],Product_Data[Cost per unit])</f>
        <v>3.11</v>
      </c>
      <c r="G58" s="15">
        <f>Sales_Data[[#This Row],[Units]]*Sales_Data[[#This Row],[Cost Per Unit]]</f>
        <v>121.28999999999999</v>
      </c>
    </row>
    <row r="59" spans="1:7" x14ac:dyDescent="0.35">
      <c r="A59" t="s">
        <v>3</v>
      </c>
      <c r="B59" t="s">
        <v>34</v>
      </c>
      <c r="C59" t="s">
        <v>32</v>
      </c>
      <c r="D59" s="16">
        <v>7777</v>
      </c>
      <c r="E59">
        <v>504</v>
      </c>
      <c r="F59" s="15">
        <f>_xlfn.XLOOKUP(Sales_Data[[#This Row],[Product]],Product_Data[Product],Product_Data[Cost per unit])</f>
        <v>8.65</v>
      </c>
      <c r="G59" s="15">
        <f>Sales_Data[[#This Row],[Units]]*Sales_Data[[#This Row],[Cost Per Unit]]</f>
        <v>4359.6000000000004</v>
      </c>
    </row>
    <row r="60" spans="1:7" x14ac:dyDescent="0.35">
      <c r="A60" t="s">
        <v>9</v>
      </c>
      <c r="B60" t="s">
        <v>37</v>
      </c>
      <c r="C60" t="s">
        <v>29</v>
      </c>
      <c r="D60" s="16">
        <v>1085</v>
      </c>
      <c r="E60">
        <v>273</v>
      </c>
      <c r="F60" s="15">
        <f>_xlfn.XLOOKUP(Sales_Data[[#This Row],[Product]],Product_Data[Product],Product_Data[Cost per unit])</f>
        <v>7.16</v>
      </c>
      <c r="G60" s="15">
        <f>Sales_Data[[#This Row],[Units]]*Sales_Data[[#This Row],[Cost Per Unit]]</f>
        <v>1954.68</v>
      </c>
    </row>
    <row r="61" spans="1:7" x14ac:dyDescent="0.35">
      <c r="A61" t="s">
        <v>5</v>
      </c>
      <c r="B61" t="s">
        <v>37</v>
      </c>
      <c r="C61" t="s">
        <v>31</v>
      </c>
      <c r="D61" s="16">
        <v>182</v>
      </c>
      <c r="E61">
        <v>48</v>
      </c>
      <c r="F61" s="15">
        <f>_xlfn.XLOOKUP(Sales_Data[[#This Row],[Product]],Product_Data[Product],Product_Data[Cost per unit])</f>
        <v>5.79</v>
      </c>
      <c r="G61" s="15">
        <f>Sales_Data[[#This Row],[Units]]*Sales_Data[[#This Row],[Cost Per Unit]]</f>
        <v>277.92</v>
      </c>
    </row>
    <row r="62" spans="1:7" x14ac:dyDescent="0.35">
      <c r="A62" t="s">
        <v>6</v>
      </c>
      <c r="B62" t="s">
        <v>34</v>
      </c>
      <c r="C62" t="s">
        <v>27</v>
      </c>
      <c r="D62" s="16">
        <v>4242</v>
      </c>
      <c r="E62">
        <v>207</v>
      </c>
      <c r="F62" s="15">
        <f>_xlfn.XLOOKUP(Sales_Data[[#This Row],[Product]],Product_Data[Product],Product_Data[Cost per unit])</f>
        <v>16.73</v>
      </c>
      <c r="G62" s="15">
        <f>Sales_Data[[#This Row],[Units]]*Sales_Data[[#This Row],[Cost Per Unit]]</f>
        <v>3463.11</v>
      </c>
    </row>
    <row r="63" spans="1:7" x14ac:dyDescent="0.35">
      <c r="A63" t="s">
        <v>6</v>
      </c>
      <c r="B63" t="s">
        <v>36</v>
      </c>
      <c r="C63" t="s">
        <v>32</v>
      </c>
      <c r="D63" s="16">
        <v>6118</v>
      </c>
      <c r="E63">
        <v>9</v>
      </c>
      <c r="F63" s="15">
        <f>_xlfn.XLOOKUP(Sales_Data[[#This Row],[Product]],Product_Data[Product],Product_Data[Cost per unit])</f>
        <v>8.65</v>
      </c>
      <c r="G63" s="15">
        <f>Sales_Data[[#This Row],[Units]]*Sales_Data[[#This Row],[Cost Per Unit]]</f>
        <v>77.850000000000009</v>
      </c>
    </row>
    <row r="64" spans="1:7" x14ac:dyDescent="0.35">
      <c r="A64" t="s">
        <v>10</v>
      </c>
      <c r="B64" t="s">
        <v>36</v>
      </c>
      <c r="C64" t="s">
        <v>23</v>
      </c>
      <c r="D64" s="16">
        <v>2317</v>
      </c>
      <c r="E64">
        <v>261</v>
      </c>
      <c r="F64" s="15">
        <f>_xlfn.XLOOKUP(Sales_Data[[#This Row],[Product]],Product_Data[Product],Product_Data[Cost per unit])</f>
        <v>6.49</v>
      </c>
      <c r="G64" s="15">
        <f>Sales_Data[[#This Row],[Units]]*Sales_Data[[#This Row],[Cost Per Unit]]</f>
        <v>1693.89</v>
      </c>
    </row>
    <row r="65" spans="1:7" x14ac:dyDescent="0.35">
      <c r="A65" t="s">
        <v>6</v>
      </c>
      <c r="B65" t="s">
        <v>38</v>
      </c>
      <c r="C65" t="s">
        <v>16</v>
      </c>
      <c r="D65" s="16">
        <v>938</v>
      </c>
      <c r="E65">
        <v>6</v>
      </c>
      <c r="F65" s="15">
        <f>_xlfn.XLOOKUP(Sales_Data[[#This Row],[Product]],Product_Data[Product],Product_Data[Cost per unit])</f>
        <v>8.7899999999999991</v>
      </c>
      <c r="G65" s="15">
        <f>Sales_Data[[#This Row],[Units]]*Sales_Data[[#This Row],[Cost Per Unit]]</f>
        <v>52.739999999999995</v>
      </c>
    </row>
    <row r="66" spans="1:7" x14ac:dyDescent="0.35">
      <c r="A66" t="s">
        <v>8</v>
      </c>
      <c r="B66" t="s">
        <v>37</v>
      </c>
      <c r="C66" t="s">
        <v>15</v>
      </c>
      <c r="D66" s="16">
        <v>9709</v>
      </c>
      <c r="E66">
        <v>30</v>
      </c>
      <c r="F66" s="15">
        <f>_xlfn.XLOOKUP(Sales_Data[[#This Row],[Product]],Product_Data[Product],Product_Data[Cost per unit])</f>
        <v>11.73</v>
      </c>
      <c r="G66" s="15">
        <f>Sales_Data[[#This Row],[Units]]*Sales_Data[[#This Row],[Cost Per Unit]]</f>
        <v>351.90000000000003</v>
      </c>
    </row>
    <row r="67" spans="1:7" x14ac:dyDescent="0.35">
      <c r="A67" t="s">
        <v>7</v>
      </c>
      <c r="B67" t="s">
        <v>34</v>
      </c>
      <c r="C67" t="s">
        <v>20</v>
      </c>
      <c r="D67" s="16">
        <v>2205</v>
      </c>
      <c r="E67">
        <v>138</v>
      </c>
      <c r="F67" s="15">
        <f>_xlfn.XLOOKUP(Sales_Data[[#This Row],[Product]],Product_Data[Product],Product_Data[Cost per unit])</f>
        <v>10.62</v>
      </c>
      <c r="G67" s="15">
        <f>Sales_Data[[#This Row],[Units]]*Sales_Data[[#This Row],[Cost Per Unit]]</f>
        <v>1465.56</v>
      </c>
    </row>
    <row r="68" spans="1:7" x14ac:dyDescent="0.35">
      <c r="A68" t="s">
        <v>7</v>
      </c>
      <c r="B68" t="s">
        <v>37</v>
      </c>
      <c r="C68" t="s">
        <v>17</v>
      </c>
      <c r="D68" s="16">
        <v>4487</v>
      </c>
      <c r="E68">
        <v>111</v>
      </c>
      <c r="F68" s="15">
        <f>_xlfn.XLOOKUP(Sales_Data[[#This Row],[Product]],Product_Data[Product],Product_Data[Cost per unit])</f>
        <v>3.11</v>
      </c>
      <c r="G68" s="15">
        <f>Sales_Data[[#This Row],[Units]]*Sales_Data[[#This Row],[Cost Per Unit]]</f>
        <v>345.21</v>
      </c>
    </row>
    <row r="69" spans="1:7" x14ac:dyDescent="0.35">
      <c r="A69" t="s">
        <v>5</v>
      </c>
      <c r="B69" t="s">
        <v>35</v>
      </c>
      <c r="C69" t="s">
        <v>18</v>
      </c>
      <c r="D69" s="16">
        <v>2415</v>
      </c>
      <c r="E69">
        <v>15</v>
      </c>
      <c r="F69" s="15">
        <f>_xlfn.XLOOKUP(Sales_Data[[#This Row],[Product]],Product_Data[Product],Product_Data[Cost per unit])</f>
        <v>6.47</v>
      </c>
      <c r="G69" s="15">
        <f>Sales_Data[[#This Row],[Units]]*Sales_Data[[#This Row],[Cost Per Unit]]</f>
        <v>97.05</v>
      </c>
    </row>
    <row r="70" spans="1:7" x14ac:dyDescent="0.35">
      <c r="A70" t="s">
        <v>40</v>
      </c>
      <c r="B70" t="s">
        <v>34</v>
      </c>
      <c r="C70" t="s">
        <v>19</v>
      </c>
      <c r="D70" s="16">
        <v>4018</v>
      </c>
      <c r="E70">
        <v>162</v>
      </c>
      <c r="F70" s="15">
        <f>_xlfn.XLOOKUP(Sales_Data[[#This Row],[Product]],Product_Data[Product],Product_Data[Cost per unit])</f>
        <v>7.64</v>
      </c>
      <c r="G70" s="15">
        <f>Sales_Data[[#This Row],[Units]]*Sales_Data[[#This Row],[Cost Per Unit]]</f>
        <v>1237.6799999999998</v>
      </c>
    </row>
    <row r="71" spans="1:7" x14ac:dyDescent="0.35">
      <c r="A71" t="s">
        <v>5</v>
      </c>
      <c r="B71" t="s">
        <v>34</v>
      </c>
      <c r="C71" t="s">
        <v>19</v>
      </c>
      <c r="D71" s="16">
        <v>861</v>
      </c>
      <c r="E71">
        <v>195</v>
      </c>
      <c r="F71" s="15">
        <f>_xlfn.XLOOKUP(Sales_Data[[#This Row],[Product]],Product_Data[Product],Product_Data[Cost per unit])</f>
        <v>7.64</v>
      </c>
      <c r="G71" s="15">
        <f>Sales_Data[[#This Row],[Units]]*Sales_Data[[#This Row],[Cost Per Unit]]</f>
        <v>1489.8</v>
      </c>
    </row>
    <row r="72" spans="1:7" x14ac:dyDescent="0.35">
      <c r="A72" t="s">
        <v>10</v>
      </c>
      <c r="B72" t="s">
        <v>38</v>
      </c>
      <c r="C72" t="s">
        <v>14</v>
      </c>
      <c r="D72" s="16">
        <v>5586</v>
      </c>
      <c r="E72">
        <v>525</v>
      </c>
      <c r="F72" s="15">
        <f>_xlfn.XLOOKUP(Sales_Data[[#This Row],[Product]],Product_Data[Product],Product_Data[Cost per unit])</f>
        <v>11.7</v>
      </c>
      <c r="G72" s="15">
        <f>Sales_Data[[#This Row],[Units]]*Sales_Data[[#This Row],[Cost Per Unit]]</f>
        <v>6142.5</v>
      </c>
    </row>
    <row r="73" spans="1:7" x14ac:dyDescent="0.35">
      <c r="A73" t="s">
        <v>7</v>
      </c>
      <c r="B73" t="s">
        <v>34</v>
      </c>
      <c r="C73" t="s">
        <v>33</v>
      </c>
      <c r="D73" s="16">
        <v>2226</v>
      </c>
      <c r="E73">
        <v>48</v>
      </c>
      <c r="F73" s="15">
        <f>_xlfn.XLOOKUP(Sales_Data[[#This Row],[Product]],Product_Data[Product],Product_Data[Cost per unit])</f>
        <v>12.37</v>
      </c>
      <c r="G73" s="15">
        <f>Sales_Data[[#This Row],[Units]]*Sales_Data[[#This Row],[Cost Per Unit]]</f>
        <v>593.76</v>
      </c>
    </row>
    <row r="74" spans="1:7" x14ac:dyDescent="0.35">
      <c r="A74" t="s">
        <v>9</v>
      </c>
      <c r="B74" t="s">
        <v>34</v>
      </c>
      <c r="C74" t="s">
        <v>28</v>
      </c>
      <c r="D74" s="16">
        <v>14329</v>
      </c>
      <c r="E74">
        <v>150</v>
      </c>
      <c r="F74" s="15">
        <f>_xlfn.XLOOKUP(Sales_Data[[#This Row],[Product]],Product_Data[Product],Product_Data[Cost per unit])</f>
        <v>10.38</v>
      </c>
      <c r="G74" s="15">
        <f>Sales_Data[[#This Row],[Units]]*Sales_Data[[#This Row],[Cost Per Unit]]</f>
        <v>1557.0000000000002</v>
      </c>
    </row>
    <row r="75" spans="1:7" x14ac:dyDescent="0.35">
      <c r="A75" t="s">
        <v>9</v>
      </c>
      <c r="B75" t="s">
        <v>34</v>
      </c>
      <c r="C75" t="s">
        <v>20</v>
      </c>
      <c r="D75" s="16">
        <v>8463</v>
      </c>
      <c r="E75">
        <v>492</v>
      </c>
      <c r="F75" s="15">
        <f>_xlfn.XLOOKUP(Sales_Data[[#This Row],[Product]],Product_Data[Product],Product_Data[Cost per unit])</f>
        <v>10.62</v>
      </c>
      <c r="G75" s="15">
        <f>Sales_Data[[#This Row],[Units]]*Sales_Data[[#This Row],[Cost Per Unit]]</f>
        <v>5225.04</v>
      </c>
    </row>
    <row r="76" spans="1:7" x14ac:dyDescent="0.35">
      <c r="A76" t="s">
        <v>5</v>
      </c>
      <c r="B76" t="s">
        <v>34</v>
      </c>
      <c r="C76" t="s">
        <v>29</v>
      </c>
      <c r="D76" s="16">
        <v>2891</v>
      </c>
      <c r="E76">
        <v>102</v>
      </c>
      <c r="F76" s="15">
        <f>_xlfn.XLOOKUP(Sales_Data[[#This Row],[Product]],Product_Data[Product],Product_Data[Cost per unit])</f>
        <v>7.16</v>
      </c>
      <c r="G76" s="15">
        <f>Sales_Data[[#This Row],[Units]]*Sales_Data[[#This Row],[Cost Per Unit]]</f>
        <v>730.32</v>
      </c>
    </row>
    <row r="77" spans="1:7" x14ac:dyDescent="0.35">
      <c r="A77" t="s">
        <v>3</v>
      </c>
      <c r="B77" t="s">
        <v>36</v>
      </c>
      <c r="C77" t="s">
        <v>23</v>
      </c>
      <c r="D77" s="16">
        <v>3773</v>
      </c>
      <c r="E77">
        <v>165</v>
      </c>
      <c r="F77" s="15">
        <f>_xlfn.XLOOKUP(Sales_Data[[#This Row],[Product]],Product_Data[Product],Product_Data[Cost per unit])</f>
        <v>6.49</v>
      </c>
      <c r="G77" s="15">
        <f>Sales_Data[[#This Row],[Units]]*Sales_Data[[#This Row],[Cost Per Unit]]</f>
        <v>1070.8500000000001</v>
      </c>
    </row>
    <row r="78" spans="1:7" x14ac:dyDescent="0.35">
      <c r="A78" t="s">
        <v>41</v>
      </c>
      <c r="B78" t="s">
        <v>36</v>
      </c>
      <c r="C78" t="s">
        <v>28</v>
      </c>
      <c r="D78" s="16">
        <v>854</v>
      </c>
      <c r="E78">
        <v>309</v>
      </c>
      <c r="F78" s="15">
        <f>_xlfn.XLOOKUP(Sales_Data[[#This Row],[Product]],Product_Data[Product],Product_Data[Cost per unit])</f>
        <v>10.38</v>
      </c>
      <c r="G78" s="15">
        <f>Sales_Data[[#This Row],[Units]]*Sales_Data[[#This Row],[Cost Per Unit]]</f>
        <v>3207.42</v>
      </c>
    </row>
    <row r="79" spans="1:7" x14ac:dyDescent="0.35">
      <c r="A79" t="s">
        <v>6</v>
      </c>
      <c r="B79" t="s">
        <v>36</v>
      </c>
      <c r="C79" t="s">
        <v>17</v>
      </c>
      <c r="D79" s="16">
        <v>4970</v>
      </c>
      <c r="E79">
        <v>156</v>
      </c>
      <c r="F79" s="15">
        <f>_xlfn.XLOOKUP(Sales_Data[[#This Row],[Product]],Product_Data[Product],Product_Data[Cost per unit])</f>
        <v>3.11</v>
      </c>
      <c r="G79" s="15">
        <f>Sales_Data[[#This Row],[Units]]*Sales_Data[[#This Row],[Cost Per Unit]]</f>
        <v>485.15999999999997</v>
      </c>
    </row>
    <row r="80" spans="1:7" x14ac:dyDescent="0.35">
      <c r="A80" t="s">
        <v>9</v>
      </c>
      <c r="B80" t="s">
        <v>35</v>
      </c>
      <c r="C80" t="s">
        <v>26</v>
      </c>
      <c r="D80" s="16">
        <v>98</v>
      </c>
      <c r="E80">
        <v>159</v>
      </c>
      <c r="F80" s="15">
        <f>_xlfn.XLOOKUP(Sales_Data[[#This Row],[Product]],Product_Data[Product],Product_Data[Cost per unit])</f>
        <v>5.6</v>
      </c>
      <c r="G80" s="15">
        <f>Sales_Data[[#This Row],[Units]]*Sales_Data[[#This Row],[Cost Per Unit]]</f>
        <v>890.4</v>
      </c>
    </row>
    <row r="81" spans="1:7" x14ac:dyDescent="0.35">
      <c r="A81" t="s">
        <v>5</v>
      </c>
      <c r="B81" t="s">
        <v>35</v>
      </c>
      <c r="C81" t="s">
        <v>15</v>
      </c>
      <c r="D81" s="16">
        <v>13391</v>
      </c>
      <c r="E81">
        <v>201</v>
      </c>
      <c r="F81" s="15">
        <f>_xlfn.XLOOKUP(Sales_Data[[#This Row],[Product]],Product_Data[Product],Product_Data[Cost per unit])</f>
        <v>11.73</v>
      </c>
      <c r="G81" s="15">
        <f>Sales_Data[[#This Row],[Units]]*Sales_Data[[#This Row],[Cost Per Unit]]</f>
        <v>2357.73</v>
      </c>
    </row>
    <row r="82" spans="1:7" x14ac:dyDescent="0.35">
      <c r="A82" t="s">
        <v>8</v>
      </c>
      <c r="B82" t="s">
        <v>39</v>
      </c>
      <c r="C82" t="s">
        <v>31</v>
      </c>
      <c r="D82" s="16">
        <v>8890</v>
      </c>
      <c r="E82">
        <v>210</v>
      </c>
      <c r="F82" s="15">
        <f>_xlfn.XLOOKUP(Sales_Data[[#This Row],[Product]],Product_Data[Product],Product_Data[Cost per unit])</f>
        <v>5.79</v>
      </c>
      <c r="G82" s="15">
        <f>Sales_Data[[#This Row],[Units]]*Sales_Data[[#This Row],[Cost Per Unit]]</f>
        <v>1215.9000000000001</v>
      </c>
    </row>
    <row r="83" spans="1:7" x14ac:dyDescent="0.35">
      <c r="A83" t="s">
        <v>2</v>
      </c>
      <c r="B83" t="s">
        <v>38</v>
      </c>
      <c r="C83" t="s">
        <v>13</v>
      </c>
      <c r="D83" s="16">
        <v>56</v>
      </c>
      <c r="E83">
        <v>51</v>
      </c>
      <c r="F83" s="15">
        <f>_xlfn.XLOOKUP(Sales_Data[[#This Row],[Product]],Product_Data[Product],Product_Data[Cost per unit])</f>
        <v>9.33</v>
      </c>
      <c r="G83" s="15">
        <f>Sales_Data[[#This Row],[Units]]*Sales_Data[[#This Row],[Cost Per Unit]]</f>
        <v>475.83</v>
      </c>
    </row>
    <row r="84" spans="1:7" x14ac:dyDescent="0.35">
      <c r="A84" t="s">
        <v>3</v>
      </c>
      <c r="B84" t="s">
        <v>36</v>
      </c>
      <c r="C84" t="s">
        <v>25</v>
      </c>
      <c r="D84" s="16">
        <v>3339</v>
      </c>
      <c r="E84">
        <v>39</v>
      </c>
      <c r="F84" s="15">
        <f>_xlfn.XLOOKUP(Sales_Data[[#This Row],[Product]],Product_Data[Product],Product_Data[Cost per unit])</f>
        <v>13.15</v>
      </c>
      <c r="G84" s="15">
        <f>Sales_Data[[#This Row],[Units]]*Sales_Data[[#This Row],[Cost Per Unit]]</f>
        <v>512.85</v>
      </c>
    </row>
    <row r="85" spans="1:7" x14ac:dyDescent="0.35">
      <c r="A85" t="s">
        <v>10</v>
      </c>
      <c r="B85" t="s">
        <v>35</v>
      </c>
      <c r="C85" t="s">
        <v>18</v>
      </c>
      <c r="D85" s="16">
        <v>3808</v>
      </c>
      <c r="E85">
        <v>279</v>
      </c>
      <c r="F85" s="15">
        <f>_xlfn.XLOOKUP(Sales_Data[[#This Row],[Product]],Product_Data[Product],Product_Data[Cost per unit])</f>
        <v>6.47</v>
      </c>
      <c r="G85" s="15">
        <f>Sales_Data[[#This Row],[Units]]*Sales_Data[[#This Row],[Cost Per Unit]]</f>
        <v>1805.1299999999999</v>
      </c>
    </row>
    <row r="86" spans="1:7" x14ac:dyDescent="0.35">
      <c r="A86" t="s">
        <v>10</v>
      </c>
      <c r="B86" t="s">
        <v>38</v>
      </c>
      <c r="C86" t="s">
        <v>13</v>
      </c>
      <c r="D86" s="16">
        <v>63</v>
      </c>
      <c r="E86">
        <v>123</v>
      </c>
      <c r="F86" s="15">
        <f>_xlfn.XLOOKUP(Sales_Data[[#This Row],[Product]],Product_Data[Product],Product_Data[Cost per unit])</f>
        <v>9.33</v>
      </c>
      <c r="G86" s="15">
        <f>Sales_Data[[#This Row],[Units]]*Sales_Data[[#This Row],[Cost Per Unit]]</f>
        <v>1147.5899999999999</v>
      </c>
    </row>
    <row r="87" spans="1:7" x14ac:dyDescent="0.35">
      <c r="A87" t="s">
        <v>2</v>
      </c>
      <c r="B87" t="s">
        <v>39</v>
      </c>
      <c r="C87" t="s">
        <v>27</v>
      </c>
      <c r="D87" s="16">
        <v>7812</v>
      </c>
      <c r="E87">
        <v>81</v>
      </c>
      <c r="F87" s="15">
        <f>_xlfn.XLOOKUP(Sales_Data[[#This Row],[Product]],Product_Data[Product],Product_Data[Cost per unit])</f>
        <v>16.73</v>
      </c>
      <c r="G87" s="15">
        <f>Sales_Data[[#This Row],[Units]]*Sales_Data[[#This Row],[Cost Per Unit]]</f>
        <v>1355.13</v>
      </c>
    </row>
    <row r="88" spans="1:7" x14ac:dyDescent="0.35">
      <c r="A88" t="s">
        <v>40</v>
      </c>
      <c r="B88" t="s">
        <v>37</v>
      </c>
      <c r="C88" t="s">
        <v>19</v>
      </c>
      <c r="D88" s="16">
        <v>7693</v>
      </c>
      <c r="E88">
        <v>21</v>
      </c>
      <c r="F88" s="15">
        <f>_xlfn.XLOOKUP(Sales_Data[[#This Row],[Product]],Product_Data[Product],Product_Data[Cost per unit])</f>
        <v>7.64</v>
      </c>
      <c r="G88" s="15">
        <f>Sales_Data[[#This Row],[Units]]*Sales_Data[[#This Row],[Cost Per Unit]]</f>
        <v>160.44</v>
      </c>
    </row>
    <row r="89" spans="1:7" x14ac:dyDescent="0.35">
      <c r="A89" t="s">
        <v>3</v>
      </c>
      <c r="B89" t="s">
        <v>36</v>
      </c>
      <c r="C89" t="s">
        <v>28</v>
      </c>
      <c r="D89" s="16">
        <v>973</v>
      </c>
      <c r="E89">
        <v>162</v>
      </c>
      <c r="F89" s="15">
        <f>_xlfn.XLOOKUP(Sales_Data[[#This Row],[Product]],Product_Data[Product],Product_Data[Cost per unit])</f>
        <v>10.38</v>
      </c>
      <c r="G89" s="15">
        <f>Sales_Data[[#This Row],[Units]]*Sales_Data[[#This Row],[Cost Per Unit]]</f>
        <v>1681.5600000000002</v>
      </c>
    </row>
    <row r="90" spans="1:7" x14ac:dyDescent="0.35">
      <c r="A90" t="s">
        <v>10</v>
      </c>
      <c r="B90" t="s">
        <v>35</v>
      </c>
      <c r="C90" t="s">
        <v>21</v>
      </c>
      <c r="D90" s="16">
        <v>567</v>
      </c>
      <c r="E90">
        <v>228</v>
      </c>
      <c r="F90" s="15">
        <f>_xlfn.XLOOKUP(Sales_Data[[#This Row],[Product]],Product_Data[Product],Product_Data[Cost per unit])</f>
        <v>9</v>
      </c>
      <c r="G90" s="15">
        <f>Sales_Data[[#This Row],[Units]]*Sales_Data[[#This Row],[Cost Per Unit]]</f>
        <v>2052</v>
      </c>
    </row>
    <row r="91" spans="1:7" x14ac:dyDescent="0.35">
      <c r="A91" t="s">
        <v>10</v>
      </c>
      <c r="B91" t="s">
        <v>36</v>
      </c>
      <c r="C91" t="s">
        <v>29</v>
      </c>
      <c r="D91" s="16">
        <v>2471</v>
      </c>
      <c r="E91">
        <v>342</v>
      </c>
      <c r="F91" s="15">
        <f>_xlfn.XLOOKUP(Sales_Data[[#This Row],[Product]],Product_Data[Product],Product_Data[Cost per unit])</f>
        <v>7.16</v>
      </c>
      <c r="G91" s="15">
        <f>Sales_Data[[#This Row],[Units]]*Sales_Data[[#This Row],[Cost Per Unit]]</f>
        <v>2448.7200000000003</v>
      </c>
    </row>
    <row r="92" spans="1:7" x14ac:dyDescent="0.35">
      <c r="A92" t="s">
        <v>5</v>
      </c>
      <c r="B92" t="s">
        <v>38</v>
      </c>
      <c r="C92" t="s">
        <v>13</v>
      </c>
      <c r="D92" s="16">
        <v>7189</v>
      </c>
      <c r="E92">
        <v>54</v>
      </c>
      <c r="F92" s="15">
        <f>_xlfn.XLOOKUP(Sales_Data[[#This Row],[Product]],Product_Data[Product],Product_Data[Cost per unit])</f>
        <v>9.33</v>
      </c>
      <c r="G92" s="15">
        <f>Sales_Data[[#This Row],[Units]]*Sales_Data[[#This Row],[Cost Per Unit]]</f>
        <v>503.82</v>
      </c>
    </row>
    <row r="93" spans="1:7" x14ac:dyDescent="0.35">
      <c r="A93" t="s">
        <v>41</v>
      </c>
      <c r="B93" t="s">
        <v>35</v>
      </c>
      <c r="C93" t="s">
        <v>28</v>
      </c>
      <c r="D93" s="16">
        <v>7455</v>
      </c>
      <c r="E93">
        <v>216</v>
      </c>
      <c r="F93" s="15">
        <f>_xlfn.XLOOKUP(Sales_Data[[#This Row],[Product]],Product_Data[Product],Product_Data[Cost per unit])</f>
        <v>10.38</v>
      </c>
      <c r="G93" s="15">
        <f>Sales_Data[[#This Row],[Units]]*Sales_Data[[#This Row],[Cost Per Unit]]</f>
        <v>2242.0800000000004</v>
      </c>
    </row>
    <row r="94" spans="1:7" x14ac:dyDescent="0.35">
      <c r="A94" t="s">
        <v>3</v>
      </c>
      <c r="B94" t="s">
        <v>34</v>
      </c>
      <c r="C94" t="s">
        <v>26</v>
      </c>
      <c r="D94" s="16">
        <v>3108</v>
      </c>
      <c r="E94">
        <v>54</v>
      </c>
      <c r="F94" s="15">
        <f>_xlfn.XLOOKUP(Sales_Data[[#This Row],[Product]],Product_Data[Product],Product_Data[Cost per unit])</f>
        <v>5.6</v>
      </c>
      <c r="G94" s="15">
        <f>Sales_Data[[#This Row],[Units]]*Sales_Data[[#This Row],[Cost Per Unit]]</f>
        <v>302.39999999999998</v>
      </c>
    </row>
    <row r="95" spans="1:7" x14ac:dyDescent="0.35">
      <c r="A95" t="s">
        <v>6</v>
      </c>
      <c r="B95" t="s">
        <v>38</v>
      </c>
      <c r="C95" t="s">
        <v>25</v>
      </c>
      <c r="D95" s="16">
        <v>469</v>
      </c>
      <c r="E95">
        <v>75</v>
      </c>
      <c r="F95" s="15">
        <f>_xlfn.XLOOKUP(Sales_Data[[#This Row],[Product]],Product_Data[Product],Product_Data[Cost per unit])</f>
        <v>13.15</v>
      </c>
      <c r="G95" s="15">
        <f>Sales_Data[[#This Row],[Units]]*Sales_Data[[#This Row],[Cost Per Unit]]</f>
        <v>986.25</v>
      </c>
    </row>
    <row r="96" spans="1:7" x14ac:dyDescent="0.35">
      <c r="A96" t="s">
        <v>9</v>
      </c>
      <c r="B96" t="s">
        <v>37</v>
      </c>
      <c r="C96" t="s">
        <v>23</v>
      </c>
      <c r="D96" s="16">
        <v>2737</v>
      </c>
      <c r="E96">
        <v>93</v>
      </c>
      <c r="F96" s="15">
        <f>_xlfn.XLOOKUP(Sales_Data[[#This Row],[Product]],Product_Data[Product],Product_Data[Cost per unit])</f>
        <v>6.49</v>
      </c>
      <c r="G96" s="15">
        <f>Sales_Data[[#This Row],[Units]]*Sales_Data[[#This Row],[Cost Per Unit]]</f>
        <v>603.57000000000005</v>
      </c>
    </row>
    <row r="97" spans="1:7" x14ac:dyDescent="0.35">
      <c r="A97" t="s">
        <v>9</v>
      </c>
      <c r="B97" t="s">
        <v>37</v>
      </c>
      <c r="C97" t="s">
        <v>25</v>
      </c>
      <c r="D97" s="16">
        <v>4305</v>
      </c>
      <c r="E97">
        <v>156</v>
      </c>
      <c r="F97" s="15">
        <f>_xlfn.XLOOKUP(Sales_Data[[#This Row],[Product]],Product_Data[Product],Product_Data[Cost per unit])</f>
        <v>13.15</v>
      </c>
      <c r="G97" s="15">
        <f>Sales_Data[[#This Row],[Units]]*Sales_Data[[#This Row],[Cost Per Unit]]</f>
        <v>2051.4</v>
      </c>
    </row>
    <row r="98" spans="1:7" x14ac:dyDescent="0.35">
      <c r="A98" t="s">
        <v>9</v>
      </c>
      <c r="B98" t="s">
        <v>38</v>
      </c>
      <c r="C98" t="s">
        <v>17</v>
      </c>
      <c r="D98" s="16">
        <v>2408</v>
      </c>
      <c r="E98">
        <v>9</v>
      </c>
      <c r="F98" s="15">
        <f>_xlfn.XLOOKUP(Sales_Data[[#This Row],[Product]],Product_Data[Product],Product_Data[Cost per unit])</f>
        <v>3.11</v>
      </c>
      <c r="G98" s="15">
        <f>Sales_Data[[#This Row],[Units]]*Sales_Data[[#This Row],[Cost Per Unit]]</f>
        <v>27.99</v>
      </c>
    </row>
    <row r="99" spans="1:7" x14ac:dyDescent="0.35">
      <c r="A99" t="s">
        <v>3</v>
      </c>
      <c r="B99" t="s">
        <v>36</v>
      </c>
      <c r="C99" t="s">
        <v>19</v>
      </c>
      <c r="D99" s="16">
        <v>1281</v>
      </c>
      <c r="E99">
        <v>18</v>
      </c>
      <c r="F99" s="15">
        <f>_xlfn.XLOOKUP(Sales_Data[[#This Row],[Product]],Product_Data[Product],Product_Data[Cost per unit])</f>
        <v>7.64</v>
      </c>
      <c r="G99" s="15">
        <f>Sales_Data[[#This Row],[Units]]*Sales_Data[[#This Row],[Cost Per Unit]]</f>
        <v>137.51999999999998</v>
      </c>
    </row>
    <row r="100" spans="1:7" x14ac:dyDescent="0.35">
      <c r="A100" t="s">
        <v>40</v>
      </c>
      <c r="B100" t="s">
        <v>35</v>
      </c>
      <c r="C100" t="s">
        <v>32</v>
      </c>
      <c r="D100" s="16">
        <v>12348</v>
      </c>
      <c r="E100">
        <v>234</v>
      </c>
      <c r="F100" s="15">
        <f>_xlfn.XLOOKUP(Sales_Data[[#This Row],[Product]],Product_Data[Product],Product_Data[Cost per unit])</f>
        <v>8.65</v>
      </c>
      <c r="G100" s="15">
        <f>Sales_Data[[#This Row],[Units]]*Sales_Data[[#This Row],[Cost Per Unit]]</f>
        <v>2024.1000000000001</v>
      </c>
    </row>
    <row r="101" spans="1:7" x14ac:dyDescent="0.35">
      <c r="A101" t="s">
        <v>3</v>
      </c>
      <c r="B101" t="s">
        <v>34</v>
      </c>
      <c r="C101" t="s">
        <v>28</v>
      </c>
      <c r="D101" s="16">
        <v>3689</v>
      </c>
      <c r="E101">
        <v>312</v>
      </c>
      <c r="F101" s="15">
        <f>_xlfn.XLOOKUP(Sales_Data[[#This Row],[Product]],Product_Data[Product],Product_Data[Cost per unit])</f>
        <v>10.38</v>
      </c>
      <c r="G101" s="15">
        <f>Sales_Data[[#This Row],[Units]]*Sales_Data[[#This Row],[Cost Per Unit]]</f>
        <v>3238.5600000000004</v>
      </c>
    </row>
    <row r="102" spans="1:7" x14ac:dyDescent="0.35">
      <c r="A102" t="s">
        <v>7</v>
      </c>
      <c r="B102" t="s">
        <v>36</v>
      </c>
      <c r="C102" t="s">
        <v>19</v>
      </c>
      <c r="D102" s="16">
        <v>2870</v>
      </c>
      <c r="E102">
        <v>300</v>
      </c>
      <c r="F102" s="15">
        <f>_xlfn.XLOOKUP(Sales_Data[[#This Row],[Product]],Product_Data[Product],Product_Data[Cost per unit])</f>
        <v>7.64</v>
      </c>
      <c r="G102" s="15">
        <f>Sales_Data[[#This Row],[Units]]*Sales_Data[[#This Row],[Cost Per Unit]]</f>
        <v>2292</v>
      </c>
    </row>
    <row r="103" spans="1:7" x14ac:dyDescent="0.35">
      <c r="A103" t="s">
        <v>2</v>
      </c>
      <c r="B103" t="s">
        <v>36</v>
      </c>
      <c r="C103" t="s">
        <v>27</v>
      </c>
      <c r="D103" s="16">
        <v>798</v>
      </c>
      <c r="E103">
        <v>519</v>
      </c>
      <c r="F103" s="15">
        <f>_xlfn.XLOOKUP(Sales_Data[[#This Row],[Product]],Product_Data[Product],Product_Data[Cost per unit])</f>
        <v>16.73</v>
      </c>
      <c r="G103" s="15">
        <f>Sales_Data[[#This Row],[Units]]*Sales_Data[[#This Row],[Cost Per Unit]]</f>
        <v>8682.8700000000008</v>
      </c>
    </row>
    <row r="104" spans="1:7" x14ac:dyDescent="0.35">
      <c r="A104" t="s">
        <v>41</v>
      </c>
      <c r="B104" t="s">
        <v>37</v>
      </c>
      <c r="C104" t="s">
        <v>21</v>
      </c>
      <c r="D104" s="16">
        <v>2933</v>
      </c>
      <c r="E104">
        <v>9</v>
      </c>
      <c r="F104" s="15">
        <f>_xlfn.XLOOKUP(Sales_Data[[#This Row],[Product]],Product_Data[Product],Product_Data[Cost per unit])</f>
        <v>9</v>
      </c>
      <c r="G104" s="15">
        <f>Sales_Data[[#This Row],[Units]]*Sales_Data[[#This Row],[Cost Per Unit]]</f>
        <v>81</v>
      </c>
    </row>
    <row r="105" spans="1:7" x14ac:dyDescent="0.35">
      <c r="A105" t="s">
        <v>5</v>
      </c>
      <c r="B105" t="s">
        <v>35</v>
      </c>
      <c r="C105" t="s">
        <v>4</v>
      </c>
      <c r="D105" s="16">
        <v>2744</v>
      </c>
      <c r="E105">
        <v>9</v>
      </c>
      <c r="F105" s="15">
        <f>_xlfn.XLOOKUP(Sales_Data[[#This Row],[Product]],Product_Data[Product],Product_Data[Cost per unit])</f>
        <v>11.88</v>
      </c>
      <c r="G105" s="15">
        <f>Sales_Data[[#This Row],[Units]]*Sales_Data[[#This Row],[Cost Per Unit]]</f>
        <v>106.92</v>
      </c>
    </row>
    <row r="106" spans="1:7" x14ac:dyDescent="0.35">
      <c r="A106" t="s">
        <v>40</v>
      </c>
      <c r="B106" t="s">
        <v>36</v>
      </c>
      <c r="C106" t="s">
        <v>33</v>
      </c>
      <c r="D106" s="16">
        <v>9772</v>
      </c>
      <c r="E106">
        <v>90</v>
      </c>
      <c r="F106" s="15">
        <f>_xlfn.XLOOKUP(Sales_Data[[#This Row],[Product]],Product_Data[Product],Product_Data[Cost per unit])</f>
        <v>12.37</v>
      </c>
      <c r="G106" s="15">
        <f>Sales_Data[[#This Row],[Units]]*Sales_Data[[#This Row],[Cost Per Unit]]</f>
        <v>1113.3</v>
      </c>
    </row>
    <row r="107" spans="1:7" x14ac:dyDescent="0.35">
      <c r="A107" t="s">
        <v>7</v>
      </c>
      <c r="B107" t="s">
        <v>34</v>
      </c>
      <c r="C107" t="s">
        <v>25</v>
      </c>
      <c r="D107" s="16">
        <v>1568</v>
      </c>
      <c r="E107">
        <v>96</v>
      </c>
      <c r="F107" s="15">
        <f>_xlfn.XLOOKUP(Sales_Data[[#This Row],[Product]],Product_Data[Product],Product_Data[Cost per unit])</f>
        <v>13.15</v>
      </c>
      <c r="G107" s="15">
        <f>Sales_Data[[#This Row],[Units]]*Sales_Data[[#This Row],[Cost Per Unit]]</f>
        <v>1262.4000000000001</v>
      </c>
    </row>
    <row r="108" spans="1:7" x14ac:dyDescent="0.35">
      <c r="A108" t="s">
        <v>2</v>
      </c>
      <c r="B108" t="s">
        <v>36</v>
      </c>
      <c r="C108" t="s">
        <v>16</v>
      </c>
      <c r="D108" s="16">
        <v>11417</v>
      </c>
      <c r="E108">
        <v>21</v>
      </c>
      <c r="F108" s="15">
        <f>_xlfn.XLOOKUP(Sales_Data[[#This Row],[Product]],Product_Data[Product],Product_Data[Cost per unit])</f>
        <v>8.7899999999999991</v>
      </c>
      <c r="G108" s="15">
        <f>Sales_Data[[#This Row],[Units]]*Sales_Data[[#This Row],[Cost Per Unit]]</f>
        <v>184.58999999999997</v>
      </c>
    </row>
    <row r="109" spans="1:7" x14ac:dyDescent="0.35">
      <c r="A109" t="s">
        <v>40</v>
      </c>
      <c r="B109" t="s">
        <v>34</v>
      </c>
      <c r="C109" t="s">
        <v>26</v>
      </c>
      <c r="D109" s="16">
        <v>6748</v>
      </c>
      <c r="E109">
        <v>48</v>
      </c>
      <c r="F109" s="15">
        <f>_xlfn.XLOOKUP(Sales_Data[[#This Row],[Product]],Product_Data[Product],Product_Data[Cost per unit])</f>
        <v>5.6</v>
      </c>
      <c r="G109" s="15">
        <f>Sales_Data[[#This Row],[Units]]*Sales_Data[[#This Row],[Cost Per Unit]]</f>
        <v>268.79999999999995</v>
      </c>
    </row>
    <row r="110" spans="1:7" x14ac:dyDescent="0.35">
      <c r="A110" t="s">
        <v>10</v>
      </c>
      <c r="B110" t="s">
        <v>36</v>
      </c>
      <c r="C110" t="s">
        <v>27</v>
      </c>
      <c r="D110" s="16">
        <v>1407</v>
      </c>
      <c r="E110">
        <v>72</v>
      </c>
      <c r="F110" s="15">
        <f>_xlfn.XLOOKUP(Sales_Data[[#This Row],[Product]],Product_Data[Product],Product_Data[Cost per unit])</f>
        <v>16.73</v>
      </c>
      <c r="G110" s="15">
        <f>Sales_Data[[#This Row],[Units]]*Sales_Data[[#This Row],[Cost Per Unit]]</f>
        <v>1204.56</v>
      </c>
    </row>
    <row r="111" spans="1:7" x14ac:dyDescent="0.35">
      <c r="A111" t="s">
        <v>8</v>
      </c>
      <c r="B111" t="s">
        <v>35</v>
      </c>
      <c r="C111" t="s">
        <v>29</v>
      </c>
      <c r="D111" s="16">
        <v>2023</v>
      </c>
      <c r="E111">
        <v>168</v>
      </c>
      <c r="F111" s="15">
        <f>_xlfn.XLOOKUP(Sales_Data[[#This Row],[Product]],Product_Data[Product],Product_Data[Cost per unit])</f>
        <v>7.16</v>
      </c>
      <c r="G111" s="15">
        <f>Sales_Data[[#This Row],[Units]]*Sales_Data[[#This Row],[Cost Per Unit]]</f>
        <v>1202.8800000000001</v>
      </c>
    </row>
    <row r="112" spans="1:7" x14ac:dyDescent="0.35">
      <c r="A112" t="s">
        <v>5</v>
      </c>
      <c r="B112" t="s">
        <v>39</v>
      </c>
      <c r="C112" t="s">
        <v>26</v>
      </c>
      <c r="D112" s="16">
        <v>5236</v>
      </c>
      <c r="E112">
        <v>51</v>
      </c>
      <c r="F112" s="15">
        <f>_xlfn.XLOOKUP(Sales_Data[[#This Row],[Product]],Product_Data[Product],Product_Data[Cost per unit])</f>
        <v>5.6</v>
      </c>
      <c r="G112" s="15">
        <f>Sales_Data[[#This Row],[Units]]*Sales_Data[[#This Row],[Cost Per Unit]]</f>
        <v>285.59999999999997</v>
      </c>
    </row>
    <row r="113" spans="1:7" x14ac:dyDescent="0.35">
      <c r="A113" t="s">
        <v>41</v>
      </c>
      <c r="B113" t="s">
        <v>36</v>
      </c>
      <c r="C113" t="s">
        <v>19</v>
      </c>
      <c r="D113" s="16">
        <v>1925</v>
      </c>
      <c r="E113">
        <v>192</v>
      </c>
      <c r="F113" s="15">
        <f>_xlfn.XLOOKUP(Sales_Data[[#This Row],[Product]],Product_Data[Product],Product_Data[Cost per unit])</f>
        <v>7.64</v>
      </c>
      <c r="G113" s="15">
        <f>Sales_Data[[#This Row],[Units]]*Sales_Data[[#This Row],[Cost Per Unit]]</f>
        <v>1466.8799999999999</v>
      </c>
    </row>
    <row r="114" spans="1:7" x14ac:dyDescent="0.35">
      <c r="A114" t="s">
        <v>7</v>
      </c>
      <c r="B114" t="s">
        <v>37</v>
      </c>
      <c r="C114" t="s">
        <v>14</v>
      </c>
      <c r="D114" s="16">
        <v>6608</v>
      </c>
      <c r="E114">
        <v>225</v>
      </c>
      <c r="F114" s="15">
        <f>_xlfn.XLOOKUP(Sales_Data[[#This Row],[Product]],Product_Data[Product],Product_Data[Cost per unit])</f>
        <v>11.7</v>
      </c>
      <c r="G114" s="15">
        <f>Sales_Data[[#This Row],[Units]]*Sales_Data[[#This Row],[Cost Per Unit]]</f>
        <v>2632.5</v>
      </c>
    </row>
    <row r="115" spans="1:7" x14ac:dyDescent="0.35">
      <c r="A115" t="s">
        <v>6</v>
      </c>
      <c r="B115" t="s">
        <v>34</v>
      </c>
      <c r="C115" t="s">
        <v>26</v>
      </c>
      <c r="D115" s="16">
        <v>8008</v>
      </c>
      <c r="E115">
        <v>456</v>
      </c>
      <c r="F115" s="15">
        <f>_xlfn.XLOOKUP(Sales_Data[[#This Row],[Product]],Product_Data[Product],Product_Data[Cost per unit])</f>
        <v>5.6</v>
      </c>
      <c r="G115" s="15">
        <f>Sales_Data[[#This Row],[Units]]*Sales_Data[[#This Row],[Cost Per Unit]]</f>
        <v>2553.6</v>
      </c>
    </row>
    <row r="116" spans="1:7" x14ac:dyDescent="0.35">
      <c r="A116" t="s">
        <v>10</v>
      </c>
      <c r="B116" t="s">
        <v>34</v>
      </c>
      <c r="C116" t="s">
        <v>25</v>
      </c>
      <c r="D116" s="16">
        <v>1428</v>
      </c>
      <c r="E116">
        <v>93</v>
      </c>
      <c r="F116" s="15">
        <f>_xlfn.XLOOKUP(Sales_Data[[#This Row],[Product]],Product_Data[Product],Product_Data[Cost per unit])</f>
        <v>13.15</v>
      </c>
      <c r="G116" s="15">
        <f>Sales_Data[[#This Row],[Units]]*Sales_Data[[#This Row],[Cost Per Unit]]</f>
        <v>1222.95</v>
      </c>
    </row>
    <row r="117" spans="1:7" x14ac:dyDescent="0.35">
      <c r="A117" t="s">
        <v>6</v>
      </c>
      <c r="B117" t="s">
        <v>34</v>
      </c>
      <c r="C117" t="s">
        <v>4</v>
      </c>
      <c r="D117" s="16">
        <v>525</v>
      </c>
      <c r="E117">
        <v>48</v>
      </c>
      <c r="F117" s="15">
        <f>_xlfn.XLOOKUP(Sales_Data[[#This Row],[Product]],Product_Data[Product],Product_Data[Cost per unit])</f>
        <v>11.88</v>
      </c>
      <c r="G117" s="15">
        <f>Sales_Data[[#This Row],[Units]]*Sales_Data[[#This Row],[Cost Per Unit]]</f>
        <v>570.24</v>
      </c>
    </row>
    <row r="118" spans="1:7" x14ac:dyDescent="0.35">
      <c r="A118" t="s">
        <v>6</v>
      </c>
      <c r="B118" t="s">
        <v>37</v>
      </c>
      <c r="C118" t="s">
        <v>18</v>
      </c>
      <c r="D118" s="16">
        <v>1505</v>
      </c>
      <c r="E118">
        <v>102</v>
      </c>
      <c r="F118" s="15">
        <f>_xlfn.XLOOKUP(Sales_Data[[#This Row],[Product]],Product_Data[Product],Product_Data[Cost per unit])</f>
        <v>6.47</v>
      </c>
      <c r="G118" s="15">
        <f>Sales_Data[[#This Row],[Units]]*Sales_Data[[#This Row],[Cost Per Unit]]</f>
        <v>659.93999999999994</v>
      </c>
    </row>
    <row r="119" spans="1:7" x14ac:dyDescent="0.35">
      <c r="A119" t="s">
        <v>7</v>
      </c>
      <c r="B119" t="s">
        <v>35</v>
      </c>
      <c r="C119" t="s">
        <v>30</v>
      </c>
      <c r="D119" s="16">
        <v>6755</v>
      </c>
      <c r="E119">
        <v>252</v>
      </c>
      <c r="F119" s="15">
        <f>_xlfn.XLOOKUP(Sales_Data[[#This Row],[Product]],Product_Data[Product],Product_Data[Cost per unit])</f>
        <v>14.49</v>
      </c>
      <c r="G119" s="15">
        <f>Sales_Data[[#This Row],[Units]]*Sales_Data[[#This Row],[Cost Per Unit]]</f>
        <v>3651.48</v>
      </c>
    </row>
    <row r="120" spans="1:7" x14ac:dyDescent="0.35">
      <c r="A120" t="s">
        <v>2</v>
      </c>
      <c r="B120" t="s">
        <v>37</v>
      </c>
      <c r="C120" t="s">
        <v>18</v>
      </c>
      <c r="D120" s="16">
        <v>11571</v>
      </c>
      <c r="E120">
        <v>138</v>
      </c>
      <c r="F120" s="15">
        <f>_xlfn.XLOOKUP(Sales_Data[[#This Row],[Product]],Product_Data[Product],Product_Data[Cost per unit])</f>
        <v>6.47</v>
      </c>
      <c r="G120" s="15">
        <f>Sales_Data[[#This Row],[Units]]*Sales_Data[[#This Row],[Cost Per Unit]]</f>
        <v>892.86</v>
      </c>
    </row>
    <row r="121" spans="1:7" x14ac:dyDescent="0.35">
      <c r="A121" t="s">
        <v>40</v>
      </c>
      <c r="B121" t="s">
        <v>38</v>
      </c>
      <c r="C121" t="s">
        <v>25</v>
      </c>
      <c r="D121" s="16">
        <v>2541</v>
      </c>
      <c r="E121">
        <v>90</v>
      </c>
      <c r="F121" s="15">
        <f>_xlfn.XLOOKUP(Sales_Data[[#This Row],[Product]],Product_Data[Product],Product_Data[Cost per unit])</f>
        <v>13.15</v>
      </c>
      <c r="G121" s="15">
        <f>Sales_Data[[#This Row],[Units]]*Sales_Data[[#This Row],[Cost Per Unit]]</f>
        <v>1183.5</v>
      </c>
    </row>
    <row r="122" spans="1:7" x14ac:dyDescent="0.35">
      <c r="A122" t="s">
        <v>41</v>
      </c>
      <c r="B122" t="s">
        <v>37</v>
      </c>
      <c r="C122" t="s">
        <v>30</v>
      </c>
      <c r="D122" s="16">
        <v>1526</v>
      </c>
      <c r="E122">
        <v>240</v>
      </c>
      <c r="F122" s="15">
        <f>_xlfn.XLOOKUP(Sales_Data[[#This Row],[Product]],Product_Data[Product],Product_Data[Cost per unit])</f>
        <v>14.49</v>
      </c>
      <c r="G122" s="15">
        <f>Sales_Data[[#This Row],[Units]]*Sales_Data[[#This Row],[Cost Per Unit]]</f>
        <v>3477.6</v>
      </c>
    </row>
    <row r="123" spans="1:7" x14ac:dyDescent="0.35">
      <c r="A123" t="s">
        <v>40</v>
      </c>
      <c r="B123" t="s">
        <v>38</v>
      </c>
      <c r="C123" t="s">
        <v>4</v>
      </c>
      <c r="D123" s="16">
        <v>6125</v>
      </c>
      <c r="E123">
        <v>102</v>
      </c>
      <c r="F123" s="15">
        <f>_xlfn.XLOOKUP(Sales_Data[[#This Row],[Product]],Product_Data[Product],Product_Data[Cost per unit])</f>
        <v>11.88</v>
      </c>
      <c r="G123" s="15">
        <f>Sales_Data[[#This Row],[Units]]*Sales_Data[[#This Row],[Cost Per Unit]]</f>
        <v>1211.76</v>
      </c>
    </row>
    <row r="124" spans="1:7" x14ac:dyDescent="0.35">
      <c r="A124" t="s">
        <v>41</v>
      </c>
      <c r="B124" t="s">
        <v>35</v>
      </c>
      <c r="C124" t="s">
        <v>27</v>
      </c>
      <c r="D124" s="16">
        <v>847</v>
      </c>
      <c r="E124">
        <v>129</v>
      </c>
      <c r="F124" s="15">
        <f>_xlfn.XLOOKUP(Sales_Data[[#This Row],[Product]],Product_Data[Product],Product_Data[Cost per unit])</f>
        <v>16.73</v>
      </c>
      <c r="G124" s="15">
        <f>Sales_Data[[#This Row],[Units]]*Sales_Data[[#This Row],[Cost Per Unit]]</f>
        <v>2158.17</v>
      </c>
    </row>
    <row r="125" spans="1:7" x14ac:dyDescent="0.35">
      <c r="A125" t="s">
        <v>8</v>
      </c>
      <c r="B125" t="s">
        <v>35</v>
      </c>
      <c r="C125" t="s">
        <v>27</v>
      </c>
      <c r="D125" s="16">
        <v>4753</v>
      </c>
      <c r="E125">
        <v>300</v>
      </c>
      <c r="F125" s="15">
        <f>_xlfn.XLOOKUP(Sales_Data[[#This Row],[Product]],Product_Data[Product],Product_Data[Cost per unit])</f>
        <v>16.73</v>
      </c>
      <c r="G125" s="15">
        <f>Sales_Data[[#This Row],[Units]]*Sales_Data[[#This Row],[Cost Per Unit]]</f>
        <v>5019</v>
      </c>
    </row>
    <row r="126" spans="1:7" x14ac:dyDescent="0.35">
      <c r="A126" t="s">
        <v>6</v>
      </c>
      <c r="B126" t="s">
        <v>38</v>
      </c>
      <c r="C126" t="s">
        <v>33</v>
      </c>
      <c r="D126" s="16">
        <v>959</v>
      </c>
      <c r="E126">
        <v>135</v>
      </c>
      <c r="F126" s="15">
        <f>_xlfn.XLOOKUP(Sales_Data[[#This Row],[Product]],Product_Data[Product],Product_Data[Cost per unit])</f>
        <v>12.37</v>
      </c>
      <c r="G126" s="15">
        <f>Sales_Data[[#This Row],[Units]]*Sales_Data[[#This Row],[Cost Per Unit]]</f>
        <v>1669.9499999999998</v>
      </c>
    </row>
    <row r="127" spans="1:7" x14ac:dyDescent="0.35">
      <c r="A127" t="s">
        <v>7</v>
      </c>
      <c r="B127" t="s">
        <v>35</v>
      </c>
      <c r="C127" t="s">
        <v>24</v>
      </c>
      <c r="D127" s="16">
        <v>2793</v>
      </c>
      <c r="E127">
        <v>114</v>
      </c>
      <c r="F127" s="15">
        <f>_xlfn.XLOOKUP(Sales_Data[[#This Row],[Product]],Product_Data[Product],Product_Data[Cost per unit])</f>
        <v>4.97</v>
      </c>
      <c r="G127" s="15">
        <f>Sales_Data[[#This Row],[Units]]*Sales_Data[[#This Row],[Cost Per Unit]]</f>
        <v>566.57999999999993</v>
      </c>
    </row>
    <row r="128" spans="1:7" x14ac:dyDescent="0.35">
      <c r="A128" t="s">
        <v>7</v>
      </c>
      <c r="B128" t="s">
        <v>35</v>
      </c>
      <c r="C128" t="s">
        <v>14</v>
      </c>
      <c r="D128" s="16">
        <v>4606</v>
      </c>
      <c r="E128">
        <v>63</v>
      </c>
      <c r="F128" s="15">
        <f>_xlfn.XLOOKUP(Sales_Data[[#This Row],[Product]],Product_Data[Product],Product_Data[Cost per unit])</f>
        <v>11.7</v>
      </c>
      <c r="G128" s="15">
        <f>Sales_Data[[#This Row],[Units]]*Sales_Data[[#This Row],[Cost Per Unit]]</f>
        <v>737.09999999999991</v>
      </c>
    </row>
    <row r="129" spans="1:7" x14ac:dyDescent="0.35">
      <c r="A129" t="s">
        <v>7</v>
      </c>
      <c r="B129" t="s">
        <v>36</v>
      </c>
      <c r="C129" t="s">
        <v>29</v>
      </c>
      <c r="D129" s="16">
        <v>5551</v>
      </c>
      <c r="E129">
        <v>252</v>
      </c>
      <c r="F129" s="15">
        <f>_xlfn.XLOOKUP(Sales_Data[[#This Row],[Product]],Product_Data[Product],Product_Data[Cost per unit])</f>
        <v>7.16</v>
      </c>
      <c r="G129" s="15">
        <f>Sales_Data[[#This Row],[Units]]*Sales_Data[[#This Row],[Cost Per Unit]]</f>
        <v>1804.32</v>
      </c>
    </row>
    <row r="130" spans="1:7" x14ac:dyDescent="0.35">
      <c r="A130" t="s">
        <v>10</v>
      </c>
      <c r="B130" t="s">
        <v>36</v>
      </c>
      <c r="C130" t="s">
        <v>32</v>
      </c>
      <c r="D130" s="16">
        <v>6657</v>
      </c>
      <c r="E130">
        <v>303</v>
      </c>
      <c r="F130" s="15">
        <f>_xlfn.XLOOKUP(Sales_Data[[#This Row],[Product]],Product_Data[Product],Product_Data[Cost per unit])</f>
        <v>8.65</v>
      </c>
      <c r="G130" s="15">
        <f>Sales_Data[[#This Row],[Units]]*Sales_Data[[#This Row],[Cost Per Unit]]</f>
        <v>2620.9500000000003</v>
      </c>
    </row>
    <row r="131" spans="1:7" x14ac:dyDescent="0.35">
      <c r="A131" t="s">
        <v>7</v>
      </c>
      <c r="B131" t="s">
        <v>39</v>
      </c>
      <c r="C131" t="s">
        <v>17</v>
      </c>
      <c r="D131" s="16">
        <v>4438</v>
      </c>
      <c r="E131">
        <v>246</v>
      </c>
      <c r="F131" s="15">
        <f>_xlfn.XLOOKUP(Sales_Data[[#This Row],[Product]],Product_Data[Product],Product_Data[Cost per unit])</f>
        <v>3.11</v>
      </c>
      <c r="G131" s="15">
        <f>Sales_Data[[#This Row],[Units]]*Sales_Data[[#This Row],[Cost Per Unit]]</f>
        <v>765.06</v>
      </c>
    </row>
    <row r="132" spans="1:7" x14ac:dyDescent="0.35">
      <c r="A132" t="s">
        <v>8</v>
      </c>
      <c r="B132" t="s">
        <v>38</v>
      </c>
      <c r="C132" t="s">
        <v>22</v>
      </c>
      <c r="D132" s="16">
        <v>168</v>
      </c>
      <c r="E132">
        <v>84</v>
      </c>
      <c r="F132" s="15">
        <f>_xlfn.XLOOKUP(Sales_Data[[#This Row],[Product]],Product_Data[Product],Product_Data[Cost per unit])</f>
        <v>9.77</v>
      </c>
      <c r="G132" s="15">
        <f>Sales_Data[[#This Row],[Units]]*Sales_Data[[#This Row],[Cost Per Unit]]</f>
        <v>820.68</v>
      </c>
    </row>
    <row r="133" spans="1:7" x14ac:dyDescent="0.35">
      <c r="A133" t="s">
        <v>7</v>
      </c>
      <c r="B133" t="s">
        <v>34</v>
      </c>
      <c r="C133" t="s">
        <v>17</v>
      </c>
      <c r="D133" s="16">
        <v>7777</v>
      </c>
      <c r="E133">
        <v>39</v>
      </c>
      <c r="F133" s="15">
        <f>_xlfn.XLOOKUP(Sales_Data[[#This Row],[Product]],Product_Data[Product],Product_Data[Cost per unit])</f>
        <v>3.11</v>
      </c>
      <c r="G133" s="15">
        <f>Sales_Data[[#This Row],[Units]]*Sales_Data[[#This Row],[Cost Per Unit]]</f>
        <v>121.28999999999999</v>
      </c>
    </row>
    <row r="134" spans="1:7" x14ac:dyDescent="0.35">
      <c r="A134" t="s">
        <v>5</v>
      </c>
      <c r="B134" t="s">
        <v>36</v>
      </c>
      <c r="C134" t="s">
        <v>17</v>
      </c>
      <c r="D134" s="16">
        <v>3339</v>
      </c>
      <c r="E134">
        <v>348</v>
      </c>
      <c r="F134" s="15">
        <f>_xlfn.XLOOKUP(Sales_Data[[#This Row],[Product]],Product_Data[Product],Product_Data[Cost per unit])</f>
        <v>3.11</v>
      </c>
      <c r="G134" s="15">
        <f>Sales_Data[[#This Row],[Units]]*Sales_Data[[#This Row],[Cost Per Unit]]</f>
        <v>1082.28</v>
      </c>
    </row>
    <row r="135" spans="1:7" x14ac:dyDescent="0.35">
      <c r="A135" t="s">
        <v>7</v>
      </c>
      <c r="B135" t="s">
        <v>37</v>
      </c>
      <c r="C135" t="s">
        <v>33</v>
      </c>
      <c r="D135" s="16">
        <v>6391</v>
      </c>
      <c r="E135">
        <v>48</v>
      </c>
      <c r="F135" s="15">
        <f>_xlfn.XLOOKUP(Sales_Data[[#This Row],[Product]],Product_Data[Product],Product_Data[Cost per unit])</f>
        <v>12.37</v>
      </c>
      <c r="G135" s="15">
        <f>Sales_Data[[#This Row],[Units]]*Sales_Data[[#This Row],[Cost Per Unit]]</f>
        <v>593.76</v>
      </c>
    </row>
    <row r="136" spans="1:7" x14ac:dyDescent="0.35">
      <c r="A136" t="s">
        <v>5</v>
      </c>
      <c r="B136" t="s">
        <v>37</v>
      </c>
      <c r="C136" t="s">
        <v>22</v>
      </c>
      <c r="D136" s="16">
        <v>518</v>
      </c>
      <c r="E136">
        <v>75</v>
      </c>
      <c r="F136" s="15">
        <f>_xlfn.XLOOKUP(Sales_Data[[#This Row],[Product]],Product_Data[Product],Product_Data[Cost per unit])</f>
        <v>9.77</v>
      </c>
      <c r="G136" s="15">
        <f>Sales_Data[[#This Row],[Units]]*Sales_Data[[#This Row],[Cost Per Unit]]</f>
        <v>732.75</v>
      </c>
    </row>
    <row r="137" spans="1:7" x14ac:dyDescent="0.35">
      <c r="A137" t="s">
        <v>7</v>
      </c>
      <c r="B137" t="s">
        <v>38</v>
      </c>
      <c r="C137" t="s">
        <v>28</v>
      </c>
      <c r="D137" s="16">
        <v>5677</v>
      </c>
      <c r="E137">
        <v>258</v>
      </c>
      <c r="F137" s="15">
        <f>_xlfn.XLOOKUP(Sales_Data[[#This Row],[Product]],Product_Data[Product],Product_Data[Cost per unit])</f>
        <v>10.38</v>
      </c>
      <c r="G137" s="15">
        <f>Sales_Data[[#This Row],[Units]]*Sales_Data[[#This Row],[Cost Per Unit]]</f>
        <v>2678.0400000000004</v>
      </c>
    </row>
    <row r="138" spans="1:7" x14ac:dyDescent="0.35">
      <c r="A138" t="s">
        <v>6</v>
      </c>
      <c r="B138" t="s">
        <v>39</v>
      </c>
      <c r="C138" t="s">
        <v>17</v>
      </c>
      <c r="D138" s="16">
        <v>6048</v>
      </c>
      <c r="E138">
        <v>27</v>
      </c>
      <c r="F138" s="15">
        <f>_xlfn.XLOOKUP(Sales_Data[[#This Row],[Product]],Product_Data[Product],Product_Data[Cost per unit])</f>
        <v>3.11</v>
      </c>
      <c r="G138" s="15">
        <f>Sales_Data[[#This Row],[Units]]*Sales_Data[[#This Row],[Cost Per Unit]]</f>
        <v>83.97</v>
      </c>
    </row>
    <row r="139" spans="1:7" x14ac:dyDescent="0.35">
      <c r="A139" t="s">
        <v>8</v>
      </c>
      <c r="B139" t="s">
        <v>38</v>
      </c>
      <c r="C139" t="s">
        <v>32</v>
      </c>
      <c r="D139" s="16">
        <v>3752</v>
      </c>
      <c r="E139">
        <v>213</v>
      </c>
      <c r="F139" s="15">
        <f>_xlfn.XLOOKUP(Sales_Data[[#This Row],[Product]],Product_Data[Product],Product_Data[Cost per unit])</f>
        <v>8.65</v>
      </c>
      <c r="G139" s="15">
        <f>Sales_Data[[#This Row],[Units]]*Sales_Data[[#This Row],[Cost Per Unit]]</f>
        <v>1842.45</v>
      </c>
    </row>
    <row r="140" spans="1:7" x14ac:dyDescent="0.35">
      <c r="A140" t="s">
        <v>5</v>
      </c>
      <c r="B140" t="s">
        <v>35</v>
      </c>
      <c r="C140" t="s">
        <v>29</v>
      </c>
      <c r="D140" s="16">
        <v>4480</v>
      </c>
      <c r="E140">
        <v>357</v>
      </c>
      <c r="F140" s="15">
        <f>_xlfn.XLOOKUP(Sales_Data[[#This Row],[Product]],Product_Data[Product],Product_Data[Cost per unit])</f>
        <v>7.16</v>
      </c>
      <c r="G140" s="15">
        <f>Sales_Data[[#This Row],[Units]]*Sales_Data[[#This Row],[Cost Per Unit]]</f>
        <v>2556.12</v>
      </c>
    </row>
    <row r="141" spans="1:7" x14ac:dyDescent="0.35">
      <c r="A141" t="s">
        <v>9</v>
      </c>
      <c r="B141" t="s">
        <v>37</v>
      </c>
      <c r="C141" t="s">
        <v>4</v>
      </c>
      <c r="D141" s="16">
        <v>259</v>
      </c>
      <c r="E141">
        <v>207</v>
      </c>
      <c r="F141" s="15">
        <f>_xlfn.XLOOKUP(Sales_Data[[#This Row],[Product]],Product_Data[Product],Product_Data[Cost per unit])</f>
        <v>11.88</v>
      </c>
      <c r="G141" s="15">
        <f>Sales_Data[[#This Row],[Units]]*Sales_Data[[#This Row],[Cost Per Unit]]</f>
        <v>2459.1600000000003</v>
      </c>
    </row>
    <row r="142" spans="1:7" x14ac:dyDescent="0.35">
      <c r="A142" t="s">
        <v>8</v>
      </c>
      <c r="B142" t="s">
        <v>37</v>
      </c>
      <c r="C142" t="s">
        <v>30</v>
      </c>
      <c r="D142" s="16">
        <v>42</v>
      </c>
      <c r="E142">
        <v>150</v>
      </c>
      <c r="F142" s="15">
        <f>_xlfn.XLOOKUP(Sales_Data[[#This Row],[Product]],Product_Data[Product],Product_Data[Cost per unit])</f>
        <v>14.49</v>
      </c>
      <c r="G142" s="15">
        <f>Sales_Data[[#This Row],[Units]]*Sales_Data[[#This Row],[Cost Per Unit]]</f>
        <v>2173.5</v>
      </c>
    </row>
    <row r="143" spans="1:7" x14ac:dyDescent="0.35">
      <c r="A143" t="s">
        <v>41</v>
      </c>
      <c r="B143" t="s">
        <v>36</v>
      </c>
      <c r="C143" t="s">
        <v>26</v>
      </c>
      <c r="D143" s="16">
        <v>98</v>
      </c>
      <c r="E143">
        <v>204</v>
      </c>
      <c r="F143" s="15">
        <f>_xlfn.XLOOKUP(Sales_Data[[#This Row],[Product]],Product_Data[Product],Product_Data[Cost per unit])</f>
        <v>5.6</v>
      </c>
      <c r="G143" s="15">
        <f>Sales_Data[[#This Row],[Units]]*Sales_Data[[#This Row],[Cost Per Unit]]</f>
        <v>1142.3999999999999</v>
      </c>
    </row>
    <row r="144" spans="1:7" x14ac:dyDescent="0.35">
      <c r="A144" t="s">
        <v>7</v>
      </c>
      <c r="B144" t="s">
        <v>35</v>
      </c>
      <c r="C144" t="s">
        <v>27</v>
      </c>
      <c r="D144" s="16">
        <v>2478</v>
      </c>
      <c r="E144">
        <v>21</v>
      </c>
      <c r="F144" s="15">
        <f>_xlfn.XLOOKUP(Sales_Data[[#This Row],[Product]],Product_Data[Product],Product_Data[Cost per unit])</f>
        <v>16.73</v>
      </c>
      <c r="G144" s="15">
        <f>Sales_Data[[#This Row],[Units]]*Sales_Data[[#This Row],[Cost Per Unit]]</f>
        <v>351.33</v>
      </c>
    </row>
    <row r="145" spans="1:7" x14ac:dyDescent="0.35">
      <c r="A145" t="s">
        <v>41</v>
      </c>
      <c r="B145" t="s">
        <v>34</v>
      </c>
      <c r="C145" t="s">
        <v>33</v>
      </c>
      <c r="D145" s="16">
        <v>7847</v>
      </c>
      <c r="E145">
        <v>174</v>
      </c>
      <c r="F145" s="15">
        <f>_xlfn.XLOOKUP(Sales_Data[[#This Row],[Product]],Product_Data[Product],Product_Data[Cost per unit])</f>
        <v>12.37</v>
      </c>
      <c r="G145" s="15">
        <f>Sales_Data[[#This Row],[Units]]*Sales_Data[[#This Row],[Cost Per Unit]]</f>
        <v>2152.3799999999997</v>
      </c>
    </row>
    <row r="146" spans="1:7" x14ac:dyDescent="0.35">
      <c r="A146" t="s">
        <v>2</v>
      </c>
      <c r="B146" t="s">
        <v>37</v>
      </c>
      <c r="C146" t="s">
        <v>17</v>
      </c>
      <c r="D146" s="16">
        <v>9926</v>
      </c>
      <c r="E146">
        <v>201</v>
      </c>
      <c r="F146" s="15">
        <f>_xlfn.XLOOKUP(Sales_Data[[#This Row],[Product]],Product_Data[Product],Product_Data[Cost per unit])</f>
        <v>3.11</v>
      </c>
      <c r="G146" s="15">
        <f>Sales_Data[[#This Row],[Units]]*Sales_Data[[#This Row],[Cost Per Unit]]</f>
        <v>625.11</v>
      </c>
    </row>
    <row r="147" spans="1:7" x14ac:dyDescent="0.35">
      <c r="A147" t="s">
        <v>8</v>
      </c>
      <c r="B147" t="s">
        <v>38</v>
      </c>
      <c r="C147" t="s">
        <v>13</v>
      </c>
      <c r="D147" s="16">
        <v>819</v>
      </c>
      <c r="E147">
        <v>510</v>
      </c>
      <c r="F147" s="15">
        <f>_xlfn.XLOOKUP(Sales_Data[[#This Row],[Product]],Product_Data[Product],Product_Data[Cost per unit])</f>
        <v>9.33</v>
      </c>
      <c r="G147" s="15">
        <f>Sales_Data[[#This Row],[Units]]*Sales_Data[[#This Row],[Cost Per Unit]]</f>
        <v>4758.3</v>
      </c>
    </row>
    <row r="148" spans="1:7" x14ac:dyDescent="0.35">
      <c r="A148" t="s">
        <v>6</v>
      </c>
      <c r="B148" t="s">
        <v>39</v>
      </c>
      <c r="C148" t="s">
        <v>29</v>
      </c>
      <c r="D148" s="16">
        <v>3052</v>
      </c>
      <c r="E148">
        <v>378</v>
      </c>
      <c r="F148" s="15">
        <f>_xlfn.XLOOKUP(Sales_Data[[#This Row],[Product]],Product_Data[Product],Product_Data[Cost per unit])</f>
        <v>7.16</v>
      </c>
      <c r="G148" s="15">
        <f>Sales_Data[[#This Row],[Units]]*Sales_Data[[#This Row],[Cost Per Unit]]</f>
        <v>2706.48</v>
      </c>
    </row>
    <row r="149" spans="1:7" x14ac:dyDescent="0.35">
      <c r="A149" t="s">
        <v>9</v>
      </c>
      <c r="B149" t="s">
        <v>34</v>
      </c>
      <c r="C149" t="s">
        <v>21</v>
      </c>
      <c r="D149" s="16">
        <v>6832</v>
      </c>
      <c r="E149">
        <v>27</v>
      </c>
      <c r="F149" s="15">
        <f>_xlfn.XLOOKUP(Sales_Data[[#This Row],[Product]],Product_Data[Product],Product_Data[Cost per unit])</f>
        <v>9</v>
      </c>
      <c r="G149" s="15">
        <f>Sales_Data[[#This Row],[Units]]*Sales_Data[[#This Row],[Cost Per Unit]]</f>
        <v>243</v>
      </c>
    </row>
    <row r="150" spans="1:7" x14ac:dyDescent="0.35">
      <c r="A150" t="s">
        <v>2</v>
      </c>
      <c r="B150" t="s">
        <v>39</v>
      </c>
      <c r="C150" t="s">
        <v>16</v>
      </c>
      <c r="D150" s="16">
        <v>2016</v>
      </c>
      <c r="E150">
        <v>117</v>
      </c>
      <c r="F150" s="15">
        <f>_xlfn.XLOOKUP(Sales_Data[[#This Row],[Product]],Product_Data[Product],Product_Data[Cost per unit])</f>
        <v>8.7899999999999991</v>
      </c>
      <c r="G150" s="15">
        <f>Sales_Data[[#This Row],[Units]]*Sales_Data[[#This Row],[Cost Per Unit]]</f>
        <v>1028.4299999999998</v>
      </c>
    </row>
    <row r="151" spans="1:7" x14ac:dyDescent="0.35">
      <c r="A151" t="s">
        <v>6</v>
      </c>
      <c r="B151" t="s">
        <v>38</v>
      </c>
      <c r="C151" t="s">
        <v>21</v>
      </c>
      <c r="D151" s="16">
        <v>7322</v>
      </c>
      <c r="E151">
        <v>36</v>
      </c>
      <c r="F151" s="15">
        <f>_xlfn.XLOOKUP(Sales_Data[[#This Row],[Product]],Product_Data[Product],Product_Data[Cost per unit])</f>
        <v>9</v>
      </c>
      <c r="G151" s="15">
        <f>Sales_Data[[#This Row],[Units]]*Sales_Data[[#This Row],[Cost Per Unit]]</f>
        <v>324</v>
      </c>
    </row>
    <row r="152" spans="1:7" x14ac:dyDescent="0.35">
      <c r="A152" t="s">
        <v>8</v>
      </c>
      <c r="B152" t="s">
        <v>35</v>
      </c>
      <c r="C152" t="s">
        <v>33</v>
      </c>
      <c r="D152" s="16">
        <v>357</v>
      </c>
      <c r="E152">
        <v>126</v>
      </c>
      <c r="F152" s="15">
        <f>_xlfn.XLOOKUP(Sales_Data[[#This Row],[Product]],Product_Data[Product],Product_Data[Cost per unit])</f>
        <v>12.37</v>
      </c>
      <c r="G152" s="15">
        <f>Sales_Data[[#This Row],[Units]]*Sales_Data[[#This Row],[Cost Per Unit]]</f>
        <v>1558.62</v>
      </c>
    </row>
    <row r="153" spans="1:7" x14ac:dyDescent="0.35">
      <c r="A153" t="s">
        <v>9</v>
      </c>
      <c r="B153" t="s">
        <v>39</v>
      </c>
      <c r="C153" t="s">
        <v>25</v>
      </c>
      <c r="D153" s="16">
        <v>3192</v>
      </c>
      <c r="E153">
        <v>72</v>
      </c>
      <c r="F153" s="15">
        <f>_xlfn.XLOOKUP(Sales_Data[[#This Row],[Product]],Product_Data[Product],Product_Data[Cost per unit])</f>
        <v>13.15</v>
      </c>
      <c r="G153" s="15">
        <f>Sales_Data[[#This Row],[Units]]*Sales_Data[[#This Row],[Cost Per Unit]]</f>
        <v>946.80000000000007</v>
      </c>
    </row>
    <row r="154" spans="1:7" x14ac:dyDescent="0.35">
      <c r="A154" t="s">
        <v>7</v>
      </c>
      <c r="B154" t="s">
        <v>36</v>
      </c>
      <c r="C154" t="s">
        <v>22</v>
      </c>
      <c r="D154" s="16">
        <v>8435</v>
      </c>
      <c r="E154">
        <v>42</v>
      </c>
      <c r="F154" s="15">
        <f>_xlfn.XLOOKUP(Sales_Data[[#This Row],[Product]],Product_Data[Product],Product_Data[Cost per unit])</f>
        <v>9.77</v>
      </c>
      <c r="G154" s="15">
        <f>Sales_Data[[#This Row],[Units]]*Sales_Data[[#This Row],[Cost Per Unit]]</f>
        <v>410.34</v>
      </c>
    </row>
    <row r="155" spans="1:7" x14ac:dyDescent="0.35">
      <c r="A155" t="s">
        <v>40</v>
      </c>
      <c r="B155" t="s">
        <v>39</v>
      </c>
      <c r="C155" t="s">
        <v>29</v>
      </c>
      <c r="D155" s="16">
        <v>0</v>
      </c>
      <c r="E155">
        <v>135</v>
      </c>
      <c r="F155" s="15">
        <f>_xlfn.XLOOKUP(Sales_Data[[#This Row],[Product]],Product_Data[Product],Product_Data[Cost per unit])</f>
        <v>7.16</v>
      </c>
      <c r="G155" s="15">
        <f>Sales_Data[[#This Row],[Units]]*Sales_Data[[#This Row],[Cost Per Unit]]</f>
        <v>966.6</v>
      </c>
    </row>
    <row r="156" spans="1:7" x14ac:dyDescent="0.35">
      <c r="A156" t="s">
        <v>7</v>
      </c>
      <c r="B156" t="s">
        <v>34</v>
      </c>
      <c r="C156" t="s">
        <v>24</v>
      </c>
      <c r="D156" s="16">
        <v>8862</v>
      </c>
      <c r="E156">
        <v>189</v>
      </c>
      <c r="F156" s="15">
        <f>_xlfn.XLOOKUP(Sales_Data[[#This Row],[Product]],Product_Data[Product],Product_Data[Cost per unit])</f>
        <v>4.97</v>
      </c>
      <c r="G156" s="15">
        <f>Sales_Data[[#This Row],[Units]]*Sales_Data[[#This Row],[Cost Per Unit]]</f>
        <v>939.32999999999993</v>
      </c>
    </row>
    <row r="157" spans="1:7" x14ac:dyDescent="0.35">
      <c r="A157" t="s">
        <v>6</v>
      </c>
      <c r="B157" t="s">
        <v>37</v>
      </c>
      <c r="C157" t="s">
        <v>28</v>
      </c>
      <c r="D157" s="16">
        <v>3556</v>
      </c>
      <c r="E157">
        <v>459</v>
      </c>
      <c r="F157" s="15">
        <f>_xlfn.XLOOKUP(Sales_Data[[#This Row],[Product]],Product_Data[Product],Product_Data[Cost per unit])</f>
        <v>10.38</v>
      </c>
      <c r="G157" s="15">
        <f>Sales_Data[[#This Row],[Units]]*Sales_Data[[#This Row],[Cost Per Unit]]</f>
        <v>4764.42</v>
      </c>
    </row>
    <row r="158" spans="1:7" x14ac:dyDescent="0.35">
      <c r="A158" t="s">
        <v>5</v>
      </c>
      <c r="B158" t="s">
        <v>34</v>
      </c>
      <c r="C158" t="s">
        <v>15</v>
      </c>
      <c r="D158" s="16">
        <v>7280</v>
      </c>
      <c r="E158">
        <v>201</v>
      </c>
      <c r="F158" s="15">
        <f>_xlfn.XLOOKUP(Sales_Data[[#This Row],[Product]],Product_Data[Product],Product_Data[Cost per unit])</f>
        <v>11.73</v>
      </c>
      <c r="G158" s="15">
        <f>Sales_Data[[#This Row],[Units]]*Sales_Data[[#This Row],[Cost Per Unit]]</f>
        <v>2357.73</v>
      </c>
    </row>
    <row r="159" spans="1:7" x14ac:dyDescent="0.35">
      <c r="A159" t="s">
        <v>6</v>
      </c>
      <c r="B159" t="s">
        <v>34</v>
      </c>
      <c r="C159" t="s">
        <v>30</v>
      </c>
      <c r="D159" s="16">
        <v>3402</v>
      </c>
      <c r="E159">
        <v>366</v>
      </c>
      <c r="F159" s="15">
        <f>_xlfn.XLOOKUP(Sales_Data[[#This Row],[Product]],Product_Data[Product],Product_Data[Cost per unit])</f>
        <v>14.49</v>
      </c>
      <c r="G159" s="15">
        <f>Sales_Data[[#This Row],[Units]]*Sales_Data[[#This Row],[Cost Per Unit]]</f>
        <v>5303.34</v>
      </c>
    </row>
    <row r="160" spans="1:7" x14ac:dyDescent="0.35">
      <c r="A160" t="s">
        <v>3</v>
      </c>
      <c r="B160" t="s">
        <v>37</v>
      </c>
      <c r="C160" t="s">
        <v>29</v>
      </c>
      <c r="D160" s="16">
        <v>4592</v>
      </c>
      <c r="E160">
        <v>324</v>
      </c>
      <c r="F160" s="15">
        <f>_xlfn.XLOOKUP(Sales_Data[[#This Row],[Product]],Product_Data[Product],Product_Data[Cost per unit])</f>
        <v>7.16</v>
      </c>
      <c r="G160" s="15">
        <f>Sales_Data[[#This Row],[Units]]*Sales_Data[[#This Row],[Cost Per Unit]]</f>
        <v>2319.84</v>
      </c>
    </row>
    <row r="161" spans="1:7" x14ac:dyDescent="0.35">
      <c r="A161" t="s">
        <v>9</v>
      </c>
      <c r="B161" t="s">
        <v>35</v>
      </c>
      <c r="C161" t="s">
        <v>15</v>
      </c>
      <c r="D161" s="16">
        <v>7833</v>
      </c>
      <c r="E161">
        <v>243</v>
      </c>
      <c r="F161" s="15">
        <f>_xlfn.XLOOKUP(Sales_Data[[#This Row],[Product]],Product_Data[Product],Product_Data[Cost per unit])</f>
        <v>11.73</v>
      </c>
      <c r="G161" s="15">
        <f>Sales_Data[[#This Row],[Units]]*Sales_Data[[#This Row],[Cost Per Unit]]</f>
        <v>2850.3900000000003</v>
      </c>
    </row>
    <row r="162" spans="1:7" x14ac:dyDescent="0.35">
      <c r="A162" t="s">
        <v>2</v>
      </c>
      <c r="B162" t="s">
        <v>39</v>
      </c>
      <c r="C162" t="s">
        <v>21</v>
      </c>
      <c r="D162" s="16">
        <v>7651</v>
      </c>
      <c r="E162">
        <v>213</v>
      </c>
      <c r="F162" s="15">
        <f>_xlfn.XLOOKUP(Sales_Data[[#This Row],[Product]],Product_Data[Product],Product_Data[Cost per unit])</f>
        <v>9</v>
      </c>
      <c r="G162" s="15">
        <f>Sales_Data[[#This Row],[Units]]*Sales_Data[[#This Row],[Cost Per Unit]]</f>
        <v>1917</v>
      </c>
    </row>
    <row r="163" spans="1:7" x14ac:dyDescent="0.35">
      <c r="A163" t="s">
        <v>40</v>
      </c>
      <c r="B163" t="s">
        <v>35</v>
      </c>
      <c r="C163" t="s">
        <v>30</v>
      </c>
      <c r="D163" s="16">
        <v>2275</v>
      </c>
      <c r="E163">
        <v>447</v>
      </c>
      <c r="F163" s="15">
        <f>_xlfn.XLOOKUP(Sales_Data[[#This Row],[Product]],Product_Data[Product],Product_Data[Cost per unit])</f>
        <v>14.49</v>
      </c>
      <c r="G163" s="15">
        <f>Sales_Data[[#This Row],[Units]]*Sales_Data[[#This Row],[Cost Per Unit]]</f>
        <v>6477.03</v>
      </c>
    </row>
    <row r="164" spans="1:7" x14ac:dyDescent="0.35">
      <c r="A164" t="s">
        <v>40</v>
      </c>
      <c r="B164" t="s">
        <v>38</v>
      </c>
      <c r="C164" t="s">
        <v>13</v>
      </c>
      <c r="D164" s="16">
        <v>5670</v>
      </c>
      <c r="E164">
        <v>297</v>
      </c>
      <c r="F164" s="15">
        <f>_xlfn.XLOOKUP(Sales_Data[[#This Row],[Product]],Product_Data[Product],Product_Data[Cost per unit])</f>
        <v>9.33</v>
      </c>
      <c r="G164" s="15">
        <f>Sales_Data[[#This Row],[Units]]*Sales_Data[[#This Row],[Cost Per Unit]]</f>
        <v>2771.01</v>
      </c>
    </row>
    <row r="165" spans="1:7" x14ac:dyDescent="0.35">
      <c r="A165" t="s">
        <v>7</v>
      </c>
      <c r="B165" t="s">
        <v>35</v>
      </c>
      <c r="C165" t="s">
        <v>16</v>
      </c>
      <c r="D165" s="16">
        <v>2135</v>
      </c>
      <c r="E165">
        <v>27</v>
      </c>
      <c r="F165" s="15">
        <f>_xlfn.XLOOKUP(Sales_Data[[#This Row],[Product]],Product_Data[Product],Product_Data[Cost per unit])</f>
        <v>8.7899999999999991</v>
      </c>
      <c r="G165" s="15">
        <f>Sales_Data[[#This Row],[Units]]*Sales_Data[[#This Row],[Cost Per Unit]]</f>
        <v>237.32999999999998</v>
      </c>
    </row>
    <row r="166" spans="1:7" x14ac:dyDescent="0.35">
      <c r="A166" t="s">
        <v>40</v>
      </c>
      <c r="B166" t="s">
        <v>34</v>
      </c>
      <c r="C166" t="s">
        <v>23</v>
      </c>
      <c r="D166" s="16">
        <v>2779</v>
      </c>
      <c r="E166">
        <v>75</v>
      </c>
      <c r="F166" s="15">
        <f>_xlfn.XLOOKUP(Sales_Data[[#This Row],[Product]],Product_Data[Product],Product_Data[Cost per unit])</f>
        <v>6.49</v>
      </c>
      <c r="G166" s="15">
        <f>Sales_Data[[#This Row],[Units]]*Sales_Data[[#This Row],[Cost Per Unit]]</f>
        <v>486.75</v>
      </c>
    </row>
    <row r="167" spans="1:7" x14ac:dyDescent="0.35">
      <c r="A167" t="s">
        <v>10</v>
      </c>
      <c r="B167" t="s">
        <v>39</v>
      </c>
      <c r="C167" t="s">
        <v>33</v>
      </c>
      <c r="D167" s="16">
        <v>12950</v>
      </c>
      <c r="E167">
        <v>30</v>
      </c>
      <c r="F167" s="15">
        <f>_xlfn.XLOOKUP(Sales_Data[[#This Row],[Product]],Product_Data[Product],Product_Data[Cost per unit])</f>
        <v>12.37</v>
      </c>
      <c r="G167" s="15">
        <f>Sales_Data[[#This Row],[Units]]*Sales_Data[[#This Row],[Cost Per Unit]]</f>
        <v>371.09999999999997</v>
      </c>
    </row>
    <row r="168" spans="1:7" x14ac:dyDescent="0.35">
      <c r="A168" t="s">
        <v>7</v>
      </c>
      <c r="B168" t="s">
        <v>36</v>
      </c>
      <c r="C168" t="s">
        <v>18</v>
      </c>
      <c r="D168" s="16">
        <v>2646</v>
      </c>
      <c r="E168">
        <v>177</v>
      </c>
      <c r="F168" s="15">
        <f>_xlfn.XLOOKUP(Sales_Data[[#This Row],[Product]],Product_Data[Product],Product_Data[Cost per unit])</f>
        <v>6.47</v>
      </c>
      <c r="G168" s="15">
        <f>Sales_Data[[#This Row],[Units]]*Sales_Data[[#This Row],[Cost Per Unit]]</f>
        <v>1145.19</v>
      </c>
    </row>
    <row r="169" spans="1:7" x14ac:dyDescent="0.35">
      <c r="A169" t="s">
        <v>40</v>
      </c>
      <c r="B169" t="s">
        <v>34</v>
      </c>
      <c r="C169" t="s">
        <v>33</v>
      </c>
      <c r="D169" s="16">
        <v>3794</v>
      </c>
      <c r="E169">
        <v>159</v>
      </c>
      <c r="F169" s="15">
        <f>_xlfn.XLOOKUP(Sales_Data[[#This Row],[Product]],Product_Data[Product],Product_Data[Cost per unit])</f>
        <v>12.37</v>
      </c>
      <c r="G169" s="15">
        <f>Sales_Data[[#This Row],[Units]]*Sales_Data[[#This Row],[Cost Per Unit]]</f>
        <v>1966.83</v>
      </c>
    </row>
    <row r="170" spans="1:7" x14ac:dyDescent="0.35">
      <c r="A170" t="s">
        <v>3</v>
      </c>
      <c r="B170" t="s">
        <v>35</v>
      </c>
      <c r="C170" t="s">
        <v>33</v>
      </c>
      <c r="D170" s="16">
        <v>819</v>
      </c>
      <c r="E170">
        <v>306</v>
      </c>
      <c r="F170" s="15">
        <f>_xlfn.XLOOKUP(Sales_Data[[#This Row],[Product]],Product_Data[Product],Product_Data[Cost per unit])</f>
        <v>12.37</v>
      </c>
      <c r="G170" s="15">
        <f>Sales_Data[[#This Row],[Units]]*Sales_Data[[#This Row],[Cost Per Unit]]</f>
        <v>3785.22</v>
      </c>
    </row>
    <row r="171" spans="1:7" x14ac:dyDescent="0.35">
      <c r="A171" t="s">
        <v>3</v>
      </c>
      <c r="B171" t="s">
        <v>34</v>
      </c>
      <c r="C171" t="s">
        <v>20</v>
      </c>
      <c r="D171" s="16">
        <v>2583</v>
      </c>
      <c r="E171">
        <v>18</v>
      </c>
      <c r="F171" s="15">
        <f>_xlfn.XLOOKUP(Sales_Data[[#This Row],[Product]],Product_Data[Product],Product_Data[Cost per unit])</f>
        <v>10.62</v>
      </c>
      <c r="G171" s="15">
        <f>Sales_Data[[#This Row],[Units]]*Sales_Data[[#This Row],[Cost Per Unit]]</f>
        <v>191.16</v>
      </c>
    </row>
    <row r="172" spans="1:7" x14ac:dyDescent="0.35">
      <c r="A172" t="s">
        <v>7</v>
      </c>
      <c r="B172" t="s">
        <v>35</v>
      </c>
      <c r="C172" t="s">
        <v>19</v>
      </c>
      <c r="D172" s="16">
        <v>4585</v>
      </c>
      <c r="E172">
        <v>240</v>
      </c>
      <c r="F172" s="15">
        <f>_xlfn.XLOOKUP(Sales_Data[[#This Row],[Product]],Product_Data[Product],Product_Data[Cost per unit])</f>
        <v>7.64</v>
      </c>
      <c r="G172" s="15">
        <f>Sales_Data[[#This Row],[Units]]*Sales_Data[[#This Row],[Cost Per Unit]]</f>
        <v>1833.6</v>
      </c>
    </row>
    <row r="173" spans="1:7" x14ac:dyDescent="0.35">
      <c r="A173" t="s">
        <v>5</v>
      </c>
      <c r="B173" t="s">
        <v>34</v>
      </c>
      <c r="C173" t="s">
        <v>33</v>
      </c>
      <c r="D173" s="16">
        <v>1652</v>
      </c>
      <c r="E173">
        <v>93</v>
      </c>
      <c r="F173" s="15">
        <f>_xlfn.XLOOKUP(Sales_Data[[#This Row],[Product]],Product_Data[Product],Product_Data[Cost per unit])</f>
        <v>12.37</v>
      </c>
      <c r="G173" s="15">
        <f>Sales_Data[[#This Row],[Units]]*Sales_Data[[#This Row],[Cost Per Unit]]</f>
        <v>1150.4099999999999</v>
      </c>
    </row>
    <row r="174" spans="1:7" x14ac:dyDescent="0.35">
      <c r="A174" t="s">
        <v>10</v>
      </c>
      <c r="B174" t="s">
        <v>34</v>
      </c>
      <c r="C174" t="s">
        <v>26</v>
      </c>
      <c r="D174" s="16">
        <v>4991</v>
      </c>
      <c r="E174">
        <v>9</v>
      </c>
      <c r="F174" s="15">
        <f>_xlfn.XLOOKUP(Sales_Data[[#This Row],[Product]],Product_Data[Product],Product_Data[Cost per unit])</f>
        <v>5.6</v>
      </c>
      <c r="G174" s="15">
        <f>Sales_Data[[#This Row],[Units]]*Sales_Data[[#This Row],[Cost Per Unit]]</f>
        <v>50.4</v>
      </c>
    </row>
    <row r="175" spans="1:7" x14ac:dyDescent="0.35">
      <c r="A175" t="s">
        <v>8</v>
      </c>
      <c r="B175" t="s">
        <v>34</v>
      </c>
      <c r="C175" t="s">
        <v>16</v>
      </c>
      <c r="D175" s="16">
        <v>2009</v>
      </c>
      <c r="E175">
        <v>219</v>
      </c>
      <c r="F175" s="15">
        <f>_xlfn.XLOOKUP(Sales_Data[[#This Row],[Product]],Product_Data[Product],Product_Data[Cost per unit])</f>
        <v>8.7899999999999991</v>
      </c>
      <c r="G175" s="15">
        <f>Sales_Data[[#This Row],[Units]]*Sales_Data[[#This Row],[Cost Per Unit]]</f>
        <v>1925.0099999999998</v>
      </c>
    </row>
    <row r="176" spans="1:7" x14ac:dyDescent="0.35">
      <c r="A176" t="s">
        <v>2</v>
      </c>
      <c r="B176" t="s">
        <v>39</v>
      </c>
      <c r="C176" t="s">
        <v>22</v>
      </c>
      <c r="D176" s="16">
        <v>1568</v>
      </c>
      <c r="E176">
        <v>141</v>
      </c>
      <c r="F176" s="15">
        <f>_xlfn.XLOOKUP(Sales_Data[[#This Row],[Product]],Product_Data[Product],Product_Data[Cost per unit])</f>
        <v>9.77</v>
      </c>
      <c r="G176" s="15">
        <f>Sales_Data[[#This Row],[Units]]*Sales_Data[[#This Row],[Cost Per Unit]]</f>
        <v>1377.57</v>
      </c>
    </row>
    <row r="177" spans="1:7" x14ac:dyDescent="0.35">
      <c r="A177" t="s">
        <v>41</v>
      </c>
      <c r="B177" t="s">
        <v>37</v>
      </c>
      <c r="C177" t="s">
        <v>20</v>
      </c>
      <c r="D177" s="16">
        <v>3388</v>
      </c>
      <c r="E177">
        <v>123</v>
      </c>
      <c r="F177" s="15">
        <f>_xlfn.XLOOKUP(Sales_Data[[#This Row],[Product]],Product_Data[Product],Product_Data[Cost per unit])</f>
        <v>10.62</v>
      </c>
      <c r="G177" s="15">
        <f>Sales_Data[[#This Row],[Units]]*Sales_Data[[#This Row],[Cost Per Unit]]</f>
        <v>1306.26</v>
      </c>
    </row>
    <row r="178" spans="1:7" x14ac:dyDescent="0.35">
      <c r="A178" t="s">
        <v>40</v>
      </c>
      <c r="B178" t="s">
        <v>38</v>
      </c>
      <c r="C178" t="s">
        <v>24</v>
      </c>
      <c r="D178" s="16">
        <v>623</v>
      </c>
      <c r="E178">
        <v>51</v>
      </c>
      <c r="F178" s="15">
        <f>_xlfn.XLOOKUP(Sales_Data[[#This Row],[Product]],Product_Data[Product],Product_Data[Cost per unit])</f>
        <v>4.97</v>
      </c>
      <c r="G178" s="15">
        <f>Sales_Data[[#This Row],[Units]]*Sales_Data[[#This Row],[Cost Per Unit]]</f>
        <v>253.47</v>
      </c>
    </row>
    <row r="179" spans="1:7" x14ac:dyDescent="0.35">
      <c r="A179" t="s">
        <v>6</v>
      </c>
      <c r="B179" t="s">
        <v>36</v>
      </c>
      <c r="C179" t="s">
        <v>4</v>
      </c>
      <c r="D179" s="16">
        <v>10073</v>
      </c>
      <c r="E179">
        <v>120</v>
      </c>
      <c r="F179" s="15">
        <f>_xlfn.XLOOKUP(Sales_Data[[#This Row],[Product]],Product_Data[Product],Product_Data[Cost per unit])</f>
        <v>11.88</v>
      </c>
      <c r="G179" s="15">
        <f>Sales_Data[[#This Row],[Units]]*Sales_Data[[#This Row],[Cost Per Unit]]</f>
        <v>1425.6000000000001</v>
      </c>
    </row>
    <row r="180" spans="1:7" x14ac:dyDescent="0.35">
      <c r="A180" t="s">
        <v>8</v>
      </c>
      <c r="B180" t="s">
        <v>39</v>
      </c>
      <c r="C180" t="s">
        <v>26</v>
      </c>
      <c r="D180" s="16">
        <v>1561</v>
      </c>
      <c r="E180">
        <v>27</v>
      </c>
      <c r="F180" s="15">
        <f>_xlfn.XLOOKUP(Sales_Data[[#This Row],[Product]],Product_Data[Product],Product_Data[Cost per unit])</f>
        <v>5.6</v>
      </c>
      <c r="G180" s="15">
        <f>Sales_Data[[#This Row],[Units]]*Sales_Data[[#This Row],[Cost Per Unit]]</f>
        <v>151.19999999999999</v>
      </c>
    </row>
    <row r="181" spans="1:7" x14ac:dyDescent="0.35">
      <c r="A181" t="s">
        <v>9</v>
      </c>
      <c r="B181" t="s">
        <v>36</v>
      </c>
      <c r="C181" t="s">
        <v>27</v>
      </c>
      <c r="D181" s="16">
        <v>11522</v>
      </c>
      <c r="E181">
        <v>204</v>
      </c>
      <c r="F181" s="15">
        <f>_xlfn.XLOOKUP(Sales_Data[[#This Row],[Product]],Product_Data[Product],Product_Data[Cost per unit])</f>
        <v>16.73</v>
      </c>
      <c r="G181" s="15">
        <f>Sales_Data[[#This Row],[Units]]*Sales_Data[[#This Row],[Cost Per Unit]]</f>
        <v>3412.92</v>
      </c>
    </row>
    <row r="182" spans="1:7" x14ac:dyDescent="0.35">
      <c r="A182" t="s">
        <v>6</v>
      </c>
      <c r="B182" t="s">
        <v>38</v>
      </c>
      <c r="C182" t="s">
        <v>13</v>
      </c>
      <c r="D182" s="16">
        <v>2317</v>
      </c>
      <c r="E182">
        <v>123</v>
      </c>
      <c r="F182" s="15">
        <f>_xlfn.XLOOKUP(Sales_Data[[#This Row],[Product]],Product_Data[Product],Product_Data[Cost per unit])</f>
        <v>9.33</v>
      </c>
      <c r="G182" s="15">
        <f>Sales_Data[[#This Row],[Units]]*Sales_Data[[#This Row],[Cost Per Unit]]</f>
        <v>1147.5899999999999</v>
      </c>
    </row>
    <row r="183" spans="1:7" x14ac:dyDescent="0.35">
      <c r="A183" t="s">
        <v>10</v>
      </c>
      <c r="B183" t="s">
        <v>37</v>
      </c>
      <c r="C183" t="s">
        <v>28</v>
      </c>
      <c r="D183" s="16">
        <v>3059</v>
      </c>
      <c r="E183">
        <v>27</v>
      </c>
      <c r="F183" s="15">
        <f>_xlfn.XLOOKUP(Sales_Data[[#This Row],[Product]],Product_Data[Product],Product_Data[Cost per unit])</f>
        <v>10.38</v>
      </c>
      <c r="G183" s="15">
        <f>Sales_Data[[#This Row],[Units]]*Sales_Data[[#This Row],[Cost Per Unit]]</f>
        <v>280.26000000000005</v>
      </c>
    </row>
    <row r="184" spans="1:7" x14ac:dyDescent="0.35">
      <c r="A184" t="s">
        <v>41</v>
      </c>
      <c r="B184" t="s">
        <v>37</v>
      </c>
      <c r="C184" t="s">
        <v>26</v>
      </c>
      <c r="D184" s="16">
        <v>2324</v>
      </c>
      <c r="E184">
        <v>177</v>
      </c>
      <c r="F184" s="15">
        <f>_xlfn.XLOOKUP(Sales_Data[[#This Row],[Product]],Product_Data[Product],Product_Data[Cost per unit])</f>
        <v>5.6</v>
      </c>
      <c r="G184" s="15">
        <f>Sales_Data[[#This Row],[Units]]*Sales_Data[[#This Row],[Cost Per Unit]]</f>
        <v>991.19999999999993</v>
      </c>
    </row>
    <row r="185" spans="1:7" x14ac:dyDescent="0.35">
      <c r="A185" t="s">
        <v>3</v>
      </c>
      <c r="B185" t="s">
        <v>39</v>
      </c>
      <c r="C185" t="s">
        <v>26</v>
      </c>
      <c r="D185" s="16">
        <v>4956</v>
      </c>
      <c r="E185">
        <v>171</v>
      </c>
      <c r="F185" s="15">
        <f>_xlfn.XLOOKUP(Sales_Data[[#This Row],[Product]],Product_Data[Product],Product_Data[Cost per unit])</f>
        <v>5.6</v>
      </c>
      <c r="G185" s="15">
        <f>Sales_Data[[#This Row],[Units]]*Sales_Data[[#This Row],[Cost Per Unit]]</f>
        <v>957.59999999999991</v>
      </c>
    </row>
    <row r="186" spans="1:7" x14ac:dyDescent="0.35">
      <c r="A186" t="s">
        <v>10</v>
      </c>
      <c r="B186" t="s">
        <v>34</v>
      </c>
      <c r="C186" t="s">
        <v>19</v>
      </c>
      <c r="D186" s="16">
        <v>5355</v>
      </c>
      <c r="E186">
        <v>204</v>
      </c>
      <c r="F186" s="15">
        <f>_xlfn.XLOOKUP(Sales_Data[[#This Row],[Product]],Product_Data[Product],Product_Data[Cost per unit])</f>
        <v>7.64</v>
      </c>
      <c r="G186" s="15">
        <f>Sales_Data[[#This Row],[Units]]*Sales_Data[[#This Row],[Cost Per Unit]]</f>
        <v>1558.56</v>
      </c>
    </row>
    <row r="187" spans="1:7" x14ac:dyDescent="0.35">
      <c r="A187" t="s">
        <v>3</v>
      </c>
      <c r="B187" t="s">
        <v>34</v>
      </c>
      <c r="C187" t="s">
        <v>14</v>
      </c>
      <c r="D187" s="16">
        <v>7259</v>
      </c>
      <c r="E187">
        <v>276</v>
      </c>
      <c r="F187" s="15">
        <f>_xlfn.XLOOKUP(Sales_Data[[#This Row],[Product]],Product_Data[Product],Product_Data[Cost per unit])</f>
        <v>11.7</v>
      </c>
      <c r="G187" s="15">
        <f>Sales_Data[[#This Row],[Units]]*Sales_Data[[#This Row],[Cost Per Unit]]</f>
        <v>3229.2</v>
      </c>
    </row>
    <row r="188" spans="1:7" x14ac:dyDescent="0.35">
      <c r="A188" t="s">
        <v>8</v>
      </c>
      <c r="B188" t="s">
        <v>37</v>
      </c>
      <c r="C188" t="s">
        <v>26</v>
      </c>
      <c r="D188" s="16">
        <v>6279</v>
      </c>
      <c r="E188">
        <v>45</v>
      </c>
      <c r="F188" s="15">
        <f>_xlfn.XLOOKUP(Sales_Data[[#This Row],[Product]],Product_Data[Product],Product_Data[Cost per unit])</f>
        <v>5.6</v>
      </c>
      <c r="G188" s="15">
        <f>Sales_Data[[#This Row],[Units]]*Sales_Data[[#This Row],[Cost Per Unit]]</f>
        <v>251.99999999999997</v>
      </c>
    </row>
    <row r="189" spans="1:7" x14ac:dyDescent="0.35">
      <c r="A189" t="s">
        <v>40</v>
      </c>
      <c r="B189" t="s">
        <v>38</v>
      </c>
      <c r="C189" t="s">
        <v>29</v>
      </c>
      <c r="D189" s="16">
        <v>2541</v>
      </c>
      <c r="E189">
        <v>45</v>
      </c>
      <c r="F189" s="15">
        <f>_xlfn.XLOOKUP(Sales_Data[[#This Row],[Product]],Product_Data[Product],Product_Data[Cost per unit])</f>
        <v>7.16</v>
      </c>
      <c r="G189" s="15">
        <f>Sales_Data[[#This Row],[Units]]*Sales_Data[[#This Row],[Cost Per Unit]]</f>
        <v>322.2</v>
      </c>
    </row>
    <row r="190" spans="1:7" x14ac:dyDescent="0.35">
      <c r="A190" t="s">
        <v>6</v>
      </c>
      <c r="B190" t="s">
        <v>35</v>
      </c>
      <c r="C190" t="s">
        <v>27</v>
      </c>
      <c r="D190" s="16">
        <v>3864</v>
      </c>
      <c r="E190">
        <v>177</v>
      </c>
      <c r="F190" s="15">
        <f>_xlfn.XLOOKUP(Sales_Data[[#This Row],[Product]],Product_Data[Product],Product_Data[Cost per unit])</f>
        <v>16.73</v>
      </c>
      <c r="G190" s="15">
        <f>Sales_Data[[#This Row],[Units]]*Sales_Data[[#This Row],[Cost Per Unit]]</f>
        <v>2961.21</v>
      </c>
    </row>
    <row r="191" spans="1:7" x14ac:dyDescent="0.35">
      <c r="A191" t="s">
        <v>5</v>
      </c>
      <c r="B191" t="s">
        <v>36</v>
      </c>
      <c r="C191" t="s">
        <v>13</v>
      </c>
      <c r="D191" s="16">
        <v>6146</v>
      </c>
      <c r="E191">
        <v>63</v>
      </c>
      <c r="F191" s="15">
        <f>_xlfn.XLOOKUP(Sales_Data[[#This Row],[Product]],Product_Data[Product],Product_Data[Cost per unit])</f>
        <v>9.33</v>
      </c>
      <c r="G191" s="15">
        <f>Sales_Data[[#This Row],[Units]]*Sales_Data[[#This Row],[Cost Per Unit]]</f>
        <v>587.79</v>
      </c>
    </row>
    <row r="192" spans="1:7" x14ac:dyDescent="0.35">
      <c r="A192" t="s">
        <v>9</v>
      </c>
      <c r="B192" t="s">
        <v>39</v>
      </c>
      <c r="C192" t="s">
        <v>18</v>
      </c>
      <c r="D192" s="16">
        <v>2639</v>
      </c>
      <c r="E192">
        <v>204</v>
      </c>
      <c r="F192" s="15">
        <f>_xlfn.XLOOKUP(Sales_Data[[#This Row],[Product]],Product_Data[Product],Product_Data[Cost per unit])</f>
        <v>6.47</v>
      </c>
      <c r="G192" s="15">
        <f>Sales_Data[[#This Row],[Units]]*Sales_Data[[#This Row],[Cost Per Unit]]</f>
        <v>1319.8799999999999</v>
      </c>
    </row>
    <row r="193" spans="1:7" x14ac:dyDescent="0.35">
      <c r="A193" t="s">
        <v>8</v>
      </c>
      <c r="B193" t="s">
        <v>37</v>
      </c>
      <c r="C193" t="s">
        <v>22</v>
      </c>
      <c r="D193" s="16">
        <v>1890</v>
      </c>
      <c r="E193">
        <v>195</v>
      </c>
      <c r="F193" s="15">
        <f>_xlfn.XLOOKUP(Sales_Data[[#This Row],[Product]],Product_Data[Product],Product_Data[Cost per unit])</f>
        <v>9.77</v>
      </c>
      <c r="G193" s="15">
        <f>Sales_Data[[#This Row],[Units]]*Sales_Data[[#This Row],[Cost Per Unit]]</f>
        <v>1905.1499999999999</v>
      </c>
    </row>
    <row r="194" spans="1:7" x14ac:dyDescent="0.35">
      <c r="A194" t="s">
        <v>7</v>
      </c>
      <c r="B194" t="s">
        <v>34</v>
      </c>
      <c r="C194" t="s">
        <v>14</v>
      </c>
      <c r="D194" s="16">
        <v>1932</v>
      </c>
      <c r="E194">
        <v>369</v>
      </c>
      <c r="F194" s="15">
        <f>_xlfn.XLOOKUP(Sales_Data[[#This Row],[Product]],Product_Data[Product],Product_Data[Cost per unit])</f>
        <v>11.7</v>
      </c>
      <c r="G194" s="15">
        <f>Sales_Data[[#This Row],[Units]]*Sales_Data[[#This Row],[Cost Per Unit]]</f>
        <v>4317.3</v>
      </c>
    </row>
    <row r="195" spans="1:7" x14ac:dyDescent="0.35">
      <c r="A195" t="s">
        <v>3</v>
      </c>
      <c r="B195" t="s">
        <v>34</v>
      </c>
      <c r="C195" t="s">
        <v>25</v>
      </c>
      <c r="D195" s="16">
        <v>6300</v>
      </c>
      <c r="E195">
        <v>42</v>
      </c>
      <c r="F195" s="15">
        <f>_xlfn.XLOOKUP(Sales_Data[[#This Row],[Product]],Product_Data[Product],Product_Data[Cost per unit])</f>
        <v>13.15</v>
      </c>
      <c r="G195" s="15">
        <f>Sales_Data[[#This Row],[Units]]*Sales_Data[[#This Row],[Cost Per Unit]]</f>
        <v>552.30000000000007</v>
      </c>
    </row>
    <row r="196" spans="1:7" x14ac:dyDescent="0.35">
      <c r="A196" t="s">
        <v>6</v>
      </c>
      <c r="B196" t="s">
        <v>37</v>
      </c>
      <c r="C196" t="s">
        <v>30</v>
      </c>
      <c r="D196" s="16">
        <v>560</v>
      </c>
      <c r="E196">
        <v>81</v>
      </c>
      <c r="F196" s="15">
        <f>_xlfn.XLOOKUP(Sales_Data[[#This Row],[Product]],Product_Data[Product],Product_Data[Cost per unit])</f>
        <v>14.49</v>
      </c>
      <c r="G196" s="15">
        <f>Sales_Data[[#This Row],[Units]]*Sales_Data[[#This Row],[Cost Per Unit]]</f>
        <v>1173.69</v>
      </c>
    </row>
    <row r="197" spans="1:7" x14ac:dyDescent="0.35">
      <c r="A197" t="s">
        <v>9</v>
      </c>
      <c r="B197" t="s">
        <v>37</v>
      </c>
      <c r="C197" t="s">
        <v>26</v>
      </c>
      <c r="D197" s="16">
        <v>2856</v>
      </c>
      <c r="E197">
        <v>246</v>
      </c>
      <c r="F197" s="15">
        <f>_xlfn.XLOOKUP(Sales_Data[[#This Row],[Product]],Product_Data[Product],Product_Data[Cost per unit])</f>
        <v>5.6</v>
      </c>
      <c r="G197" s="15">
        <f>Sales_Data[[#This Row],[Units]]*Sales_Data[[#This Row],[Cost Per Unit]]</f>
        <v>1377.6</v>
      </c>
    </row>
    <row r="198" spans="1:7" x14ac:dyDescent="0.35">
      <c r="A198" t="s">
        <v>9</v>
      </c>
      <c r="B198" t="s">
        <v>34</v>
      </c>
      <c r="C198" t="s">
        <v>17</v>
      </c>
      <c r="D198" s="16">
        <v>707</v>
      </c>
      <c r="E198">
        <v>174</v>
      </c>
      <c r="F198" s="15">
        <f>_xlfn.XLOOKUP(Sales_Data[[#This Row],[Product]],Product_Data[Product],Product_Data[Cost per unit])</f>
        <v>3.11</v>
      </c>
      <c r="G198" s="15">
        <f>Sales_Data[[#This Row],[Units]]*Sales_Data[[#This Row],[Cost Per Unit]]</f>
        <v>541.14</v>
      </c>
    </row>
    <row r="199" spans="1:7" x14ac:dyDescent="0.35">
      <c r="A199" t="s">
        <v>8</v>
      </c>
      <c r="B199" t="s">
        <v>35</v>
      </c>
      <c r="C199" t="s">
        <v>30</v>
      </c>
      <c r="D199" s="16">
        <v>3598</v>
      </c>
      <c r="E199">
        <v>81</v>
      </c>
      <c r="F199" s="15">
        <f>_xlfn.XLOOKUP(Sales_Data[[#This Row],[Product]],Product_Data[Product],Product_Data[Cost per unit])</f>
        <v>14.49</v>
      </c>
      <c r="G199" s="15">
        <f>Sales_Data[[#This Row],[Units]]*Sales_Data[[#This Row],[Cost Per Unit]]</f>
        <v>1173.69</v>
      </c>
    </row>
    <row r="200" spans="1:7" x14ac:dyDescent="0.35">
      <c r="A200" t="s">
        <v>40</v>
      </c>
      <c r="B200" t="s">
        <v>35</v>
      </c>
      <c r="C200" t="s">
        <v>22</v>
      </c>
      <c r="D200" s="16">
        <v>6853</v>
      </c>
      <c r="E200">
        <v>372</v>
      </c>
      <c r="F200" s="15">
        <f>_xlfn.XLOOKUP(Sales_Data[[#This Row],[Product]],Product_Data[Product],Product_Data[Cost per unit])</f>
        <v>9.77</v>
      </c>
      <c r="G200" s="15">
        <f>Sales_Data[[#This Row],[Units]]*Sales_Data[[#This Row],[Cost Per Unit]]</f>
        <v>3634.44</v>
      </c>
    </row>
    <row r="201" spans="1:7" x14ac:dyDescent="0.35">
      <c r="A201" t="s">
        <v>40</v>
      </c>
      <c r="B201" t="s">
        <v>35</v>
      </c>
      <c r="C201" t="s">
        <v>16</v>
      </c>
      <c r="D201" s="16">
        <v>4725</v>
      </c>
      <c r="E201">
        <v>174</v>
      </c>
      <c r="F201" s="15">
        <f>_xlfn.XLOOKUP(Sales_Data[[#This Row],[Product]],Product_Data[Product],Product_Data[Cost per unit])</f>
        <v>8.7899999999999991</v>
      </c>
      <c r="G201" s="15">
        <f>Sales_Data[[#This Row],[Units]]*Sales_Data[[#This Row],[Cost Per Unit]]</f>
        <v>1529.4599999999998</v>
      </c>
    </row>
    <row r="202" spans="1:7" x14ac:dyDescent="0.35">
      <c r="A202" t="s">
        <v>41</v>
      </c>
      <c r="B202" t="s">
        <v>36</v>
      </c>
      <c r="C202" t="s">
        <v>32</v>
      </c>
      <c r="D202" s="16">
        <v>10304</v>
      </c>
      <c r="E202">
        <v>84</v>
      </c>
      <c r="F202" s="15">
        <f>_xlfn.XLOOKUP(Sales_Data[[#This Row],[Product]],Product_Data[Product],Product_Data[Cost per unit])</f>
        <v>8.65</v>
      </c>
      <c r="G202" s="15">
        <f>Sales_Data[[#This Row],[Units]]*Sales_Data[[#This Row],[Cost Per Unit]]</f>
        <v>726.6</v>
      </c>
    </row>
    <row r="203" spans="1:7" x14ac:dyDescent="0.35">
      <c r="A203" t="s">
        <v>41</v>
      </c>
      <c r="B203" t="s">
        <v>34</v>
      </c>
      <c r="C203" t="s">
        <v>16</v>
      </c>
      <c r="D203" s="16">
        <v>1274</v>
      </c>
      <c r="E203">
        <v>225</v>
      </c>
      <c r="F203" s="15">
        <f>_xlfn.XLOOKUP(Sales_Data[[#This Row],[Product]],Product_Data[Product],Product_Data[Cost per unit])</f>
        <v>8.7899999999999991</v>
      </c>
      <c r="G203" s="15">
        <f>Sales_Data[[#This Row],[Units]]*Sales_Data[[#This Row],[Cost Per Unit]]</f>
        <v>1977.7499999999998</v>
      </c>
    </row>
    <row r="204" spans="1:7" x14ac:dyDescent="0.35">
      <c r="A204" t="s">
        <v>5</v>
      </c>
      <c r="B204" t="s">
        <v>36</v>
      </c>
      <c r="C204" t="s">
        <v>30</v>
      </c>
      <c r="D204" s="16">
        <v>1526</v>
      </c>
      <c r="E204">
        <v>105</v>
      </c>
      <c r="F204" s="15">
        <f>_xlfn.XLOOKUP(Sales_Data[[#This Row],[Product]],Product_Data[Product],Product_Data[Cost per unit])</f>
        <v>14.49</v>
      </c>
      <c r="G204" s="15">
        <f>Sales_Data[[#This Row],[Units]]*Sales_Data[[#This Row],[Cost Per Unit]]</f>
        <v>1521.45</v>
      </c>
    </row>
    <row r="205" spans="1:7" x14ac:dyDescent="0.35">
      <c r="A205" t="s">
        <v>40</v>
      </c>
      <c r="B205" t="s">
        <v>39</v>
      </c>
      <c r="C205" t="s">
        <v>28</v>
      </c>
      <c r="D205" s="16">
        <v>3101</v>
      </c>
      <c r="E205">
        <v>225</v>
      </c>
      <c r="F205" s="15">
        <f>_xlfn.XLOOKUP(Sales_Data[[#This Row],[Product]],Product_Data[Product],Product_Data[Cost per unit])</f>
        <v>10.38</v>
      </c>
      <c r="G205" s="15">
        <f>Sales_Data[[#This Row],[Units]]*Sales_Data[[#This Row],[Cost Per Unit]]</f>
        <v>2335.5</v>
      </c>
    </row>
    <row r="206" spans="1:7" x14ac:dyDescent="0.35">
      <c r="A206" t="s">
        <v>2</v>
      </c>
      <c r="B206" t="s">
        <v>37</v>
      </c>
      <c r="C206" t="s">
        <v>14</v>
      </c>
      <c r="D206" s="16">
        <v>1057</v>
      </c>
      <c r="E206">
        <v>54</v>
      </c>
      <c r="F206" s="15">
        <f>_xlfn.XLOOKUP(Sales_Data[[#This Row],[Product]],Product_Data[Product],Product_Data[Cost per unit])</f>
        <v>11.7</v>
      </c>
      <c r="G206" s="15">
        <f>Sales_Data[[#This Row],[Units]]*Sales_Data[[#This Row],[Cost Per Unit]]</f>
        <v>631.79999999999995</v>
      </c>
    </row>
    <row r="207" spans="1:7" x14ac:dyDescent="0.35">
      <c r="A207" t="s">
        <v>7</v>
      </c>
      <c r="B207" t="s">
        <v>37</v>
      </c>
      <c r="C207" t="s">
        <v>26</v>
      </c>
      <c r="D207" s="16">
        <v>5306</v>
      </c>
      <c r="E207">
        <v>0</v>
      </c>
      <c r="F207" s="15">
        <f>_xlfn.XLOOKUP(Sales_Data[[#This Row],[Product]],Product_Data[Product],Product_Data[Cost per unit])</f>
        <v>5.6</v>
      </c>
      <c r="G207" s="15">
        <f>Sales_Data[[#This Row],[Units]]*Sales_Data[[#This Row],[Cost Per Unit]]</f>
        <v>0</v>
      </c>
    </row>
    <row r="208" spans="1:7" x14ac:dyDescent="0.35">
      <c r="A208" t="s">
        <v>5</v>
      </c>
      <c r="B208" t="s">
        <v>39</v>
      </c>
      <c r="C208" t="s">
        <v>24</v>
      </c>
      <c r="D208" s="16">
        <v>4018</v>
      </c>
      <c r="E208">
        <v>171</v>
      </c>
      <c r="F208" s="15">
        <f>_xlfn.XLOOKUP(Sales_Data[[#This Row],[Product]],Product_Data[Product],Product_Data[Cost per unit])</f>
        <v>4.97</v>
      </c>
      <c r="G208" s="15">
        <f>Sales_Data[[#This Row],[Units]]*Sales_Data[[#This Row],[Cost Per Unit]]</f>
        <v>849.87</v>
      </c>
    </row>
    <row r="209" spans="1:7" x14ac:dyDescent="0.35">
      <c r="A209" t="s">
        <v>9</v>
      </c>
      <c r="B209" t="s">
        <v>34</v>
      </c>
      <c r="C209" t="s">
        <v>16</v>
      </c>
      <c r="D209" s="16">
        <v>938</v>
      </c>
      <c r="E209">
        <v>189</v>
      </c>
      <c r="F209" s="15">
        <f>_xlfn.XLOOKUP(Sales_Data[[#This Row],[Product]],Product_Data[Product],Product_Data[Cost per unit])</f>
        <v>8.7899999999999991</v>
      </c>
      <c r="G209" s="15">
        <f>Sales_Data[[#This Row],[Units]]*Sales_Data[[#This Row],[Cost Per Unit]]</f>
        <v>1661.31</v>
      </c>
    </row>
    <row r="210" spans="1:7" x14ac:dyDescent="0.35">
      <c r="A210" t="s">
        <v>7</v>
      </c>
      <c r="B210" t="s">
        <v>38</v>
      </c>
      <c r="C210" t="s">
        <v>18</v>
      </c>
      <c r="D210" s="16">
        <v>1778</v>
      </c>
      <c r="E210">
        <v>270</v>
      </c>
      <c r="F210" s="15">
        <f>_xlfn.XLOOKUP(Sales_Data[[#This Row],[Product]],Product_Data[Product],Product_Data[Cost per unit])</f>
        <v>6.47</v>
      </c>
      <c r="G210" s="15">
        <f>Sales_Data[[#This Row],[Units]]*Sales_Data[[#This Row],[Cost Per Unit]]</f>
        <v>1746.8999999999999</v>
      </c>
    </row>
    <row r="211" spans="1:7" x14ac:dyDescent="0.35">
      <c r="A211" t="s">
        <v>6</v>
      </c>
      <c r="B211" t="s">
        <v>39</v>
      </c>
      <c r="C211" t="s">
        <v>30</v>
      </c>
      <c r="D211" s="16">
        <v>1638</v>
      </c>
      <c r="E211">
        <v>63</v>
      </c>
      <c r="F211" s="15">
        <f>_xlfn.XLOOKUP(Sales_Data[[#This Row],[Product]],Product_Data[Product],Product_Data[Cost per unit])</f>
        <v>14.49</v>
      </c>
      <c r="G211" s="15">
        <f>Sales_Data[[#This Row],[Units]]*Sales_Data[[#This Row],[Cost Per Unit]]</f>
        <v>912.87</v>
      </c>
    </row>
    <row r="212" spans="1:7" x14ac:dyDescent="0.35">
      <c r="A212" t="s">
        <v>41</v>
      </c>
      <c r="B212" t="s">
        <v>38</v>
      </c>
      <c r="C212" t="s">
        <v>25</v>
      </c>
      <c r="D212" s="16">
        <v>154</v>
      </c>
      <c r="E212">
        <v>21</v>
      </c>
      <c r="F212" s="15">
        <f>_xlfn.XLOOKUP(Sales_Data[[#This Row],[Product]],Product_Data[Product],Product_Data[Cost per unit])</f>
        <v>13.15</v>
      </c>
      <c r="G212" s="15">
        <f>Sales_Data[[#This Row],[Units]]*Sales_Data[[#This Row],[Cost Per Unit]]</f>
        <v>276.15000000000003</v>
      </c>
    </row>
    <row r="213" spans="1:7" x14ac:dyDescent="0.35">
      <c r="A213" t="s">
        <v>7</v>
      </c>
      <c r="B213" t="s">
        <v>37</v>
      </c>
      <c r="C213" t="s">
        <v>22</v>
      </c>
      <c r="D213" s="16">
        <v>9835</v>
      </c>
      <c r="E213">
        <v>207</v>
      </c>
      <c r="F213" s="15">
        <f>_xlfn.XLOOKUP(Sales_Data[[#This Row],[Product]],Product_Data[Product],Product_Data[Cost per unit])</f>
        <v>9.77</v>
      </c>
      <c r="G213" s="15">
        <f>Sales_Data[[#This Row],[Units]]*Sales_Data[[#This Row],[Cost Per Unit]]</f>
        <v>2022.3899999999999</v>
      </c>
    </row>
    <row r="214" spans="1:7" x14ac:dyDescent="0.35">
      <c r="A214" t="s">
        <v>9</v>
      </c>
      <c r="B214" t="s">
        <v>37</v>
      </c>
      <c r="C214" t="s">
        <v>20</v>
      </c>
      <c r="D214" s="16">
        <v>7273</v>
      </c>
      <c r="E214">
        <v>96</v>
      </c>
      <c r="F214" s="15">
        <f>_xlfn.XLOOKUP(Sales_Data[[#This Row],[Product]],Product_Data[Product],Product_Data[Cost per unit])</f>
        <v>10.62</v>
      </c>
      <c r="G214" s="15">
        <f>Sales_Data[[#This Row],[Units]]*Sales_Data[[#This Row],[Cost Per Unit]]</f>
        <v>1019.52</v>
      </c>
    </row>
    <row r="215" spans="1:7" x14ac:dyDescent="0.35">
      <c r="A215" t="s">
        <v>5</v>
      </c>
      <c r="B215" t="s">
        <v>39</v>
      </c>
      <c r="C215" t="s">
        <v>22</v>
      </c>
      <c r="D215" s="16">
        <v>6909</v>
      </c>
      <c r="E215">
        <v>81</v>
      </c>
      <c r="F215" s="15">
        <f>_xlfn.XLOOKUP(Sales_Data[[#This Row],[Product]],Product_Data[Product],Product_Data[Cost per unit])</f>
        <v>9.77</v>
      </c>
      <c r="G215" s="15">
        <f>Sales_Data[[#This Row],[Units]]*Sales_Data[[#This Row],[Cost Per Unit]]</f>
        <v>791.37</v>
      </c>
    </row>
    <row r="216" spans="1:7" x14ac:dyDescent="0.35">
      <c r="A216" t="s">
        <v>9</v>
      </c>
      <c r="B216" t="s">
        <v>39</v>
      </c>
      <c r="C216" t="s">
        <v>24</v>
      </c>
      <c r="D216" s="16">
        <v>3920</v>
      </c>
      <c r="E216">
        <v>306</v>
      </c>
      <c r="F216" s="15">
        <f>_xlfn.XLOOKUP(Sales_Data[[#This Row],[Product]],Product_Data[Product],Product_Data[Cost per unit])</f>
        <v>4.97</v>
      </c>
      <c r="G216" s="15">
        <f>Sales_Data[[#This Row],[Units]]*Sales_Data[[#This Row],[Cost Per Unit]]</f>
        <v>1520.82</v>
      </c>
    </row>
    <row r="217" spans="1:7" x14ac:dyDescent="0.35">
      <c r="A217" t="s">
        <v>10</v>
      </c>
      <c r="B217" t="s">
        <v>39</v>
      </c>
      <c r="C217" t="s">
        <v>21</v>
      </c>
      <c r="D217" s="16">
        <v>4858</v>
      </c>
      <c r="E217">
        <v>279</v>
      </c>
      <c r="F217" s="15">
        <f>_xlfn.XLOOKUP(Sales_Data[[#This Row],[Product]],Product_Data[Product],Product_Data[Cost per unit])</f>
        <v>9</v>
      </c>
      <c r="G217" s="15">
        <f>Sales_Data[[#This Row],[Units]]*Sales_Data[[#This Row],[Cost Per Unit]]</f>
        <v>2511</v>
      </c>
    </row>
    <row r="218" spans="1:7" x14ac:dyDescent="0.35">
      <c r="A218" t="s">
        <v>2</v>
      </c>
      <c r="B218" t="s">
        <v>38</v>
      </c>
      <c r="C218" t="s">
        <v>4</v>
      </c>
      <c r="D218" s="16">
        <v>3549</v>
      </c>
      <c r="E218">
        <v>3</v>
      </c>
      <c r="F218" s="15">
        <f>_xlfn.XLOOKUP(Sales_Data[[#This Row],[Product]],Product_Data[Product],Product_Data[Cost per unit])</f>
        <v>11.88</v>
      </c>
      <c r="G218" s="15">
        <f>Sales_Data[[#This Row],[Units]]*Sales_Data[[#This Row],[Cost Per Unit]]</f>
        <v>35.64</v>
      </c>
    </row>
    <row r="219" spans="1:7" x14ac:dyDescent="0.35">
      <c r="A219" t="s">
        <v>7</v>
      </c>
      <c r="B219" t="s">
        <v>39</v>
      </c>
      <c r="C219" t="s">
        <v>27</v>
      </c>
      <c r="D219" s="16">
        <v>966</v>
      </c>
      <c r="E219">
        <v>198</v>
      </c>
      <c r="F219" s="15">
        <f>_xlfn.XLOOKUP(Sales_Data[[#This Row],[Product]],Product_Data[Product],Product_Data[Cost per unit])</f>
        <v>16.73</v>
      </c>
      <c r="G219" s="15">
        <f>Sales_Data[[#This Row],[Units]]*Sales_Data[[#This Row],[Cost Per Unit]]</f>
        <v>3312.54</v>
      </c>
    </row>
    <row r="220" spans="1:7" x14ac:dyDescent="0.35">
      <c r="A220" t="s">
        <v>5</v>
      </c>
      <c r="B220" t="s">
        <v>39</v>
      </c>
      <c r="C220" t="s">
        <v>18</v>
      </c>
      <c r="D220" s="16">
        <v>385</v>
      </c>
      <c r="E220">
        <v>249</v>
      </c>
      <c r="F220" s="15">
        <f>_xlfn.XLOOKUP(Sales_Data[[#This Row],[Product]],Product_Data[Product],Product_Data[Cost per unit])</f>
        <v>6.47</v>
      </c>
      <c r="G220" s="15">
        <f>Sales_Data[[#This Row],[Units]]*Sales_Data[[#This Row],[Cost Per Unit]]</f>
        <v>1611.03</v>
      </c>
    </row>
    <row r="221" spans="1:7" x14ac:dyDescent="0.35">
      <c r="A221" t="s">
        <v>6</v>
      </c>
      <c r="B221" t="s">
        <v>34</v>
      </c>
      <c r="C221" t="s">
        <v>16</v>
      </c>
      <c r="D221" s="16">
        <v>2219</v>
      </c>
      <c r="E221">
        <v>75</v>
      </c>
      <c r="F221" s="15">
        <f>_xlfn.XLOOKUP(Sales_Data[[#This Row],[Product]],Product_Data[Product],Product_Data[Cost per unit])</f>
        <v>8.7899999999999991</v>
      </c>
      <c r="G221" s="15">
        <f>Sales_Data[[#This Row],[Units]]*Sales_Data[[#This Row],[Cost Per Unit]]</f>
        <v>659.24999999999989</v>
      </c>
    </row>
    <row r="222" spans="1:7" x14ac:dyDescent="0.35">
      <c r="A222" t="s">
        <v>9</v>
      </c>
      <c r="B222" t="s">
        <v>36</v>
      </c>
      <c r="C222" t="s">
        <v>32</v>
      </c>
      <c r="D222" s="16">
        <v>2954</v>
      </c>
      <c r="E222">
        <v>189</v>
      </c>
      <c r="F222" s="15">
        <f>_xlfn.XLOOKUP(Sales_Data[[#This Row],[Product]],Product_Data[Product],Product_Data[Cost per unit])</f>
        <v>8.65</v>
      </c>
      <c r="G222" s="15">
        <f>Sales_Data[[#This Row],[Units]]*Sales_Data[[#This Row],[Cost Per Unit]]</f>
        <v>1634.8500000000001</v>
      </c>
    </row>
    <row r="223" spans="1:7" x14ac:dyDescent="0.35">
      <c r="A223" t="s">
        <v>7</v>
      </c>
      <c r="B223" t="s">
        <v>36</v>
      </c>
      <c r="C223" t="s">
        <v>32</v>
      </c>
      <c r="D223" s="16">
        <v>280</v>
      </c>
      <c r="E223">
        <v>87</v>
      </c>
      <c r="F223" s="15">
        <f>_xlfn.XLOOKUP(Sales_Data[[#This Row],[Product]],Product_Data[Product],Product_Data[Cost per unit])</f>
        <v>8.65</v>
      </c>
      <c r="G223" s="15">
        <f>Sales_Data[[#This Row],[Units]]*Sales_Data[[#This Row],[Cost Per Unit]]</f>
        <v>752.55000000000007</v>
      </c>
    </row>
    <row r="224" spans="1:7" x14ac:dyDescent="0.35">
      <c r="A224" t="s">
        <v>41</v>
      </c>
      <c r="B224" t="s">
        <v>36</v>
      </c>
      <c r="C224" t="s">
        <v>30</v>
      </c>
      <c r="D224" s="16">
        <v>6118</v>
      </c>
      <c r="E224">
        <v>174</v>
      </c>
      <c r="F224" s="15">
        <f>_xlfn.XLOOKUP(Sales_Data[[#This Row],[Product]],Product_Data[Product],Product_Data[Cost per unit])</f>
        <v>14.49</v>
      </c>
      <c r="G224" s="15">
        <f>Sales_Data[[#This Row],[Units]]*Sales_Data[[#This Row],[Cost Per Unit]]</f>
        <v>2521.2600000000002</v>
      </c>
    </row>
    <row r="225" spans="1:7" x14ac:dyDescent="0.35">
      <c r="A225" t="s">
        <v>2</v>
      </c>
      <c r="B225" t="s">
        <v>39</v>
      </c>
      <c r="C225" t="s">
        <v>15</v>
      </c>
      <c r="D225" s="16">
        <v>4802</v>
      </c>
      <c r="E225">
        <v>36</v>
      </c>
      <c r="F225" s="15">
        <f>_xlfn.XLOOKUP(Sales_Data[[#This Row],[Product]],Product_Data[Product],Product_Data[Cost per unit])</f>
        <v>11.73</v>
      </c>
      <c r="G225" s="15">
        <f>Sales_Data[[#This Row],[Units]]*Sales_Data[[#This Row],[Cost Per Unit]]</f>
        <v>422.28000000000003</v>
      </c>
    </row>
    <row r="226" spans="1:7" x14ac:dyDescent="0.35">
      <c r="A226" t="s">
        <v>9</v>
      </c>
      <c r="B226" t="s">
        <v>38</v>
      </c>
      <c r="C226" t="s">
        <v>24</v>
      </c>
      <c r="D226" s="16">
        <v>4137</v>
      </c>
      <c r="E226">
        <v>60</v>
      </c>
      <c r="F226" s="15">
        <f>_xlfn.XLOOKUP(Sales_Data[[#This Row],[Product]],Product_Data[Product],Product_Data[Cost per unit])</f>
        <v>4.97</v>
      </c>
      <c r="G226" s="15">
        <f>Sales_Data[[#This Row],[Units]]*Sales_Data[[#This Row],[Cost Per Unit]]</f>
        <v>298.2</v>
      </c>
    </row>
    <row r="227" spans="1:7" x14ac:dyDescent="0.35">
      <c r="A227" t="s">
        <v>3</v>
      </c>
      <c r="B227" t="s">
        <v>35</v>
      </c>
      <c r="C227" t="s">
        <v>23</v>
      </c>
      <c r="D227" s="16">
        <v>2023</v>
      </c>
      <c r="E227">
        <v>78</v>
      </c>
      <c r="F227" s="15">
        <f>_xlfn.XLOOKUP(Sales_Data[[#This Row],[Product]],Product_Data[Product],Product_Data[Cost per unit])</f>
        <v>6.49</v>
      </c>
      <c r="G227" s="15">
        <f>Sales_Data[[#This Row],[Units]]*Sales_Data[[#This Row],[Cost Per Unit]]</f>
        <v>506.22</v>
      </c>
    </row>
    <row r="228" spans="1:7" x14ac:dyDescent="0.35">
      <c r="A228" t="s">
        <v>9</v>
      </c>
      <c r="B228" t="s">
        <v>36</v>
      </c>
      <c r="C228" t="s">
        <v>30</v>
      </c>
      <c r="D228" s="16">
        <v>9051</v>
      </c>
      <c r="E228">
        <v>57</v>
      </c>
      <c r="F228" s="15">
        <f>_xlfn.XLOOKUP(Sales_Data[[#This Row],[Product]],Product_Data[Product],Product_Data[Cost per unit])</f>
        <v>14.49</v>
      </c>
      <c r="G228" s="15">
        <f>Sales_Data[[#This Row],[Units]]*Sales_Data[[#This Row],[Cost Per Unit]]</f>
        <v>825.93000000000006</v>
      </c>
    </row>
    <row r="229" spans="1:7" x14ac:dyDescent="0.35">
      <c r="A229" t="s">
        <v>9</v>
      </c>
      <c r="B229" t="s">
        <v>37</v>
      </c>
      <c r="C229" t="s">
        <v>28</v>
      </c>
      <c r="D229" s="16">
        <v>2919</v>
      </c>
      <c r="E229">
        <v>45</v>
      </c>
      <c r="F229" s="15">
        <f>_xlfn.XLOOKUP(Sales_Data[[#This Row],[Product]],Product_Data[Product],Product_Data[Cost per unit])</f>
        <v>10.38</v>
      </c>
      <c r="G229" s="15">
        <f>Sales_Data[[#This Row],[Units]]*Sales_Data[[#This Row],[Cost Per Unit]]</f>
        <v>467.1</v>
      </c>
    </row>
    <row r="230" spans="1:7" x14ac:dyDescent="0.35">
      <c r="A230" t="s">
        <v>41</v>
      </c>
      <c r="B230" t="s">
        <v>38</v>
      </c>
      <c r="C230" t="s">
        <v>22</v>
      </c>
      <c r="D230" s="16">
        <v>5915</v>
      </c>
      <c r="E230">
        <v>3</v>
      </c>
      <c r="F230" s="15">
        <f>_xlfn.XLOOKUP(Sales_Data[[#This Row],[Product]],Product_Data[Product],Product_Data[Cost per unit])</f>
        <v>9.77</v>
      </c>
      <c r="G230" s="15">
        <f>Sales_Data[[#This Row],[Units]]*Sales_Data[[#This Row],[Cost Per Unit]]</f>
        <v>29.31</v>
      </c>
    </row>
    <row r="231" spans="1:7" x14ac:dyDescent="0.35">
      <c r="A231" t="s">
        <v>10</v>
      </c>
      <c r="B231" t="s">
        <v>35</v>
      </c>
      <c r="C231" t="s">
        <v>15</v>
      </c>
      <c r="D231" s="16">
        <v>2562</v>
      </c>
      <c r="E231">
        <v>6</v>
      </c>
      <c r="F231" s="15">
        <f>_xlfn.XLOOKUP(Sales_Data[[#This Row],[Product]],Product_Data[Product],Product_Data[Cost per unit])</f>
        <v>11.73</v>
      </c>
      <c r="G231" s="15">
        <f>Sales_Data[[#This Row],[Units]]*Sales_Data[[#This Row],[Cost Per Unit]]</f>
        <v>70.38</v>
      </c>
    </row>
    <row r="232" spans="1:7" x14ac:dyDescent="0.35">
      <c r="A232" t="s">
        <v>5</v>
      </c>
      <c r="B232" t="s">
        <v>37</v>
      </c>
      <c r="C232" t="s">
        <v>25</v>
      </c>
      <c r="D232" s="16">
        <v>8813</v>
      </c>
      <c r="E232">
        <v>21</v>
      </c>
      <c r="F232" s="15">
        <f>_xlfn.XLOOKUP(Sales_Data[[#This Row],[Product]],Product_Data[Product],Product_Data[Cost per unit])</f>
        <v>13.15</v>
      </c>
      <c r="G232" s="15">
        <f>Sales_Data[[#This Row],[Units]]*Sales_Data[[#This Row],[Cost Per Unit]]</f>
        <v>276.15000000000003</v>
      </c>
    </row>
    <row r="233" spans="1:7" x14ac:dyDescent="0.35">
      <c r="A233" t="s">
        <v>5</v>
      </c>
      <c r="B233" t="s">
        <v>36</v>
      </c>
      <c r="C233" t="s">
        <v>18</v>
      </c>
      <c r="D233" s="16">
        <v>6111</v>
      </c>
      <c r="E233">
        <v>3</v>
      </c>
      <c r="F233" s="15">
        <f>_xlfn.XLOOKUP(Sales_Data[[#This Row],[Product]],Product_Data[Product],Product_Data[Cost per unit])</f>
        <v>6.47</v>
      </c>
      <c r="G233" s="15">
        <f>Sales_Data[[#This Row],[Units]]*Sales_Data[[#This Row],[Cost Per Unit]]</f>
        <v>19.41</v>
      </c>
    </row>
    <row r="234" spans="1:7" x14ac:dyDescent="0.35">
      <c r="A234" t="s">
        <v>8</v>
      </c>
      <c r="B234" t="s">
        <v>34</v>
      </c>
      <c r="C234" t="s">
        <v>31</v>
      </c>
      <c r="D234" s="16">
        <v>3507</v>
      </c>
      <c r="E234">
        <v>288</v>
      </c>
      <c r="F234" s="15">
        <f>_xlfn.XLOOKUP(Sales_Data[[#This Row],[Product]],Product_Data[Product],Product_Data[Cost per unit])</f>
        <v>5.79</v>
      </c>
      <c r="G234" s="15">
        <f>Sales_Data[[#This Row],[Units]]*Sales_Data[[#This Row],[Cost Per Unit]]</f>
        <v>1667.52</v>
      </c>
    </row>
    <row r="235" spans="1:7" x14ac:dyDescent="0.35">
      <c r="A235" t="s">
        <v>6</v>
      </c>
      <c r="B235" t="s">
        <v>36</v>
      </c>
      <c r="C235" t="s">
        <v>13</v>
      </c>
      <c r="D235" s="16">
        <v>4319</v>
      </c>
      <c r="E235">
        <v>30</v>
      </c>
      <c r="F235" s="15">
        <f>_xlfn.XLOOKUP(Sales_Data[[#This Row],[Product]],Product_Data[Product],Product_Data[Cost per unit])</f>
        <v>9.33</v>
      </c>
      <c r="G235" s="15">
        <f>Sales_Data[[#This Row],[Units]]*Sales_Data[[#This Row],[Cost Per Unit]]</f>
        <v>279.89999999999998</v>
      </c>
    </row>
    <row r="236" spans="1:7" x14ac:dyDescent="0.35">
      <c r="A236" t="s">
        <v>40</v>
      </c>
      <c r="B236" t="s">
        <v>38</v>
      </c>
      <c r="C236" t="s">
        <v>26</v>
      </c>
      <c r="D236" s="16">
        <v>609</v>
      </c>
      <c r="E236">
        <v>87</v>
      </c>
      <c r="F236" s="15">
        <f>_xlfn.XLOOKUP(Sales_Data[[#This Row],[Product]],Product_Data[Product],Product_Data[Cost per unit])</f>
        <v>5.6</v>
      </c>
      <c r="G236" s="15">
        <f>Sales_Data[[#This Row],[Units]]*Sales_Data[[#This Row],[Cost Per Unit]]</f>
        <v>487.2</v>
      </c>
    </row>
    <row r="237" spans="1:7" x14ac:dyDescent="0.35">
      <c r="A237" t="s">
        <v>40</v>
      </c>
      <c r="B237" t="s">
        <v>39</v>
      </c>
      <c r="C237" t="s">
        <v>27</v>
      </c>
      <c r="D237" s="16">
        <v>6370</v>
      </c>
      <c r="E237">
        <v>30</v>
      </c>
      <c r="F237" s="15">
        <f>_xlfn.XLOOKUP(Sales_Data[[#This Row],[Product]],Product_Data[Product],Product_Data[Cost per unit])</f>
        <v>16.73</v>
      </c>
      <c r="G237" s="15">
        <f>Sales_Data[[#This Row],[Units]]*Sales_Data[[#This Row],[Cost Per Unit]]</f>
        <v>501.90000000000003</v>
      </c>
    </row>
    <row r="238" spans="1:7" x14ac:dyDescent="0.35">
      <c r="A238" t="s">
        <v>5</v>
      </c>
      <c r="B238" t="s">
        <v>38</v>
      </c>
      <c r="C238" t="s">
        <v>19</v>
      </c>
      <c r="D238" s="16">
        <v>5474</v>
      </c>
      <c r="E238">
        <v>168</v>
      </c>
      <c r="F238" s="15">
        <f>_xlfn.XLOOKUP(Sales_Data[[#This Row],[Product]],Product_Data[Product],Product_Data[Cost per unit])</f>
        <v>7.64</v>
      </c>
      <c r="G238" s="15">
        <f>Sales_Data[[#This Row],[Units]]*Sales_Data[[#This Row],[Cost Per Unit]]</f>
        <v>1283.52</v>
      </c>
    </row>
    <row r="239" spans="1:7" x14ac:dyDescent="0.35">
      <c r="A239" t="s">
        <v>40</v>
      </c>
      <c r="B239" t="s">
        <v>36</v>
      </c>
      <c r="C239" t="s">
        <v>27</v>
      </c>
      <c r="D239" s="16">
        <v>3164</v>
      </c>
      <c r="E239">
        <v>306</v>
      </c>
      <c r="F239" s="15">
        <f>_xlfn.XLOOKUP(Sales_Data[[#This Row],[Product]],Product_Data[Product],Product_Data[Cost per unit])</f>
        <v>16.73</v>
      </c>
      <c r="G239" s="15">
        <f>Sales_Data[[#This Row],[Units]]*Sales_Data[[#This Row],[Cost Per Unit]]</f>
        <v>5119.38</v>
      </c>
    </row>
    <row r="240" spans="1:7" x14ac:dyDescent="0.35">
      <c r="A240" t="s">
        <v>6</v>
      </c>
      <c r="B240" t="s">
        <v>35</v>
      </c>
      <c r="C240" t="s">
        <v>4</v>
      </c>
      <c r="D240" s="16">
        <v>1302</v>
      </c>
      <c r="E240">
        <v>402</v>
      </c>
      <c r="F240" s="15">
        <f>_xlfn.XLOOKUP(Sales_Data[[#This Row],[Product]],Product_Data[Product],Product_Data[Cost per unit])</f>
        <v>11.88</v>
      </c>
      <c r="G240" s="15">
        <f>Sales_Data[[#This Row],[Units]]*Sales_Data[[#This Row],[Cost Per Unit]]</f>
        <v>4775.76</v>
      </c>
    </row>
    <row r="241" spans="1:7" x14ac:dyDescent="0.35">
      <c r="A241" t="s">
        <v>3</v>
      </c>
      <c r="B241" t="s">
        <v>37</v>
      </c>
      <c r="C241" t="s">
        <v>28</v>
      </c>
      <c r="D241" s="16">
        <v>7308</v>
      </c>
      <c r="E241">
        <v>327</v>
      </c>
      <c r="F241" s="15">
        <f>_xlfn.XLOOKUP(Sales_Data[[#This Row],[Product]],Product_Data[Product],Product_Data[Cost per unit])</f>
        <v>10.38</v>
      </c>
      <c r="G241" s="15">
        <f>Sales_Data[[#This Row],[Units]]*Sales_Data[[#This Row],[Cost Per Unit]]</f>
        <v>3394.26</v>
      </c>
    </row>
    <row r="242" spans="1:7" x14ac:dyDescent="0.35">
      <c r="A242" t="s">
        <v>40</v>
      </c>
      <c r="B242" t="s">
        <v>37</v>
      </c>
      <c r="C242" t="s">
        <v>27</v>
      </c>
      <c r="D242" s="16">
        <v>6132</v>
      </c>
      <c r="E242">
        <v>93</v>
      </c>
      <c r="F242" s="15">
        <f>_xlfn.XLOOKUP(Sales_Data[[#This Row],[Product]],Product_Data[Product],Product_Data[Cost per unit])</f>
        <v>16.73</v>
      </c>
      <c r="G242" s="15">
        <f>Sales_Data[[#This Row],[Units]]*Sales_Data[[#This Row],[Cost Per Unit]]</f>
        <v>1555.89</v>
      </c>
    </row>
    <row r="243" spans="1:7" x14ac:dyDescent="0.35">
      <c r="A243" t="s">
        <v>10</v>
      </c>
      <c r="B243" t="s">
        <v>35</v>
      </c>
      <c r="C243" t="s">
        <v>14</v>
      </c>
      <c r="D243" s="16">
        <v>3472</v>
      </c>
      <c r="E243">
        <v>96</v>
      </c>
      <c r="F243" s="15">
        <f>_xlfn.XLOOKUP(Sales_Data[[#This Row],[Product]],Product_Data[Product],Product_Data[Cost per unit])</f>
        <v>11.7</v>
      </c>
      <c r="G243" s="15">
        <f>Sales_Data[[#This Row],[Units]]*Sales_Data[[#This Row],[Cost Per Unit]]</f>
        <v>1123.1999999999998</v>
      </c>
    </row>
    <row r="244" spans="1:7" x14ac:dyDescent="0.35">
      <c r="A244" t="s">
        <v>8</v>
      </c>
      <c r="B244" t="s">
        <v>39</v>
      </c>
      <c r="C244" t="s">
        <v>18</v>
      </c>
      <c r="D244" s="16">
        <v>9660</v>
      </c>
      <c r="E244">
        <v>27</v>
      </c>
      <c r="F244" s="15">
        <f>_xlfn.XLOOKUP(Sales_Data[[#This Row],[Product]],Product_Data[Product],Product_Data[Cost per unit])</f>
        <v>6.47</v>
      </c>
      <c r="G244" s="15">
        <f>Sales_Data[[#This Row],[Units]]*Sales_Data[[#This Row],[Cost Per Unit]]</f>
        <v>174.69</v>
      </c>
    </row>
    <row r="245" spans="1:7" x14ac:dyDescent="0.35">
      <c r="A245" t="s">
        <v>9</v>
      </c>
      <c r="B245" t="s">
        <v>38</v>
      </c>
      <c r="C245" t="s">
        <v>26</v>
      </c>
      <c r="D245" s="16">
        <v>2436</v>
      </c>
      <c r="E245">
        <v>99</v>
      </c>
      <c r="F245" s="15">
        <f>_xlfn.XLOOKUP(Sales_Data[[#This Row],[Product]],Product_Data[Product],Product_Data[Cost per unit])</f>
        <v>5.6</v>
      </c>
      <c r="G245" s="15">
        <f>Sales_Data[[#This Row],[Units]]*Sales_Data[[#This Row],[Cost Per Unit]]</f>
        <v>554.4</v>
      </c>
    </row>
    <row r="246" spans="1:7" x14ac:dyDescent="0.35">
      <c r="A246" t="s">
        <v>9</v>
      </c>
      <c r="B246" t="s">
        <v>38</v>
      </c>
      <c r="C246" t="s">
        <v>33</v>
      </c>
      <c r="D246" s="16">
        <v>9506</v>
      </c>
      <c r="E246">
        <v>87</v>
      </c>
      <c r="F246" s="15">
        <f>_xlfn.XLOOKUP(Sales_Data[[#This Row],[Product]],Product_Data[Product],Product_Data[Cost per unit])</f>
        <v>12.37</v>
      </c>
      <c r="G246" s="15">
        <f>Sales_Data[[#This Row],[Units]]*Sales_Data[[#This Row],[Cost Per Unit]]</f>
        <v>1076.1899999999998</v>
      </c>
    </row>
    <row r="247" spans="1:7" x14ac:dyDescent="0.35">
      <c r="A247" t="s">
        <v>10</v>
      </c>
      <c r="B247" t="s">
        <v>37</v>
      </c>
      <c r="C247" t="s">
        <v>21</v>
      </c>
      <c r="D247" s="16">
        <v>245</v>
      </c>
      <c r="E247">
        <v>288</v>
      </c>
      <c r="F247" s="15">
        <f>_xlfn.XLOOKUP(Sales_Data[[#This Row],[Product]],Product_Data[Product],Product_Data[Cost per unit])</f>
        <v>9</v>
      </c>
      <c r="G247" s="15">
        <f>Sales_Data[[#This Row],[Units]]*Sales_Data[[#This Row],[Cost Per Unit]]</f>
        <v>2592</v>
      </c>
    </row>
    <row r="248" spans="1:7" x14ac:dyDescent="0.35">
      <c r="A248" t="s">
        <v>8</v>
      </c>
      <c r="B248" t="s">
        <v>35</v>
      </c>
      <c r="C248" t="s">
        <v>20</v>
      </c>
      <c r="D248" s="16">
        <v>2702</v>
      </c>
      <c r="E248">
        <v>363</v>
      </c>
      <c r="F248" s="15">
        <f>_xlfn.XLOOKUP(Sales_Data[[#This Row],[Product]],Product_Data[Product],Product_Data[Cost per unit])</f>
        <v>10.62</v>
      </c>
      <c r="G248" s="15">
        <f>Sales_Data[[#This Row],[Units]]*Sales_Data[[#This Row],[Cost Per Unit]]</f>
        <v>3855.0599999999995</v>
      </c>
    </row>
    <row r="249" spans="1:7" x14ac:dyDescent="0.35">
      <c r="A249" t="s">
        <v>10</v>
      </c>
      <c r="B249" t="s">
        <v>34</v>
      </c>
      <c r="C249" t="s">
        <v>17</v>
      </c>
      <c r="D249" s="16">
        <v>700</v>
      </c>
      <c r="E249">
        <v>87</v>
      </c>
      <c r="F249" s="15">
        <f>_xlfn.XLOOKUP(Sales_Data[[#This Row],[Product]],Product_Data[Product],Product_Data[Cost per unit])</f>
        <v>3.11</v>
      </c>
      <c r="G249" s="15">
        <f>Sales_Data[[#This Row],[Units]]*Sales_Data[[#This Row],[Cost Per Unit]]</f>
        <v>270.57</v>
      </c>
    </row>
    <row r="250" spans="1:7" x14ac:dyDescent="0.35">
      <c r="A250" t="s">
        <v>6</v>
      </c>
      <c r="B250" t="s">
        <v>34</v>
      </c>
      <c r="C250" t="s">
        <v>17</v>
      </c>
      <c r="D250" s="16">
        <v>3759</v>
      </c>
      <c r="E250">
        <v>150</v>
      </c>
      <c r="F250" s="15">
        <f>_xlfn.XLOOKUP(Sales_Data[[#This Row],[Product]],Product_Data[Product],Product_Data[Cost per unit])</f>
        <v>3.11</v>
      </c>
      <c r="G250" s="15">
        <f>Sales_Data[[#This Row],[Units]]*Sales_Data[[#This Row],[Cost Per Unit]]</f>
        <v>466.5</v>
      </c>
    </row>
    <row r="251" spans="1:7" x14ac:dyDescent="0.35">
      <c r="A251" t="s">
        <v>2</v>
      </c>
      <c r="B251" t="s">
        <v>35</v>
      </c>
      <c r="C251" t="s">
        <v>17</v>
      </c>
      <c r="D251" s="16">
        <v>1589</v>
      </c>
      <c r="E251">
        <v>303</v>
      </c>
      <c r="F251" s="15">
        <f>_xlfn.XLOOKUP(Sales_Data[[#This Row],[Product]],Product_Data[Product],Product_Data[Cost per unit])</f>
        <v>3.11</v>
      </c>
      <c r="G251" s="15">
        <f>Sales_Data[[#This Row],[Units]]*Sales_Data[[#This Row],[Cost Per Unit]]</f>
        <v>942.32999999999993</v>
      </c>
    </row>
    <row r="252" spans="1:7" x14ac:dyDescent="0.35">
      <c r="A252" t="s">
        <v>7</v>
      </c>
      <c r="B252" t="s">
        <v>35</v>
      </c>
      <c r="C252" t="s">
        <v>28</v>
      </c>
      <c r="D252" s="16">
        <v>5194</v>
      </c>
      <c r="E252">
        <v>288</v>
      </c>
      <c r="F252" s="15">
        <f>_xlfn.XLOOKUP(Sales_Data[[#This Row],[Product]],Product_Data[Product],Product_Data[Cost per unit])</f>
        <v>10.38</v>
      </c>
      <c r="G252" s="15">
        <f>Sales_Data[[#This Row],[Units]]*Sales_Data[[#This Row],[Cost Per Unit]]</f>
        <v>2989.44</v>
      </c>
    </row>
    <row r="253" spans="1:7" x14ac:dyDescent="0.35">
      <c r="A253" t="s">
        <v>10</v>
      </c>
      <c r="B253" t="s">
        <v>36</v>
      </c>
      <c r="C253" t="s">
        <v>13</v>
      </c>
      <c r="D253" s="16">
        <v>945</v>
      </c>
      <c r="E253">
        <v>75</v>
      </c>
      <c r="F253" s="15">
        <f>_xlfn.XLOOKUP(Sales_Data[[#This Row],[Product]],Product_Data[Product],Product_Data[Cost per unit])</f>
        <v>9.33</v>
      </c>
      <c r="G253" s="15">
        <f>Sales_Data[[#This Row],[Units]]*Sales_Data[[#This Row],[Cost Per Unit]]</f>
        <v>699.75</v>
      </c>
    </row>
    <row r="254" spans="1:7" x14ac:dyDescent="0.35">
      <c r="A254" t="s">
        <v>40</v>
      </c>
      <c r="B254" t="s">
        <v>38</v>
      </c>
      <c r="C254" t="s">
        <v>31</v>
      </c>
      <c r="D254" s="16">
        <v>1988</v>
      </c>
      <c r="E254">
        <v>39</v>
      </c>
      <c r="F254" s="15">
        <f>_xlfn.XLOOKUP(Sales_Data[[#This Row],[Product]],Product_Data[Product],Product_Data[Cost per unit])</f>
        <v>5.79</v>
      </c>
      <c r="G254" s="15">
        <f>Sales_Data[[#This Row],[Units]]*Sales_Data[[#This Row],[Cost Per Unit]]</f>
        <v>225.81</v>
      </c>
    </row>
    <row r="255" spans="1:7" x14ac:dyDescent="0.35">
      <c r="A255" t="s">
        <v>6</v>
      </c>
      <c r="B255" t="s">
        <v>34</v>
      </c>
      <c r="C255" t="s">
        <v>32</v>
      </c>
      <c r="D255" s="16">
        <v>6734</v>
      </c>
      <c r="E255">
        <v>123</v>
      </c>
      <c r="F255" s="15">
        <f>_xlfn.XLOOKUP(Sales_Data[[#This Row],[Product]],Product_Data[Product],Product_Data[Cost per unit])</f>
        <v>8.65</v>
      </c>
      <c r="G255" s="15">
        <f>Sales_Data[[#This Row],[Units]]*Sales_Data[[#This Row],[Cost Per Unit]]</f>
        <v>1063.95</v>
      </c>
    </row>
    <row r="256" spans="1:7" x14ac:dyDescent="0.35">
      <c r="A256" t="s">
        <v>40</v>
      </c>
      <c r="B256" t="s">
        <v>36</v>
      </c>
      <c r="C256" t="s">
        <v>4</v>
      </c>
      <c r="D256" s="16">
        <v>217</v>
      </c>
      <c r="E256">
        <v>36</v>
      </c>
      <c r="F256" s="15">
        <f>_xlfn.XLOOKUP(Sales_Data[[#This Row],[Product]],Product_Data[Product],Product_Data[Cost per unit])</f>
        <v>11.88</v>
      </c>
      <c r="G256" s="15">
        <f>Sales_Data[[#This Row],[Units]]*Sales_Data[[#This Row],[Cost Per Unit]]</f>
        <v>427.68</v>
      </c>
    </row>
    <row r="257" spans="1:7" x14ac:dyDescent="0.35">
      <c r="A257" t="s">
        <v>5</v>
      </c>
      <c r="B257" t="s">
        <v>34</v>
      </c>
      <c r="C257" t="s">
        <v>22</v>
      </c>
      <c r="D257" s="16">
        <v>6279</v>
      </c>
      <c r="E257">
        <v>237</v>
      </c>
      <c r="F257" s="15">
        <f>_xlfn.XLOOKUP(Sales_Data[[#This Row],[Product]],Product_Data[Product],Product_Data[Cost per unit])</f>
        <v>9.77</v>
      </c>
      <c r="G257" s="15">
        <f>Sales_Data[[#This Row],[Units]]*Sales_Data[[#This Row],[Cost Per Unit]]</f>
        <v>2315.4899999999998</v>
      </c>
    </row>
    <row r="258" spans="1:7" x14ac:dyDescent="0.35">
      <c r="A258" t="s">
        <v>40</v>
      </c>
      <c r="B258" t="s">
        <v>36</v>
      </c>
      <c r="C258" t="s">
        <v>13</v>
      </c>
      <c r="D258" s="16">
        <v>4424</v>
      </c>
      <c r="E258">
        <v>201</v>
      </c>
      <c r="F258" s="15">
        <f>_xlfn.XLOOKUP(Sales_Data[[#This Row],[Product]],Product_Data[Product],Product_Data[Cost per unit])</f>
        <v>9.33</v>
      </c>
      <c r="G258" s="15">
        <f>Sales_Data[[#This Row],[Units]]*Sales_Data[[#This Row],[Cost Per Unit]]</f>
        <v>1875.33</v>
      </c>
    </row>
    <row r="259" spans="1:7" x14ac:dyDescent="0.35">
      <c r="A259" t="s">
        <v>2</v>
      </c>
      <c r="B259" t="s">
        <v>36</v>
      </c>
      <c r="C259" t="s">
        <v>17</v>
      </c>
      <c r="D259" s="16">
        <v>189</v>
      </c>
      <c r="E259">
        <v>48</v>
      </c>
      <c r="F259" s="15">
        <f>_xlfn.XLOOKUP(Sales_Data[[#This Row],[Product]],Product_Data[Product],Product_Data[Cost per unit])</f>
        <v>3.11</v>
      </c>
      <c r="G259" s="15">
        <f>Sales_Data[[#This Row],[Units]]*Sales_Data[[#This Row],[Cost Per Unit]]</f>
        <v>149.28</v>
      </c>
    </row>
    <row r="260" spans="1:7" x14ac:dyDescent="0.35">
      <c r="A260" t="s">
        <v>5</v>
      </c>
      <c r="B260" t="s">
        <v>35</v>
      </c>
      <c r="C260" t="s">
        <v>22</v>
      </c>
      <c r="D260" s="16">
        <v>490</v>
      </c>
      <c r="E260">
        <v>84</v>
      </c>
      <c r="F260" s="15">
        <f>_xlfn.XLOOKUP(Sales_Data[[#This Row],[Product]],Product_Data[Product],Product_Data[Cost per unit])</f>
        <v>9.77</v>
      </c>
      <c r="G260" s="15">
        <f>Sales_Data[[#This Row],[Units]]*Sales_Data[[#This Row],[Cost Per Unit]]</f>
        <v>820.68</v>
      </c>
    </row>
    <row r="261" spans="1:7" x14ac:dyDescent="0.35">
      <c r="A261" t="s">
        <v>8</v>
      </c>
      <c r="B261" t="s">
        <v>37</v>
      </c>
      <c r="C261" t="s">
        <v>21</v>
      </c>
      <c r="D261" s="16">
        <v>434</v>
      </c>
      <c r="E261">
        <v>87</v>
      </c>
      <c r="F261" s="15">
        <f>_xlfn.XLOOKUP(Sales_Data[[#This Row],[Product]],Product_Data[Product],Product_Data[Cost per unit])</f>
        <v>9</v>
      </c>
      <c r="G261" s="15">
        <f>Sales_Data[[#This Row],[Units]]*Sales_Data[[#This Row],[Cost Per Unit]]</f>
        <v>783</v>
      </c>
    </row>
    <row r="262" spans="1:7" x14ac:dyDescent="0.35">
      <c r="A262" t="s">
        <v>7</v>
      </c>
      <c r="B262" t="s">
        <v>38</v>
      </c>
      <c r="C262" t="s">
        <v>30</v>
      </c>
      <c r="D262" s="16">
        <v>10129</v>
      </c>
      <c r="E262">
        <v>312</v>
      </c>
      <c r="F262" s="15">
        <f>_xlfn.XLOOKUP(Sales_Data[[#This Row],[Product]],Product_Data[Product],Product_Data[Cost per unit])</f>
        <v>14.49</v>
      </c>
      <c r="G262" s="15">
        <f>Sales_Data[[#This Row],[Units]]*Sales_Data[[#This Row],[Cost Per Unit]]</f>
        <v>4520.88</v>
      </c>
    </row>
    <row r="263" spans="1:7" x14ac:dyDescent="0.35">
      <c r="A263" t="s">
        <v>3</v>
      </c>
      <c r="B263" t="s">
        <v>39</v>
      </c>
      <c r="C263" t="s">
        <v>28</v>
      </c>
      <c r="D263" s="16">
        <v>1652</v>
      </c>
      <c r="E263">
        <v>102</v>
      </c>
      <c r="F263" s="15">
        <f>_xlfn.XLOOKUP(Sales_Data[[#This Row],[Product]],Product_Data[Product],Product_Data[Cost per unit])</f>
        <v>10.38</v>
      </c>
      <c r="G263" s="15">
        <f>Sales_Data[[#This Row],[Units]]*Sales_Data[[#This Row],[Cost Per Unit]]</f>
        <v>1058.76</v>
      </c>
    </row>
    <row r="264" spans="1:7" x14ac:dyDescent="0.35">
      <c r="A264" t="s">
        <v>8</v>
      </c>
      <c r="B264" t="s">
        <v>38</v>
      </c>
      <c r="C264" t="s">
        <v>21</v>
      </c>
      <c r="D264" s="16">
        <v>6433</v>
      </c>
      <c r="E264">
        <v>78</v>
      </c>
      <c r="F264" s="15">
        <f>_xlfn.XLOOKUP(Sales_Data[[#This Row],[Product]],Product_Data[Product],Product_Data[Cost per unit])</f>
        <v>9</v>
      </c>
      <c r="G264" s="15">
        <f>Sales_Data[[#This Row],[Units]]*Sales_Data[[#This Row],[Cost Per Unit]]</f>
        <v>702</v>
      </c>
    </row>
    <row r="265" spans="1:7" x14ac:dyDescent="0.35">
      <c r="A265" t="s">
        <v>3</v>
      </c>
      <c r="B265" t="s">
        <v>34</v>
      </c>
      <c r="C265" t="s">
        <v>23</v>
      </c>
      <c r="D265" s="16">
        <v>2212</v>
      </c>
      <c r="E265">
        <v>117</v>
      </c>
      <c r="F265" s="15">
        <f>_xlfn.XLOOKUP(Sales_Data[[#This Row],[Product]],Product_Data[Product],Product_Data[Cost per unit])</f>
        <v>6.49</v>
      </c>
      <c r="G265" s="15">
        <f>Sales_Data[[#This Row],[Units]]*Sales_Data[[#This Row],[Cost Per Unit]]</f>
        <v>759.33</v>
      </c>
    </row>
    <row r="266" spans="1:7" x14ac:dyDescent="0.35">
      <c r="A266" t="s">
        <v>41</v>
      </c>
      <c r="B266" t="s">
        <v>35</v>
      </c>
      <c r="C266" t="s">
        <v>19</v>
      </c>
      <c r="D266" s="16">
        <v>609</v>
      </c>
      <c r="E266">
        <v>99</v>
      </c>
      <c r="F266" s="15">
        <f>_xlfn.XLOOKUP(Sales_Data[[#This Row],[Product]],Product_Data[Product],Product_Data[Cost per unit])</f>
        <v>7.64</v>
      </c>
      <c r="G266" s="15">
        <f>Sales_Data[[#This Row],[Units]]*Sales_Data[[#This Row],[Cost Per Unit]]</f>
        <v>756.36</v>
      </c>
    </row>
    <row r="267" spans="1:7" x14ac:dyDescent="0.35">
      <c r="A267" t="s">
        <v>40</v>
      </c>
      <c r="B267" t="s">
        <v>35</v>
      </c>
      <c r="C267" t="s">
        <v>24</v>
      </c>
      <c r="D267" s="16">
        <v>1638</v>
      </c>
      <c r="E267">
        <v>48</v>
      </c>
      <c r="F267" s="15">
        <f>_xlfn.XLOOKUP(Sales_Data[[#This Row],[Product]],Product_Data[Product],Product_Data[Cost per unit])</f>
        <v>4.97</v>
      </c>
      <c r="G267" s="15">
        <f>Sales_Data[[#This Row],[Units]]*Sales_Data[[#This Row],[Cost Per Unit]]</f>
        <v>238.56</v>
      </c>
    </row>
    <row r="268" spans="1:7" x14ac:dyDescent="0.35">
      <c r="A268" t="s">
        <v>7</v>
      </c>
      <c r="B268" t="s">
        <v>34</v>
      </c>
      <c r="C268" t="s">
        <v>15</v>
      </c>
      <c r="D268" s="16">
        <v>3829</v>
      </c>
      <c r="E268">
        <v>24</v>
      </c>
      <c r="F268" s="15">
        <f>_xlfn.XLOOKUP(Sales_Data[[#This Row],[Product]],Product_Data[Product],Product_Data[Cost per unit])</f>
        <v>11.73</v>
      </c>
      <c r="G268" s="15">
        <f>Sales_Data[[#This Row],[Units]]*Sales_Data[[#This Row],[Cost Per Unit]]</f>
        <v>281.52</v>
      </c>
    </row>
    <row r="269" spans="1:7" x14ac:dyDescent="0.35">
      <c r="A269" t="s">
        <v>40</v>
      </c>
      <c r="B269" t="s">
        <v>39</v>
      </c>
      <c r="C269" t="s">
        <v>15</v>
      </c>
      <c r="D269" s="16">
        <v>5775</v>
      </c>
      <c r="E269">
        <v>42</v>
      </c>
      <c r="F269" s="15">
        <f>_xlfn.XLOOKUP(Sales_Data[[#This Row],[Product]],Product_Data[Product],Product_Data[Cost per unit])</f>
        <v>11.73</v>
      </c>
      <c r="G269" s="15">
        <f>Sales_Data[[#This Row],[Units]]*Sales_Data[[#This Row],[Cost Per Unit]]</f>
        <v>492.66</v>
      </c>
    </row>
    <row r="270" spans="1:7" x14ac:dyDescent="0.35">
      <c r="A270" t="s">
        <v>6</v>
      </c>
      <c r="B270" t="s">
        <v>35</v>
      </c>
      <c r="C270" t="s">
        <v>20</v>
      </c>
      <c r="D270" s="16">
        <v>1071</v>
      </c>
      <c r="E270">
        <v>270</v>
      </c>
      <c r="F270" s="15">
        <f>_xlfn.XLOOKUP(Sales_Data[[#This Row],[Product]],Product_Data[Product],Product_Data[Cost per unit])</f>
        <v>10.62</v>
      </c>
      <c r="G270" s="15">
        <f>Sales_Data[[#This Row],[Units]]*Sales_Data[[#This Row],[Cost Per Unit]]</f>
        <v>2867.3999999999996</v>
      </c>
    </row>
    <row r="271" spans="1:7" x14ac:dyDescent="0.35">
      <c r="A271" t="s">
        <v>8</v>
      </c>
      <c r="B271" t="s">
        <v>36</v>
      </c>
      <c r="C271" t="s">
        <v>23</v>
      </c>
      <c r="D271" s="16">
        <v>5019</v>
      </c>
      <c r="E271">
        <v>150</v>
      </c>
      <c r="F271" s="15">
        <f>_xlfn.XLOOKUP(Sales_Data[[#This Row],[Product]],Product_Data[Product],Product_Data[Cost per unit])</f>
        <v>6.49</v>
      </c>
      <c r="G271" s="15">
        <f>Sales_Data[[#This Row],[Units]]*Sales_Data[[#This Row],[Cost Per Unit]]</f>
        <v>973.5</v>
      </c>
    </row>
    <row r="272" spans="1:7" x14ac:dyDescent="0.35">
      <c r="A272" t="s">
        <v>2</v>
      </c>
      <c r="B272" t="s">
        <v>37</v>
      </c>
      <c r="C272" t="s">
        <v>15</v>
      </c>
      <c r="D272" s="16">
        <v>2863</v>
      </c>
      <c r="E272">
        <v>42</v>
      </c>
      <c r="F272" s="15">
        <f>_xlfn.XLOOKUP(Sales_Data[[#This Row],[Product]],Product_Data[Product],Product_Data[Cost per unit])</f>
        <v>11.73</v>
      </c>
      <c r="G272" s="15">
        <f>Sales_Data[[#This Row],[Units]]*Sales_Data[[#This Row],[Cost Per Unit]]</f>
        <v>492.66</v>
      </c>
    </row>
    <row r="273" spans="1:7" x14ac:dyDescent="0.35">
      <c r="A273" t="s">
        <v>40</v>
      </c>
      <c r="B273" t="s">
        <v>35</v>
      </c>
      <c r="C273" t="s">
        <v>29</v>
      </c>
      <c r="D273" s="16">
        <v>1617</v>
      </c>
      <c r="E273">
        <v>126</v>
      </c>
      <c r="F273" s="15">
        <f>_xlfn.XLOOKUP(Sales_Data[[#This Row],[Product]],Product_Data[Product],Product_Data[Cost per unit])</f>
        <v>7.16</v>
      </c>
      <c r="G273" s="15">
        <f>Sales_Data[[#This Row],[Units]]*Sales_Data[[#This Row],[Cost Per Unit]]</f>
        <v>902.16</v>
      </c>
    </row>
    <row r="274" spans="1:7" x14ac:dyDescent="0.35">
      <c r="A274" t="s">
        <v>6</v>
      </c>
      <c r="B274" t="s">
        <v>37</v>
      </c>
      <c r="C274" t="s">
        <v>26</v>
      </c>
      <c r="D274" s="16">
        <v>6818</v>
      </c>
      <c r="E274">
        <v>6</v>
      </c>
      <c r="F274" s="15">
        <f>_xlfn.XLOOKUP(Sales_Data[[#This Row],[Product]],Product_Data[Product],Product_Data[Cost per unit])</f>
        <v>5.6</v>
      </c>
      <c r="G274" s="15">
        <f>Sales_Data[[#This Row],[Units]]*Sales_Data[[#This Row],[Cost Per Unit]]</f>
        <v>33.599999999999994</v>
      </c>
    </row>
    <row r="275" spans="1:7" x14ac:dyDescent="0.35">
      <c r="A275" t="s">
        <v>3</v>
      </c>
      <c r="B275" t="s">
        <v>35</v>
      </c>
      <c r="C275" t="s">
        <v>15</v>
      </c>
      <c r="D275" s="16">
        <v>6657</v>
      </c>
      <c r="E275">
        <v>276</v>
      </c>
      <c r="F275" s="15">
        <f>_xlfn.XLOOKUP(Sales_Data[[#This Row],[Product]],Product_Data[Product],Product_Data[Cost per unit])</f>
        <v>11.73</v>
      </c>
      <c r="G275" s="15">
        <f>Sales_Data[[#This Row],[Units]]*Sales_Data[[#This Row],[Cost Per Unit]]</f>
        <v>3237.48</v>
      </c>
    </row>
    <row r="276" spans="1:7" x14ac:dyDescent="0.35">
      <c r="A276" t="s">
        <v>3</v>
      </c>
      <c r="B276" t="s">
        <v>34</v>
      </c>
      <c r="C276" t="s">
        <v>17</v>
      </c>
      <c r="D276" s="16">
        <v>2919</v>
      </c>
      <c r="E276">
        <v>93</v>
      </c>
      <c r="F276" s="15">
        <f>_xlfn.XLOOKUP(Sales_Data[[#This Row],[Product]],Product_Data[Product],Product_Data[Cost per unit])</f>
        <v>3.11</v>
      </c>
      <c r="G276" s="15">
        <f>Sales_Data[[#This Row],[Units]]*Sales_Data[[#This Row],[Cost Per Unit]]</f>
        <v>289.22999999999996</v>
      </c>
    </row>
    <row r="277" spans="1:7" x14ac:dyDescent="0.35">
      <c r="A277" t="s">
        <v>2</v>
      </c>
      <c r="B277" t="s">
        <v>36</v>
      </c>
      <c r="C277" t="s">
        <v>31</v>
      </c>
      <c r="D277" s="16">
        <v>3094</v>
      </c>
      <c r="E277">
        <v>246</v>
      </c>
      <c r="F277" s="15">
        <f>_xlfn.XLOOKUP(Sales_Data[[#This Row],[Product]],Product_Data[Product],Product_Data[Cost per unit])</f>
        <v>5.79</v>
      </c>
      <c r="G277" s="15">
        <f>Sales_Data[[#This Row],[Units]]*Sales_Data[[#This Row],[Cost Per Unit]]</f>
        <v>1424.34</v>
      </c>
    </row>
    <row r="278" spans="1:7" x14ac:dyDescent="0.35">
      <c r="A278" t="s">
        <v>6</v>
      </c>
      <c r="B278" t="s">
        <v>39</v>
      </c>
      <c r="C278" t="s">
        <v>24</v>
      </c>
      <c r="D278" s="16">
        <v>2989</v>
      </c>
      <c r="E278">
        <v>3</v>
      </c>
      <c r="F278" s="15">
        <f>_xlfn.XLOOKUP(Sales_Data[[#This Row],[Product]],Product_Data[Product],Product_Data[Cost per unit])</f>
        <v>4.97</v>
      </c>
      <c r="G278" s="15">
        <f>Sales_Data[[#This Row],[Units]]*Sales_Data[[#This Row],[Cost Per Unit]]</f>
        <v>14.91</v>
      </c>
    </row>
    <row r="279" spans="1:7" x14ac:dyDescent="0.35">
      <c r="A279" t="s">
        <v>8</v>
      </c>
      <c r="B279" t="s">
        <v>38</v>
      </c>
      <c r="C279" t="s">
        <v>27</v>
      </c>
      <c r="D279" s="16">
        <v>2268</v>
      </c>
      <c r="E279">
        <v>63</v>
      </c>
      <c r="F279" s="15">
        <f>_xlfn.XLOOKUP(Sales_Data[[#This Row],[Product]],Product_Data[Product],Product_Data[Cost per unit])</f>
        <v>16.73</v>
      </c>
      <c r="G279" s="15">
        <f>Sales_Data[[#This Row],[Units]]*Sales_Data[[#This Row],[Cost Per Unit]]</f>
        <v>1053.99</v>
      </c>
    </row>
    <row r="280" spans="1:7" x14ac:dyDescent="0.35">
      <c r="A280" t="s">
        <v>5</v>
      </c>
      <c r="B280" t="s">
        <v>35</v>
      </c>
      <c r="C280" t="s">
        <v>31</v>
      </c>
      <c r="D280" s="16">
        <v>4753</v>
      </c>
      <c r="E280">
        <v>246</v>
      </c>
      <c r="F280" s="15">
        <f>_xlfn.XLOOKUP(Sales_Data[[#This Row],[Product]],Product_Data[Product],Product_Data[Cost per unit])</f>
        <v>5.79</v>
      </c>
      <c r="G280" s="15">
        <f>Sales_Data[[#This Row],[Units]]*Sales_Data[[#This Row],[Cost Per Unit]]</f>
        <v>1424.34</v>
      </c>
    </row>
    <row r="281" spans="1:7" x14ac:dyDescent="0.35">
      <c r="A281" t="s">
        <v>2</v>
      </c>
      <c r="B281" t="s">
        <v>34</v>
      </c>
      <c r="C281" t="s">
        <v>19</v>
      </c>
      <c r="D281" s="16">
        <v>7511</v>
      </c>
      <c r="E281">
        <v>120</v>
      </c>
      <c r="F281" s="15">
        <f>_xlfn.XLOOKUP(Sales_Data[[#This Row],[Product]],Product_Data[Product],Product_Data[Cost per unit])</f>
        <v>7.64</v>
      </c>
      <c r="G281" s="15">
        <f>Sales_Data[[#This Row],[Units]]*Sales_Data[[#This Row],[Cost Per Unit]]</f>
        <v>916.8</v>
      </c>
    </row>
    <row r="282" spans="1:7" x14ac:dyDescent="0.35">
      <c r="A282" t="s">
        <v>2</v>
      </c>
      <c r="B282" t="s">
        <v>38</v>
      </c>
      <c r="C282" t="s">
        <v>31</v>
      </c>
      <c r="D282" s="16">
        <v>4326</v>
      </c>
      <c r="E282">
        <v>348</v>
      </c>
      <c r="F282" s="15">
        <f>_xlfn.XLOOKUP(Sales_Data[[#This Row],[Product]],Product_Data[Product],Product_Data[Cost per unit])</f>
        <v>5.79</v>
      </c>
      <c r="G282" s="15">
        <f>Sales_Data[[#This Row],[Units]]*Sales_Data[[#This Row],[Cost Per Unit]]</f>
        <v>2014.92</v>
      </c>
    </row>
    <row r="283" spans="1:7" x14ac:dyDescent="0.35">
      <c r="A283" t="s">
        <v>41</v>
      </c>
      <c r="B283" t="s">
        <v>34</v>
      </c>
      <c r="C283" t="s">
        <v>23</v>
      </c>
      <c r="D283" s="16">
        <v>4935</v>
      </c>
      <c r="E283">
        <v>126</v>
      </c>
      <c r="F283" s="15">
        <f>_xlfn.XLOOKUP(Sales_Data[[#This Row],[Product]],Product_Data[Product],Product_Data[Cost per unit])</f>
        <v>6.49</v>
      </c>
      <c r="G283" s="15">
        <f>Sales_Data[[#This Row],[Units]]*Sales_Data[[#This Row],[Cost Per Unit]]</f>
        <v>817.74</v>
      </c>
    </row>
    <row r="284" spans="1:7" x14ac:dyDescent="0.35">
      <c r="A284" t="s">
        <v>6</v>
      </c>
      <c r="B284" t="s">
        <v>35</v>
      </c>
      <c r="C284" t="s">
        <v>30</v>
      </c>
      <c r="D284" s="16">
        <v>4781</v>
      </c>
      <c r="E284">
        <v>123</v>
      </c>
      <c r="F284" s="15">
        <f>_xlfn.XLOOKUP(Sales_Data[[#This Row],[Product]],Product_Data[Product],Product_Data[Cost per unit])</f>
        <v>14.49</v>
      </c>
      <c r="G284" s="15">
        <f>Sales_Data[[#This Row],[Units]]*Sales_Data[[#This Row],[Cost Per Unit]]</f>
        <v>1782.27</v>
      </c>
    </row>
    <row r="285" spans="1:7" x14ac:dyDescent="0.35">
      <c r="A285" t="s">
        <v>5</v>
      </c>
      <c r="B285" t="s">
        <v>38</v>
      </c>
      <c r="C285" t="s">
        <v>25</v>
      </c>
      <c r="D285" s="16">
        <v>7483</v>
      </c>
      <c r="E285">
        <v>45</v>
      </c>
      <c r="F285" s="15">
        <f>_xlfn.XLOOKUP(Sales_Data[[#This Row],[Product]],Product_Data[Product],Product_Data[Cost per unit])</f>
        <v>13.15</v>
      </c>
      <c r="G285" s="15">
        <f>Sales_Data[[#This Row],[Units]]*Sales_Data[[#This Row],[Cost Per Unit]]</f>
        <v>591.75</v>
      </c>
    </row>
    <row r="286" spans="1:7" x14ac:dyDescent="0.35">
      <c r="A286" t="s">
        <v>10</v>
      </c>
      <c r="B286" t="s">
        <v>38</v>
      </c>
      <c r="C286" t="s">
        <v>4</v>
      </c>
      <c r="D286" s="16">
        <v>6860</v>
      </c>
      <c r="E286">
        <v>126</v>
      </c>
      <c r="F286" s="15">
        <f>_xlfn.XLOOKUP(Sales_Data[[#This Row],[Product]],Product_Data[Product],Product_Data[Cost per unit])</f>
        <v>11.88</v>
      </c>
      <c r="G286" s="15">
        <f>Sales_Data[[#This Row],[Units]]*Sales_Data[[#This Row],[Cost Per Unit]]</f>
        <v>1496.88</v>
      </c>
    </row>
    <row r="287" spans="1:7" x14ac:dyDescent="0.35">
      <c r="A287" t="s">
        <v>40</v>
      </c>
      <c r="B287" t="s">
        <v>37</v>
      </c>
      <c r="C287" t="s">
        <v>29</v>
      </c>
      <c r="D287" s="16">
        <v>9002</v>
      </c>
      <c r="E287">
        <v>72</v>
      </c>
      <c r="F287" s="15">
        <f>_xlfn.XLOOKUP(Sales_Data[[#This Row],[Product]],Product_Data[Product],Product_Data[Cost per unit])</f>
        <v>7.16</v>
      </c>
      <c r="G287" s="15">
        <f>Sales_Data[[#This Row],[Units]]*Sales_Data[[#This Row],[Cost Per Unit]]</f>
        <v>515.52</v>
      </c>
    </row>
    <row r="288" spans="1:7" x14ac:dyDescent="0.35">
      <c r="A288" t="s">
        <v>6</v>
      </c>
      <c r="B288" t="s">
        <v>36</v>
      </c>
      <c r="C288" t="s">
        <v>29</v>
      </c>
      <c r="D288" s="16">
        <v>1400</v>
      </c>
      <c r="E288">
        <v>135</v>
      </c>
      <c r="F288" s="15">
        <f>_xlfn.XLOOKUP(Sales_Data[[#This Row],[Product]],Product_Data[Product],Product_Data[Cost per unit])</f>
        <v>7.16</v>
      </c>
      <c r="G288" s="15">
        <f>Sales_Data[[#This Row],[Units]]*Sales_Data[[#This Row],[Cost Per Unit]]</f>
        <v>966.6</v>
      </c>
    </row>
    <row r="289" spans="1:7" x14ac:dyDescent="0.35">
      <c r="A289" t="s">
        <v>10</v>
      </c>
      <c r="B289" t="s">
        <v>34</v>
      </c>
      <c r="C289" t="s">
        <v>22</v>
      </c>
      <c r="D289" s="16">
        <v>4053</v>
      </c>
      <c r="E289">
        <v>24</v>
      </c>
      <c r="F289" s="15">
        <f>_xlfn.XLOOKUP(Sales_Data[[#This Row],[Product]],Product_Data[Product],Product_Data[Cost per unit])</f>
        <v>9.77</v>
      </c>
      <c r="G289" s="15">
        <f>Sales_Data[[#This Row],[Units]]*Sales_Data[[#This Row],[Cost Per Unit]]</f>
        <v>234.48</v>
      </c>
    </row>
    <row r="290" spans="1:7" x14ac:dyDescent="0.35">
      <c r="A290" t="s">
        <v>7</v>
      </c>
      <c r="B290" t="s">
        <v>36</v>
      </c>
      <c r="C290" t="s">
        <v>31</v>
      </c>
      <c r="D290" s="16">
        <v>2149</v>
      </c>
      <c r="E290">
        <v>117</v>
      </c>
      <c r="F290" s="15">
        <f>_xlfn.XLOOKUP(Sales_Data[[#This Row],[Product]],Product_Data[Product],Product_Data[Cost per unit])</f>
        <v>5.79</v>
      </c>
      <c r="G290" s="15">
        <f>Sales_Data[[#This Row],[Units]]*Sales_Data[[#This Row],[Cost Per Unit]]</f>
        <v>677.43</v>
      </c>
    </row>
    <row r="291" spans="1:7" x14ac:dyDescent="0.35">
      <c r="A291" t="s">
        <v>3</v>
      </c>
      <c r="B291" t="s">
        <v>39</v>
      </c>
      <c r="C291" t="s">
        <v>29</v>
      </c>
      <c r="D291" s="16">
        <v>3640</v>
      </c>
      <c r="E291">
        <v>51</v>
      </c>
      <c r="F291" s="15">
        <f>_xlfn.XLOOKUP(Sales_Data[[#This Row],[Product]],Product_Data[Product],Product_Data[Cost per unit])</f>
        <v>7.16</v>
      </c>
      <c r="G291" s="15">
        <f>Sales_Data[[#This Row],[Units]]*Sales_Data[[#This Row],[Cost Per Unit]]</f>
        <v>365.16</v>
      </c>
    </row>
    <row r="292" spans="1:7" x14ac:dyDescent="0.35">
      <c r="A292" t="s">
        <v>2</v>
      </c>
      <c r="B292" t="s">
        <v>39</v>
      </c>
      <c r="C292" t="s">
        <v>23</v>
      </c>
      <c r="D292" s="16">
        <v>630</v>
      </c>
      <c r="E292">
        <v>36</v>
      </c>
      <c r="F292" s="15">
        <f>_xlfn.XLOOKUP(Sales_Data[[#This Row],[Product]],Product_Data[Product],Product_Data[Cost per unit])</f>
        <v>6.49</v>
      </c>
      <c r="G292" s="15">
        <f>Sales_Data[[#This Row],[Units]]*Sales_Data[[#This Row],[Cost Per Unit]]</f>
        <v>233.64000000000001</v>
      </c>
    </row>
    <row r="293" spans="1:7" x14ac:dyDescent="0.35">
      <c r="A293" t="s">
        <v>9</v>
      </c>
      <c r="B293" t="s">
        <v>35</v>
      </c>
      <c r="C293" t="s">
        <v>27</v>
      </c>
      <c r="D293" s="16">
        <v>2429</v>
      </c>
      <c r="E293">
        <v>144</v>
      </c>
      <c r="F293" s="15">
        <f>_xlfn.XLOOKUP(Sales_Data[[#This Row],[Product]],Product_Data[Product],Product_Data[Cost per unit])</f>
        <v>16.73</v>
      </c>
      <c r="G293" s="15">
        <f>Sales_Data[[#This Row],[Units]]*Sales_Data[[#This Row],[Cost Per Unit]]</f>
        <v>2409.12</v>
      </c>
    </row>
    <row r="294" spans="1:7" x14ac:dyDescent="0.35">
      <c r="A294" t="s">
        <v>9</v>
      </c>
      <c r="B294" t="s">
        <v>36</v>
      </c>
      <c r="C294" t="s">
        <v>25</v>
      </c>
      <c r="D294" s="16">
        <v>2142</v>
      </c>
      <c r="E294">
        <v>114</v>
      </c>
      <c r="F294" s="15">
        <f>_xlfn.XLOOKUP(Sales_Data[[#This Row],[Product]],Product_Data[Product],Product_Data[Cost per unit])</f>
        <v>13.15</v>
      </c>
      <c r="G294" s="15">
        <f>Sales_Data[[#This Row],[Units]]*Sales_Data[[#This Row],[Cost Per Unit]]</f>
        <v>1499.1000000000001</v>
      </c>
    </row>
    <row r="295" spans="1:7" x14ac:dyDescent="0.35">
      <c r="A295" t="s">
        <v>7</v>
      </c>
      <c r="B295" t="s">
        <v>37</v>
      </c>
      <c r="C295" t="s">
        <v>30</v>
      </c>
      <c r="D295" s="16">
        <v>6454</v>
      </c>
      <c r="E295">
        <v>54</v>
      </c>
      <c r="F295" s="15">
        <f>_xlfn.XLOOKUP(Sales_Data[[#This Row],[Product]],Product_Data[Product],Product_Data[Cost per unit])</f>
        <v>14.49</v>
      </c>
      <c r="G295" s="15">
        <f>Sales_Data[[#This Row],[Units]]*Sales_Data[[#This Row],[Cost Per Unit]]</f>
        <v>782.46</v>
      </c>
    </row>
    <row r="296" spans="1:7" x14ac:dyDescent="0.35">
      <c r="A296" t="s">
        <v>7</v>
      </c>
      <c r="B296" t="s">
        <v>37</v>
      </c>
      <c r="C296" t="s">
        <v>16</v>
      </c>
      <c r="D296" s="16">
        <v>4487</v>
      </c>
      <c r="E296">
        <v>333</v>
      </c>
      <c r="F296" s="15">
        <f>_xlfn.XLOOKUP(Sales_Data[[#This Row],[Product]],Product_Data[Product],Product_Data[Cost per unit])</f>
        <v>8.7899999999999991</v>
      </c>
      <c r="G296" s="15">
        <f>Sales_Data[[#This Row],[Units]]*Sales_Data[[#This Row],[Cost Per Unit]]</f>
        <v>2927.0699999999997</v>
      </c>
    </row>
    <row r="297" spans="1:7" x14ac:dyDescent="0.35">
      <c r="A297" t="s">
        <v>3</v>
      </c>
      <c r="B297" t="s">
        <v>37</v>
      </c>
      <c r="C297" t="s">
        <v>4</v>
      </c>
      <c r="D297" s="16">
        <v>938</v>
      </c>
      <c r="E297">
        <v>366</v>
      </c>
      <c r="F297" s="15">
        <f>_xlfn.XLOOKUP(Sales_Data[[#This Row],[Product]],Product_Data[Product],Product_Data[Cost per unit])</f>
        <v>11.88</v>
      </c>
      <c r="G297" s="15">
        <f>Sales_Data[[#This Row],[Units]]*Sales_Data[[#This Row],[Cost Per Unit]]</f>
        <v>4348.08</v>
      </c>
    </row>
    <row r="298" spans="1:7" x14ac:dyDescent="0.35">
      <c r="A298" t="s">
        <v>3</v>
      </c>
      <c r="B298" t="s">
        <v>38</v>
      </c>
      <c r="C298" t="s">
        <v>26</v>
      </c>
      <c r="D298" s="16">
        <v>8841</v>
      </c>
      <c r="E298">
        <v>303</v>
      </c>
      <c r="F298" s="15">
        <f>_xlfn.XLOOKUP(Sales_Data[[#This Row],[Product]],Product_Data[Product],Product_Data[Cost per unit])</f>
        <v>5.6</v>
      </c>
      <c r="G298" s="15">
        <f>Sales_Data[[#This Row],[Units]]*Sales_Data[[#This Row],[Cost Per Unit]]</f>
        <v>1696.8</v>
      </c>
    </row>
    <row r="299" spans="1:7" x14ac:dyDescent="0.35">
      <c r="A299" t="s">
        <v>2</v>
      </c>
      <c r="B299" t="s">
        <v>39</v>
      </c>
      <c r="C299" t="s">
        <v>33</v>
      </c>
      <c r="D299" s="16">
        <v>4018</v>
      </c>
      <c r="E299">
        <v>126</v>
      </c>
      <c r="F299" s="15">
        <f>_xlfn.XLOOKUP(Sales_Data[[#This Row],[Product]],Product_Data[Product],Product_Data[Cost per unit])</f>
        <v>12.37</v>
      </c>
      <c r="G299" s="15">
        <f>Sales_Data[[#This Row],[Units]]*Sales_Data[[#This Row],[Cost Per Unit]]</f>
        <v>1558.62</v>
      </c>
    </row>
    <row r="300" spans="1:7" x14ac:dyDescent="0.35">
      <c r="A300" t="s">
        <v>41</v>
      </c>
      <c r="B300" t="s">
        <v>37</v>
      </c>
      <c r="C300" t="s">
        <v>15</v>
      </c>
      <c r="D300" s="16">
        <v>714</v>
      </c>
      <c r="E300">
        <v>231</v>
      </c>
      <c r="F300" s="15">
        <f>_xlfn.XLOOKUP(Sales_Data[[#This Row],[Product]],Product_Data[Product],Product_Data[Cost per unit])</f>
        <v>11.73</v>
      </c>
      <c r="G300" s="15">
        <f>Sales_Data[[#This Row],[Units]]*Sales_Data[[#This Row],[Cost Per Unit]]</f>
        <v>2709.63</v>
      </c>
    </row>
    <row r="301" spans="1:7" x14ac:dyDescent="0.35">
      <c r="A301" t="s">
        <v>9</v>
      </c>
      <c r="B301" t="s">
        <v>38</v>
      </c>
      <c r="C301" t="s">
        <v>25</v>
      </c>
      <c r="D301" s="16">
        <v>3850</v>
      </c>
      <c r="E301">
        <v>102</v>
      </c>
      <c r="F301" s="15">
        <f>_xlfn.XLOOKUP(Sales_Data[[#This Row],[Product]],Product_Data[Product],Product_Data[Cost per unit])</f>
        <v>13.15</v>
      </c>
      <c r="G301" s="15">
        <f>Sales_Data[[#This Row],[Units]]*Sales_Data[[#This Row],[Cost Per Unit]]</f>
        <v>1341.3</v>
      </c>
    </row>
  </sheetData>
  <phoneticPr fontId="1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4CA9-E65F-4841-8885-88D93E4CE562}">
  <dimension ref="A1:B23"/>
  <sheetViews>
    <sheetView topLeftCell="A7" workbookViewId="0">
      <selection activeCell="B13" sqref="B13"/>
    </sheetView>
  </sheetViews>
  <sheetFormatPr defaultRowHeight="14.5" x14ac:dyDescent="0.35"/>
  <cols>
    <col min="1" max="1" width="14.453125" customWidth="1"/>
    <col min="2" max="2" width="12" customWidth="1"/>
  </cols>
  <sheetData>
    <row r="1" spans="1:2" x14ac:dyDescent="0.35">
      <c r="A1" t="s">
        <v>0</v>
      </c>
      <c r="B1" t="s">
        <v>49</v>
      </c>
    </row>
    <row r="2" spans="1:2" x14ac:dyDescent="0.35">
      <c r="A2" t="s">
        <v>13</v>
      </c>
      <c r="B2" s="3">
        <v>9.33</v>
      </c>
    </row>
    <row r="3" spans="1:2" x14ac:dyDescent="0.35">
      <c r="A3" t="s">
        <v>14</v>
      </c>
      <c r="B3" s="3">
        <v>11.7</v>
      </c>
    </row>
    <row r="4" spans="1:2" x14ac:dyDescent="0.35">
      <c r="A4" t="s">
        <v>4</v>
      </c>
      <c r="B4" s="3">
        <v>11.88</v>
      </c>
    </row>
    <row r="5" spans="1:2" x14ac:dyDescent="0.35">
      <c r="A5" t="s">
        <v>15</v>
      </c>
      <c r="B5" s="3">
        <v>11.73</v>
      </c>
    </row>
    <row r="6" spans="1:2" x14ac:dyDescent="0.35">
      <c r="A6" t="s">
        <v>16</v>
      </c>
      <c r="B6" s="3">
        <v>8.7899999999999991</v>
      </c>
    </row>
    <row r="7" spans="1:2" x14ac:dyDescent="0.35">
      <c r="A7" t="s">
        <v>17</v>
      </c>
      <c r="B7" s="3">
        <v>3.11</v>
      </c>
    </row>
    <row r="8" spans="1:2" x14ac:dyDescent="0.35">
      <c r="A8" t="s">
        <v>18</v>
      </c>
      <c r="B8" s="3">
        <v>6.47</v>
      </c>
    </row>
    <row r="9" spans="1:2" x14ac:dyDescent="0.35">
      <c r="A9" t="s">
        <v>19</v>
      </c>
      <c r="B9" s="3">
        <v>7.64</v>
      </c>
    </row>
    <row r="10" spans="1:2" x14ac:dyDescent="0.35">
      <c r="A10" t="s">
        <v>20</v>
      </c>
      <c r="B10" s="3">
        <v>10.62</v>
      </c>
    </row>
    <row r="11" spans="1:2" x14ac:dyDescent="0.35">
      <c r="A11" t="s">
        <v>21</v>
      </c>
      <c r="B11" s="3">
        <v>9</v>
      </c>
    </row>
    <row r="12" spans="1:2" x14ac:dyDescent="0.35">
      <c r="A12" t="s">
        <v>22</v>
      </c>
      <c r="B12" s="3">
        <v>9.77</v>
      </c>
    </row>
    <row r="13" spans="1:2" x14ac:dyDescent="0.35">
      <c r="A13" t="s">
        <v>23</v>
      </c>
      <c r="B13" s="3">
        <v>6.49</v>
      </c>
    </row>
    <row r="14" spans="1:2" x14ac:dyDescent="0.35">
      <c r="A14" t="s">
        <v>24</v>
      </c>
      <c r="B14" s="3">
        <v>4.97</v>
      </c>
    </row>
    <row r="15" spans="1:2" x14ac:dyDescent="0.35">
      <c r="A15" t="s">
        <v>25</v>
      </c>
      <c r="B15" s="3">
        <v>13.15</v>
      </c>
    </row>
    <row r="16" spans="1:2" x14ac:dyDescent="0.35">
      <c r="A16" t="s">
        <v>26</v>
      </c>
      <c r="B16" s="3">
        <v>5.6</v>
      </c>
    </row>
    <row r="17" spans="1:2" x14ac:dyDescent="0.35">
      <c r="A17" t="s">
        <v>27</v>
      </c>
      <c r="B17" s="3">
        <v>16.73</v>
      </c>
    </row>
    <row r="18" spans="1:2" x14ac:dyDescent="0.35">
      <c r="A18" t="s">
        <v>28</v>
      </c>
      <c r="B18" s="3">
        <v>10.38</v>
      </c>
    </row>
    <row r="19" spans="1:2" x14ac:dyDescent="0.35">
      <c r="A19" t="s">
        <v>29</v>
      </c>
      <c r="B19" s="3">
        <v>7.16</v>
      </c>
    </row>
    <row r="20" spans="1:2" x14ac:dyDescent="0.35">
      <c r="A20" t="s">
        <v>30</v>
      </c>
      <c r="B20" s="3">
        <v>14.49</v>
      </c>
    </row>
    <row r="21" spans="1:2" x14ac:dyDescent="0.35">
      <c r="A21" t="s">
        <v>31</v>
      </c>
      <c r="B21" s="3">
        <v>5.79</v>
      </c>
    </row>
    <row r="22" spans="1:2" x14ac:dyDescent="0.35">
      <c r="A22" t="s">
        <v>32</v>
      </c>
      <c r="B22" s="3">
        <v>8.65</v>
      </c>
    </row>
    <row r="23" spans="1:2" x14ac:dyDescent="0.35">
      <c r="A23" t="s">
        <v>33</v>
      </c>
      <c r="B23" s="3">
        <v>12.37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0525F-15AB-49F7-A2A5-16E83305029B}">
  <dimension ref="B1:D12"/>
  <sheetViews>
    <sheetView workbookViewId="0">
      <selection activeCell="G13" sqref="G13"/>
    </sheetView>
  </sheetViews>
  <sheetFormatPr defaultRowHeight="14.5" x14ac:dyDescent="0.35"/>
  <cols>
    <col min="2" max="2" width="22.6328125" customWidth="1"/>
    <col min="3" max="3" width="9.54296875" customWidth="1"/>
  </cols>
  <sheetData>
    <row r="1" spans="2:4" ht="21" x14ac:dyDescent="0.5">
      <c r="B1" s="42" t="s">
        <v>53</v>
      </c>
      <c r="C1" s="42"/>
      <c r="D1" s="42"/>
    </row>
    <row r="3" spans="2:4" x14ac:dyDescent="0.35">
      <c r="B3" t="s">
        <v>62</v>
      </c>
      <c r="C3" t="s">
        <v>1</v>
      </c>
      <c r="D3" t="s">
        <v>48</v>
      </c>
    </row>
    <row r="4" spans="2:4" x14ac:dyDescent="0.35">
      <c r="B4" t="s">
        <v>54</v>
      </c>
      <c r="C4" s="5">
        <f>AVERAGE(Sales_Data[Amount])</f>
        <v>4136.2299999999996</v>
      </c>
      <c r="D4" s="5">
        <f>AVERAGE(Sales_Data[Units])</f>
        <v>152.19999999999999</v>
      </c>
    </row>
    <row r="5" spans="2:4" x14ac:dyDescent="0.35">
      <c r="B5" t="s">
        <v>55</v>
      </c>
      <c r="C5">
        <f>MEDIAN(Sales_Data[Amount])</f>
        <v>3437</v>
      </c>
      <c r="D5">
        <f>MEDIAN(Sales_Data[Units])</f>
        <v>124.5</v>
      </c>
    </row>
    <row r="6" spans="2:4" x14ac:dyDescent="0.35">
      <c r="B6" t="s">
        <v>56</v>
      </c>
      <c r="C6">
        <f>MIN(Sales_Data[Amount])</f>
        <v>0</v>
      </c>
      <c r="D6">
        <f>MIN(Sales_Data[Units])</f>
        <v>0</v>
      </c>
    </row>
    <row r="7" spans="2:4" x14ac:dyDescent="0.35">
      <c r="B7" t="s">
        <v>57</v>
      </c>
      <c r="C7">
        <f>MAX(Sales_Data[Amount])</f>
        <v>16184</v>
      </c>
      <c r="D7">
        <f>MAX(Sales_Data[Units])</f>
        <v>525</v>
      </c>
    </row>
    <row r="8" spans="2:4" x14ac:dyDescent="0.35">
      <c r="B8" t="s">
        <v>58</v>
      </c>
      <c r="C8">
        <f>C7-C6</f>
        <v>16184</v>
      </c>
      <c r="D8">
        <f>D7-D6</f>
        <v>525</v>
      </c>
    </row>
    <row r="9" spans="2:4" x14ac:dyDescent="0.35">
      <c r="B9" t="s">
        <v>59</v>
      </c>
      <c r="C9">
        <f>_xlfn.PERCENTILE.EXC(Sales_Data[Amount],0.25)</f>
        <v>1652</v>
      </c>
      <c r="D9">
        <f>_xlfn.PERCENTILE.EXC(Sales_Data[Units],0.25)</f>
        <v>54</v>
      </c>
    </row>
    <row r="10" spans="2:4" x14ac:dyDescent="0.35">
      <c r="B10" t="s">
        <v>60</v>
      </c>
      <c r="C10" s="5">
        <f>_xlfn.PERCENTILE.EXC(Sales_Data[Amount],0.75)</f>
        <v>6245.75</v>
      </c>
      <c r="D10" s="4">
        <f>_xlfn.PERCENTILE.EXC(Sales_Data[Units],0.75)</f>
        <v>223.5</v>
      </c>
    </row>
    <row r="11" spans="2:4" x14ac:dyDescent="0.35">
      <c r="C11" s="5"/>
      <c r="D11" s="4"/>
    </row>
    <row r="12" spans="2:4" x14ac:dyDescent="0.35">
      <c r="B12" s="6" t="s">
        <v>61</v>
      </c>
      <c r="C12" s="7">
        <f>COUNTA(_xlfn.UNIQUE(Sales_Data[Product]))</f>
        <v>22</v>
      </c>
    </row>
  </sheetData>
  <mergeCells count="1">
    <mergeCell ref="B1:D1"/>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A0BCD-BBE1-4F6D-A60D-D53329119337}">
  <dimension ref="A1:E301"/>
  <sheetViews>
    <sheetView workbookViewId="0">
      <selection activeCell="E4" sqref="E4"/>
    </sheetView>
  </sheetViews>
  <sheetFormatPr defaultRowHeight="14.5" x14ac:dyDescent="0.35"/>
  <cols>
    <col min="1" max="1" width="29.453125" customWidth="1"/>
    <col min="2" max="2" width="20.08984375" customWidth="1"/>
    <col min="3" max="3" width="19.90625" customWidth="1"/>
    <col min="4" max="4" width="17.26953125" customWidth="1"/>
    <col min="5" max="5" width="14.26953125" customWidth="1"/>
    <col min="8" max="8" width="8.54296875" customWidth="1"/>
  </cols>
  <sheetData>
    <row r="1" spans="1:5" x14ac:dyDescent="0.35">
      <c r="A1" t="s">
        <v>11</v>
      </c>
      <c r="B1" t="s">
        <v>12</v>
      </c>
      <c r="C1" t="s">
        <v>0</v>
      </c>
      <c r="D1" t="s">
        <v>1</v>
      </c>
      <c r="E1" t="s">
        <v>48</v>
      </c>
    </row>
    <row r="2" spans="1:5" x14ac:dyDescent="0.35">
      <c r="A2" t="s">
        <v>5</v>
      </c>
      <c r="B2" t="s">
        <v>36</v>
      </c>
      <c r="C2" t="s">
        <v>16</v>
      </c>
      <c r="D2">
        <v>16184</v>
      </c>
      <c r="E2">
        <v>39</v>
      </c>
    </row>
    <row r="3" spans="1:5" x14ac:dyDescent="0.35">
      <c r="A3" t="s">
        <v>5</v>
      </c>
      <c r="B3" t="s">
        <v>34</v>
      </c>
      <c r="C3" t="s">
        <v>20</v>
      </c>
      <c r="D3">
        <v>15610</v>
      </c>
      <c r="E3">
        <v>339</v>
      </c>
    </row>
    <row r="4" spans="1:5" x14ac:dyDescent="0.35">
      <c r="A4" t="s">
        <v>9</v>
      </c>
      <c r="B4" t="s">
        <v>34</v>
      </c>
      <c r="C4" t="s">
        <v>28</v>
      </c>
      <c r="D4">
        <v>14329</v>
      </c>
      <c r="E4">
        <v>150</v>
      </c>
    </row>
    <row r="5" spans="1:5" x14ac:dyDescent="0.35">
      <c r="A5" t="s">
        <v>5</v>
      </c>
      <c r="B5" t="s">
        <v>35</v>
      </c>
      <c r="C5" t="s">
        <v>15</v>
      </c>
      <c r="D5">
        <v>13391</v>
      </c>
      <c r="E5">
        <v>201</v>
      </c>
    </row>
    <row r="6" spans="1:5" x14ac:dyDescent="0.35">
      <c r="A6" t="s">
        <v>10</v>
      </c>
      <c r="B6" t="s">
        <v>39</v>
      </c>
      <c r="C6" t="s">
        <v>33</v>
      </c>
      <c r="D6">
        <v>12950</v>
      </c>
      <c r="E6">
        <v>30</v>
      </c>
    </row>
    <row r="7" spans="1:5" x14ac:dyDescent="0.35">
      <c r="A7" t="s">
        <v>40</v>
      </c>
      <c r="B7" t="s">
        <v>35</v>
      </c>
      <c r="C7" t="s">
        <v>32</v>
      </c>
      <c r="D7">
        <v>12348</v>
      </c>
      <c r="E7">
        <v>234</v>
      </c>
    </row>
    <row r="8" spans="1:5" x14ac:dyDescent="0.35">
      <c r="A8" t="s">
        <v>2</v>
      </c>
      <c r="B8" t="s">
        <v>37</v>
      </c>
      <c r="C8" t="s">
        <v>18</v>
      </c>
      <c r="D8">
        <v>11571</v>
      </c>
      <c r="E8">
        <v>138</v>
      </c>
    </row>
    <row r="9" spans="1:5" x14ac:dyDescent="0.35">
      <c r="A9" t="s">
        <v>9</v>
      </c>
      <c r="B9" t="s">
        <v>36</v>
      </c>
      <c r="C9" t="s">
        <v>27</v>
      </c>
      <c r="D9">
        <v>11522</v>
      </c>
      <c r="E9">
        <v>204</v>
      </c>
    </row>
    <row r="10" spans="1:5" x14ac:dyDescent="0.35">
      <c r="A10" t="s">
        <v>2</v>
      </c>
      <c r="B10" t="s">
        <v>36</v>
      </c>
      <c r="C10" t="s">
        <v>16</v>
      </c>
      <c r="D10">
        <v>11417</v>
      </c>
      <c r="E10">
        <v>21</v>
      </c>
    </row>
    <row r="11" spans="1:5" x14ac:dyDescent="0.35">
      <c r="A11" t="s">
        <v>41</v>
      </c>
      <c r="B11" t="s">
        <v>36</v>
      </c>
      <c r="C11" t="s">
        <v>13</v>
      </c>
      <c r="D11">
        <v>10311</v>
      </c>
      <c r="E11">
        <v>231</v>
      </c>
    </row>
    <row r="12" spans="1:5" x14ac:dyDescent="0.35">
      <c r="A12" t="s">
        <v>41</v>
      </c>
      <c r="B12" t="s">
        <v>36</v>
      </c>
      <c r="C12" t="s">
        <v>32</v>
      </c>
      <c r="D12">
        <v>10304</v>
      </c>
      <c r="E12">
        <v>84</v>
      </c>
    </row>
    <row r="13" spans="1:5" x14ac:dyDescent="0.35">
      <c r="A13" t="s">
        <v>7</v>
      </c>
      <c r="B13" t="s">
        <v>38</v>
      </c>
      <c r="C13" t="s">
        <v>30</v>
      </c>
      <c r="D13">
        <v>10129</v>
      </c>
      <c r="E13">
        <v>312</v>
      </c>
    </row>
    <row r="14" spans="1:5" x14ac:dyDescent="0.35">
      <c r="A14" t="s">
        <v>6</v>
      </c>
      <c r="B14" t="s">
        <v>36</v>
      </c>
      <c r="C14" t="s">
        <v>4</v>
      </c>
      <c r="D14">
        <v>10073</v>
      </c>
      <c r="E14">
        <v>120</v>
      </c>
    </row>
    <row r="15" spans="1:5" x14ac:dyDescent="0.35">
      <c r="A15" t="s">
        <v>2</v>
      </c>
      <c r="B15" t="s">
        <v>37</v>
      </c>
      <c r="C15" t="s">
        <v>17</v>
      </c>
      <c r="D15">
        <v>9926</v>
      </c>
      <c r="E15">
        <v>201</v>
      </c>
    </row>
    <row r="16" spans="1:5" x14ac:dyDescent="0.35">
      <c r="A16" t="s">
        <v>7</v>
      </c>
      <c r="B16" t="s">
        <v>37</v>
      </c>
      <c r="C16" t="s">
        <v>22</v>
      </c>
      <c r="D16">
        <v>9835</v>
      </c>
      <c r="E16">
        <v>207</v>
      </c>
    </row>
    <row r="17" spans="1:5" x14ac:dyDescent="0.35">
      <c r="A17" t="s">
        <v>40</v>
      </c>
      <c r="B17" t="s">
        <v>36</v>
      </c>
      <c r="C17" t="s">
        <v>33</v>
      </c>
      <c r="D17">
        <v>9772</v>
      </c>
      <c r="E17">
        <v>90</v>
      </c>
    </row>
    <row r="18" spans="1:5" x14ac:dyDescent="0.35">
      <c r="A18" t="s">
        <v>8</v>
      </c>
      <c r="B18" t="s">
        <v>37</v>
      </c>
      <c r="C18" t="s">
        <v>15</v>
      </c>
      <c r="D18">
        <v>9709</v>
      </c>
      <c r="E18">
        <v>30</v>
      </c>
    </row>
    <row r="19" spans="1:5" x14ac:dyDescent="0.35">
      <c r="A19" t="s">
        <v>8</v>
      </c>
      <c r="B19" t="s">
        <v>39</v>
      </c>
      <c r="C19" t="s">
        <v>18</v>
      </c>
      <c r="D19">
        <v>9660</v>
      </c>
      <c r="E19">
        <v>27</v>
      </c>
    </row>
    <row r="20" spans="1:5" x14ac:dyDescent="0.35">
      <c r="A20" t="s">
        <v>41</v>
      </c>
      <c r="B20" t="s">
        <v>36</v>
      </c>
      <c r="C20" t="s">
        <v>18</v>
      </c>
      <c r="D20">
        <v>9632</v>
      </c>
      <c r="E20">
        <v>288</v>
      </c>
    </row>
    <row r="21" spans="1:5" x14ac:dyDescent="0.35">
      <c r="A21" t="s">
        <v>9</v>
      </c>
      <c r="B21" t="s">
        <v>38</v>
      </c>
      <c r="C21" t="s">
        <v>33</v>
      </c>
      <c r="D21">
        <v>9506</v>
      </c>
      <c r="E21">
        <v>87</v>
      </c>
    </row>
    <row r="22" spans="1:5" x14ac:dyDescent="0.35">
      <c r="A22" t="s">
        <v>2</v>
      </c>
      <c r="B22" t="s">
        <v>39</v>
      </c>
      <c r="C22" t="s">
        <v>20</v>
      </c>
      <c r="D22">
        <v>9443</v>
      </c>
      <c r="E22">
        <v>162</v>
      </c>
    </row>
    <row r="23" spans="1:5" x14ac:dyDescent="0.35">
      <c r="A23" t="s">
        <v>3</v>
      </c>
      <c r="B23" t="s">
        <v>36</v>
      </c>
      <c r="C23" t="s">
        <v>16</v>
      </c>
      <c r="D23">
        <v>9198</v>
      </c>
      <c r="E23">
        <v>36</v>
      </c>
    </row>
    <row r="24" spans="1:5" x14ac:dyDescent="0.35">
      <c r="A24" t="s">
        <v>9</v>
      </c>
      <c r="B24" t="s">
        <v>36</v>
      </c>
      <c r="C24" t="s">
        <v>30</v>
      </c>
      <c r="D24">
        <v>9051</v>
      </c>
      <c r="E24">
        <v>57</v>
      </c>
    </row>
    <row r="25" spans="1:5" x14ac:dyDescent="0.35">
      <c r="A25" t="s">
        <v>40</v>
      </c>
      <c r="B25" t="s">
        <v>37</v>
      </c>
      <c r="C25" t="s">
        <v>29</v>
      </c>
      <c r="D25">
        <v>9002</v>
      </c>
      <c r="E25">
        <v>72</v>
      </c>
    </row>
    <row r="26" spans="1:5" x14ac:dyDescent="0.35">
      <c r="A26" t="s">
        <v>8</v>
      </c>
      <c r="B26" t="s">
        <v>39</v>
      </c>
      <c r="C26" t="s">
        <v>31</v>
      </c>
      <c r="D26">
        <v>8890</v>
      </c>
      <c r="E26">
        <v>210</v>
      </c>
    </row>
    <row r="27" spans="1:5" x14ac:dyDescent="0.35">
      <c r="A27" t="s">
        <v>40</v>
      </c>
      <c r="B27" t="s">
        <v>35</v>
      </c>
      <c r="C27" t="s">
        <v>33</v>
      </c>
      <c r="D27">
        <v>8869</v>
      </c>
      <c r="E27">
        <v>432</v>
      </c>
    </row>
    <row r="28" spans="1:5" x14ac:dyDescent="0.35">
      <c r="A28" t="s">
        <v>7</v>
      </c>
      <c r="B28" t="s">
        <v>34</v>
      </c>
      <c r="C28" t="s">
        <v>24</v>
      </c>
      <c r="D28">
        <v>8862</v>
      </c>
      <c r="E28">
        <v>189</v>
      </c>
    </row>
    <row r="29" spans="1:5" x14ac:dyDescent="0.35">
      <c r="A29" t="s">
        <v>3</v>
      </c>
      <c r="B29" t="s">
        <v>38</v>
      </c>
      <c r="C29" t="s">
        <v>26</v>
      </c>
      <c r="D29">
        <v>8841</v>
      </c>
      <c r="E29">
        <v>303</v>
      </c>
    </row>
    <row r="30" spans="1:5" x14ac:dyDescent="0.35">
      <c r="A30" t="s">
        <v>5</v>
      </c>
      <c r="B30" t="s">
        <v>37</v>
      </c>
      <c r="C30" t="s">
        <v>25</v>
      </c>
      <c r="D30">
        <v>8813</v>
      </c>
      <c r="E30">
        <v>21</v>
      </c>
    </row>
    <row r="31" spans="1:5" x14ac:dyDescent="0.35">
      <c r="A31" t="s">
        <v>9</v>
      </c>
      <c r="B31" t="s">
        <v>34</v>
      </c>
      <c r="C31" t="s">
        <v>20</v>
      </c>
      <c r="D31">
        <v>8463</v>
      </c>
      <c r="E31">
        <v>492</v>
      </c>
    </row>
    <row r="32" spans="1:5" x14ac:dyDescent="0.35">
      <c r="A32" t="s">
        <v>7</v>
      </c>
      <c r="B32" t="s">
        <v>36</v>
      </c>
      <c r="C32" t="s">
        <v>22</v>
      </c>
      <c r="D32">
        <v>8435</v>
      </c>
      <c r="E32">
        <v>42</v>
      </c>
    </row>
    <row r="33" spans="1:5" x14ac:dyDescent="0.35">
      <c r="A33" t="s">
        <v>2</v>
      </c>
      <c r="B33" t="s">
        <v>36</v>
      </c>
      <c r="C33" t="s">
        <v>29</v>
      </c>
      <c r="D33">
        <v>8211</v>
      </c>
      <c r="E33">
        <v>75</v>
      </c>
    </row>
    <row r="34" spans="1:5" x14ac:dyDescent="0.35">
      <c r="A34" t="s">
        <v>9</v>
      </c>
      <c r="B34" t="s">
        <v>34</v>
      </c>
      <c r="C34" t="s">
        <v>23</v>
      </c>
      <c r="D34">
        <v>8155</v>
      </c>
      <c r="E34">
        <v>90</v>
      </c>
    </row>
    <row r="35" spans="1:5" x14ac:dyDescent="0.35">
      <c r="A35" t="s">
        <v>6</v>
      </c>
      <c r="B35" t="s">
        <v>34</v>
      </c>
      <c r="C35" t="s">
        <v>26</v>
      </c>
      <c r="D35">
        <v>8008</v>
      </c>
      <c r="E35">
        <v>456</v>
      </c>
    </row>
    <row r="36" spans="1:5" x14ac:dyDescent="0.35">
      <c r="A36" t="s">
        <v>41</v>
      </c>
      <c r="B36" t="s">
        <v>34</v>
      </c>
      <c r="C36" t="s">
        <v>33</v>
      </c>
      <c r="D36">
        <v>7847</v>
      </c>
      <c r="E36">
        <v>174</v>
      </c>
    </row>
    <row r="37" spans="1:5" x14ac:dyDescent="0.35">
      <c r="A37" t="s">
        <v>9</v>
      </c>
      <c r="B37" t="s">
        <v>35</v>
      </c>
      <c r="C37" t="s">
        <v>15</v>
      </c>
      <c r="D37">
        <v>7833</v>
      </c>
      <c r="E37">
        <v>243</v>
      </c>
    </row>
    <row r="38" spans="1:5" x14ac:dyDescent="0.35">
      <c r="A38" t="s">
        <v>2</v>
      </c>
      <c r="B38" t="s">
        <v>39</v>
      </c>
      <c r="C38" t="s">
        <v>27</v>
      </c>
      <c r="D38">
        <v>7812</v>
      </c>
      <c r="E38">
        <v>81</v>
      </c>
    </row>
    <row r="39" spans="1:5" x14ac:dyDescent="0.35">
      <c r="A39" t="s">
        <v>3</v>
      </c>
      <c r="B39" t="s">
        <v>34</v>
      </c>
      <c r="C39" t="s">
        <v>32</v>
      </c>
      <c r="D39">
        <v>7777</v>
      </c>
      <c r="E39">
        <v>504</v>
      </c>
    </row>
    <row r="40" spans="1:5" x14ac:dyDescent="0.35">
      <c r="A40" t="s">
        <v>7</v>
      </c>
      <c r="B40" t="s">
        <v>34</v>
      </c>
      <c r="C40" t="s">
        <v>17</v>
      </c>
      <c r="D40">
        <v>7777</v>
      </c>
      <c r="E40">
        <v>39</v>
      </c>
    </row>
    <row r="41" spans="1:5" x14ac:dyDescent="0.35">
      <c r="A41" t="s">
        <v>6</v>
      </c>
      <c r="B41" t="s">
        <v>37</v>
      </c>
      <c r="C41" t="s">
        <v>31</v>
      </c>
      <c r="D41">
        <v>7693</v>
      </c>
      <c r="E41">
        <v>87</v>
      </c>
    </row>
    <row r="42" spans="1:5" x14ac:dyDescent="0.35">
      <c r="A42" t="s">
        <v>40</v>
      </c>
      <c r="B42" t="s">
        <v>37</v>
      </c>
      <c r="C42" t="s">
        <v>19</v>
      </c>
      <c r="D42">
        <v>7693</v>
      </c>
      <c r="E42">
        <v>21</v>
      </c>
    </row>
    <row r="43" spans="1:5" x14ac:dyDescent="0.35">
      <c r="A43" t="s">
        <v>2</v>
      </c>
      <c r="B43" t="s">
        <v>39</v>
      </c>
      <c r="C43" t="s">
        <v>21</v>
      </c>
      <c r="D43">
        <v>7651</v>
      </c>
      <c r="E43">
        <v>213</v>
      </c>
    </row>
    <row r="44" spans="1:5" x14ac:dyDescent="0.35">
      <c r="A44" t="s">
        <v>2</v>
      </c>
      <c r="B44" t="s">
        <v>34</v>
      </c>
      <c r="C44" t="s">
        <v>19</v>
      </c>
      <c r="D44">
        <v>7511</v>
      </c>
      <c r="E44">
        <v>120</v>
      </c>
    </row>
    <row r="45" spans="1:5" x14ac:dyDescent="0.35">
      <c r="A45" t="s">
        <v>5</v>
      </c>
      <c r="B45" t="s">
        <v>38</v>
      </c>
      <c r="C45" t="s">
        <v>25</v>
      </c>
      <c r="D45">
        <v>7483</v>
      </c>
      <c r="E45">
        <v>45</v>
      </c>
    </row>
    <row r="46" spans="1:5" x14ac:dyDescent="0.35">
      <c r="A46" t="s">
        <v>41</v>
      </c>
      <c r="B46" t="s">
        <v>35</v>
      </c>
      <c r="C46" t="s">
        <v>28</v>
      </c>
      <c r="D46">
        <v>7455</v>
      </c>
      <c r="E46">
        <v>216</v>
      </c>
    </row>
    <row r="47" spans="1:5" x14ac:dyDescent="0.35">
      <c r="A47" t="s">
        <v>6</v>
      </c>
      <c r="B47" t="s">
        <v>38</v>
      </c>
      <c r="C47" t="s">
        <v>21</v>
      </c>
      <c r="D47">
        <v>7322</v>
      </c>
      <c r="E47">
        <v>36</v>
      </c>
    </row>
    <row r="48" spans="1:5" x14ac:dyDescent="0.35">
      <c r="A48" t="s">
        <v>3</v>
      </c>
      <c r="B48" t="s">
        <v>37</v>
      </c>
      <c r="C48" t="s">
        <v>28</v>
      </c>
      <c r="D48">
        <v>7308</v>
      </c>
      <c r="E48">
        <v>327</v>
      </c>
    </row>
    <row r="49" spans="1:5" x14ac:dyDescent="0.35">
      <c r="A49" t="s">
        <v>5</v>
      </c>
      <c r="B49" t="s">
        <v>34</v>
      </c>
      <c r="C49" t="s">
        <v>15</v>
      </c>
      <c r="D49">
        <v>7280</v>
      </c>
      <c r="E49">
        <v>201</v>
      </c>
    </row>
    <row r="50" spans="1:5" x14ac:dyDescent="0.35">
      <c r="A50" t="s">
        <v>9</v>
      </c>
      <c r="B50" t="s">
        <v>37</v>
      </c>
      <c r="C50" t="s">
        <v>20</v>
      </c>
      <c r="D50">
        <v>7273</v>
      </c>
      <c r="E50">
        <v>96</v>
      </c>
    </row>
    <row r="51" spans="1:5" x14ac:dyDescent="0.35">
      <c r="A51" t="s">
        <v>3</v>
      </c>
      <c r="B51" t="s">
        <v>34</v>
      </c>
      <c r="C51" t="s">
        <v>14</v>
      </c>
      <c r="D51">
        <v>7259</v>
      </c>
      <c r="E51">
        <v>276</v>
      </c>
    </row>
    <row r="52" spans="1:5" x14ac:dyDescent="0.35">
      <c r="A52" t="s">
        <v>5</v>
      </c>
      <c r="B52" t="s">
        <v>38</v>
      </c>
      <c r="C52" t="s">
        <v>13</v>
      </c>
      <c r="D52">
        <v>7189</v>
      </c>
      <c r="E52">
        <v>54</v>
      </c>
    </row>
    <row r="53" spans="1:5" x14ac:dyDescent="0.35">
      <c r="A53" t="s">
        <v>8</v>
      </c>
      <c r="B53" t="s">
        <v>39</v>
      </c>
      <c r="C53" t="s">
        <v>30</v>
      </c>
      <c r="D53">
        <v>7021</v>
      </c>
      <c r="E53">
        <v>183</v>
      </c>
    </row>
    <row r="54" spans="1:5" x14ac:dyDescent="0.35">
      <c r="A54" t="s">
        <v>5</v>
      </c>
      <c r="B54" t="s">
        <v>34</v>
      </c>
      <c r="C54" t="s">
        <v>27</v>
      </c>
      <c r="D54">
        <v>6986</v>
      </c>
      <c r="E54">
        <v>21</v>
      </c>
    </row>
    <row r="55" spans="1:5" x14ac:dyDescent="0.35">
      <c r="A55" t="s">
        <v>5</v>
      </c>
      <c r="B55" t="s">
        <v>39</v>
      </c>
      <c r="C55" t="s">
        <v>22</v>
      </c>
      <c r="D55">
        <v>6909</v>
      </c>
      <c r="E55">
        <v>81</v>
      </c>
    </row>
    <row r="56" spans="1:5" x14ac:dyDescent="0.35">
      <c r="A56" t="s">
        <v>10</v>
      </c>
      <c r="B56" t="s">
        <v>38</v>
      </c>
      <c r="C56" t="s">
        <v>4</v>
      </c>
      <c r="D56">
        <v>6860</v>
      </c>
      <c r="E56">
        <v>126</v>
      </c>
    </row>
    <row r="57" spans="1:5" x14ac:dyDescent="0.35">
      <c r="A57" t="s">
        <v>40</v>
      </c>
      <c r="B57" t="s">
        <v>35</v>
      </c>
      <c r="C57" t="s">
        <v>22</v>
      </c>
      <c r="D57">
        <v>6853</v>
      </c>
      <c r="E57">
        <v>372</v>
      </c>
    </row>
    <row r="58" spans="1:5" x14ac:dyDescent="0.35">
      <c r="A58" t="s">
        <v>9</v>
      </c>
      <c r="B58" t="s">
        <v>34</v>
      </c>
      <c r="C58" t="s">
        <v>21</v>
      </c>
      <c r="D58">
        <v>6832</v>
      </c>
      <c r="E58">
        <v>27</v>
      </c>
    </row>
    <row r="59" spans="1:5" x14ac:dyDescent="0.35">
      <c r="A59" t="s">
        <v>6</v>
      </c>
      <c r="B59" t="s">
        <v>37</v>
      </c>
      <c r="C59" t="s">
        <v>26</v>
      </c>
      <c r="D59">
        <v>6818</v>
      </c>
      <c r="E59">
        <v>6</v>
      </c>
    </row>
    <row r="60" spans="1:5" x14ac:dyDescent="0.35">
      <c r="A60" t="s">
        <v>7</v>
      </c>
      <c r="B60" t="s">
        <v>35</v>
      </c>
      <c r="C60" t="s">
        <v>30</v>
      </c>
      <c r="D60">
        <v>6755</v>
      </c>
      <c r="E60">
        <v>252</v>
      </c>
    </row>
    <row r="61" spans="1:5" x14ac:dyDescent="0.35">
      <c r="A61" t="s">
        <v>40</v>
      </c>
      <c r="B61" t="s">
        <v>34</v>
      </c>
      <c r="C61" t="s">
        <v>26</v>
      </c>
      <c r="D61">
        <v>6748</v>
      </c>
      <c r="E61">
        <v>48</v>
      </c>
    </row>
    <row r="62" spans="1:5" x14ac:dyDescent="0.35">
      <c r="A62" t="s">
        <v>6</v>
      </c>
      <c r="B62" t="s">
        <v>34</v>
      </c>
      <c r="C62" t="s">
        <v>32</v>
      </c>
      <c r="D62">
        <v>6734</v>
      </c>
      <c r="E62">
        <v>123</v>
      </c>
    </row>
    <row r="63" spans="1:5" x14ac:dyDescent="0.35">
      <c r="A63" t="s">
        <v>8</v>
      </c>
      <c r="B63" t="s">
        <v>35</v>
      </c>
      <c r="C63" t="s">
        <v>32</v>
      </c>
      <c r="D63">
        <v>6706</v>
      </c>
      <c r="E63">
        <v>459</v>
      </c>
    </row>
    <row r="64" spans="1:5" x14ac:dyDescent="0.35">
      <c r="A64" t="s">
        <v>10</v>
      </c>
      <c r="B64" t="s">
        <v>36</v>
      </c>
      <c r="C64" t="s">
        <v>32</v>
      </c>
      <c r="D64">
        <v>6657</v>
      </c>
      <c r="E64">
        <v>303</v>
      </c>
    </row>
    <row r="65" spans="1:5" x14ac:dyDescent="0.35">
      <c r="A65" t="s">
        <v>3</v>
      </c>
      <c r="B65" t="s">
        <v>35</v>
      </c>
      <c r="C65" t="s">
        <v>15</v>
      </c>
      <c r="D65">
        <v>6657</v>
      </c>
      <c r="E65">
        <v>276</v>
      </c>
    </row>
    <row r="66" spans="1:5" x14ac:dyDescent="0.35">
      <c r="A66" t="s">
        <v>7</v>
      </c>
      <c r="B66" t="s">
        <v>37</v>
      </c>
      <c r="C66" t="s">
        <v>14</v>
      </c>
      <c r="D66">
        <v>6608</v>
      </c>
      <c r="E66">
        <v>225</v>
      </c>
    </row>
    <row r="67" spans="1:5" x14ac:dyDescent="0.35">
      <c r="A67" t="s">
        <v>2</v>
      </c>
      <c r="B67" t="s">
        <v>38</v>
      </c>
      <c r="C67" t="s">
        <v>28</v>
      </c>
      <c r="D67">
        <v>6580</v>
      </c>
      <c r="E67">
        <v>183</v>
      </c>
    </row>
    <row r="68" spans="1:5" x14ac:dyDescent="0.35">
      <c r="A68" t="s">
        <v>7</v>
      </c>
      <c r="B68" t="s">
        <v>37</v>
      </c>
      <c r="C68" t="s">
        <v>30</v>
      </c>
      <c r="D68">
        <v>6454</v>
      </c>
      <c r="E68">
        <v>54</v>
      </c>
    </row>
    <row r="69" spans="1:5" x14ac:dyDescent="0.35">
      <c r="A69" t="s">
        <v>8</v>
      </c>
      <c r="B69" t="s">
        <v>38</v>
      </c>
      <c r="C69" t="s">
        <v>21</v>
      </c>
      <c r="D69">
        <v>6433</v>
      </c>
      <c r="E69">
        <v>78</v>
      </c>
    </row>
    <row r="70" spans="1:5" x14ac:dyDescent="0.35">
      <c r="A70" t="s">
        <v>41</v>
      </c>
      <c r="B70" t="s">
        <v>37</v>
      </c>
      <c r="C70" t="s">
        <v>24</v>
      </c>
      <c r="D70">
        <v>6398</v>
      </c>
      <c r="E70">
        <v>102</v>
      </c>
    </row>
    <row r="71" spans="1:5" x14ac:dyDescent="0.35">
      <c r="A71" t="s">
        <v>7</v>
      </c>
      <c r="B71" t="s">
        <v>37</v>
      </c>
      <c r="C71" t="s">
        <v>33</v>
      </c>
      <c r="D71">
        <v>6391</v>
      </c>
      <c r="E71">
        <v>48</v>
      </c>
    </row>
    <row r="72" spans="1:5" x14ac:dyDescent="0.35">
      <c r="A72" t="s">
        <v>40</v>
      </c>
      <c r="B72" t="s">
        <v>39</v>
      </c>
      <c r="C72" t="s">
        <v>27</v>
      </c>
      <c r="D72">
        <v>6370</v>
      </c>
      <c r="E72">
        <v>30</v>
      </c>
    </row>
    <row r="73" spans="1:5" x14ac:dyDescent="0.35">
      <c r="A73" t="s">
        <v>5</v>
      </c>
      <c r="B73" t="s">
        <v>36</v>
      </c>
      <c r="C73" t="s">
        <v>23</v>
      </c>
      <c r="D73">
        <v>6314</v>
      </c>
      <c r="E73">
        <v>15</v>
      </c>
    </row>
    <row r="74" spans="1:5" x14ac:dyDescent="0.35">
      <c r="A74" t="s">
        <v>3</v>
      </c>
      <c r="B74" t="s">
        <v>34</v>
      </c>
      <c r="C74" t="s">
        <v>25</v>
      </c>
      <c r="D74">
        <v>6300</v>
      </c>
      <c r="E74">
        <v>42</v>
      </c>
    </row>
    <row r="75" spans="1:5" x14ac:dyDescent="0.35">
      <c r="A75" t="s">
        <v>8</v>
      </c>
      <c r="B75" t="s">
        <v>37</v>
      </c>
      <c r="C75" t="s">
        <v>26</v>
      </c>
      <c r="D75">
        <v>6279</v>
      </c>
      <c r="E75">
        <v>45</v>
      </c>
    </row>
    <row r="76" spans="1:5" x14ac:dyDescent="0.35">
      <c r="A76" t="s">
        <v>5</v>
      </c>
      <c r="B76" t="s">
        <v>34</v>
      </c>
      <c r="C76" t="s">
        <v>22</v>
      </c>
      <c r="D76">
        <v>6279</v>
      </c>
      <c r="E76">
        <v>237</v>
      </c>
    </row>
    <row r="77" spans="1:5" x14ac:dyDescent="0.35">
      <c r="A77" t="s">
        <v>5</v>
      </c>
      <c r="B77" t="s">
        <v>36</v>
      </c>
      <c r="C77" t="s">
        <v>13</v>
      </c>
      <c r="D77">
        <v>6146</v>
      </c>
      <c r="E77">
        <v>63</v>
      </c>
    </row>
    <row r="78" spans="1:5" x14ac:dyDescent="0.35">
      <c r="A78" t="s">
        <v>40</v>
      </c>
      <c r="B78" t="s">
        <v>37</v>
      </c>
      <c r="C78" t="s">
        <v>27</v>
      </c>
      <c r="D78">
        <v>6132</v>
      </c>
      <c r="E78">
        <v>93</v>
      </c>
    </row>
    <row r="79" spans="1:5" x14ac:dyDescent="0.35">
      <c r="A79" t="s">
        <v>40</v>
      </c>
      <c r="B79" t="s">
        <v>38</v>
      </c>
      <c r="C79" t="s">
        <v>4</v>
      </c>
      <c r="D79">
        <v>6125</v>
      </c>
      <c r="E79">
        <v>102</v>
      </c>
    </row>
    <row r="80" spans="1:5" x14ac:dyDescent="0.35">
      <c r="A80" t="s">
        <v>6</v>
      </c>
      <c r="B80" t="s">
        <v>36</v>
      </c>
      <c r="C80" t="s">
        <v>32</v>
      </c>
      <c r="D80">
        <v>6118</v>
      </c>
      <c r="E80">
        <v>9</v>
      </c>
    </row>
    <row r="81" spans="1:5" x14ac:dyDescent="0.35">
      <c r="A81" t="s">
        <v>41</v>
      </c>
      <c r="B81" t="s">
        <v>36</v>
      </c>
      <c r="C81" t="s">
        <v>30</v>
      </c>
      <c r="D81">
        <v>6118</v>
      </c>
      <c r="E81">
        <v>174</v>
      </c>
    </row>
    <row r="82" spans="1:5" x14ac:dyDescent="0.35">
      <c r="A82" t="s">
        <v>5</v>
      </c>
      <c r="B82" t="s">
        <v>36</v>
      </c>
      <c r="C82" t="s">
        <v>18</v>
      </c>
      <c r="D82">
        <v>6111</v>
      </c>
      <c r="E82">
        <v>3</v>
      </c>
    </row>
    <row r="83" spans="1:5" x14ac:dyDescent="0.35">
      <c r="A83" t="s">
        <v>6</v>
      </c>
      <c r="B83" t="s">
        <v>39</v>
      </c>
      <c r="C83" t="s">
        <v>17</v>
      </c>
      <c r="D83">
        <v>6048</v>
      </c>
      <c r="E83">
        <v>27</v>
      </c>
    </row>
    <row r="84" spans="1:5" x14ac:dyDescent="0.35">
      <c r="A84" t="s">
        <v>2</v>
      </c>
      <c r="B84" t="s">
        <v>39</v>
      </c>
      <c r="C84" t="s">
        <v>28</v>
      </c>
      <c r="D84">
        <v>6027</v>
      </c>
      <c r="E84">
        <v>144</v>
      </c>
    </row>
    <row r="85" spans="1:5" x14ac:dyDescent="0.35">
      <c r="A85" t="s">
        <v>41</v>
      </c>
      <c r="B85" t="s">
        <v>38</v>
      </c>
      <c r="C85" t="s">
        <v>22</v>
      </c>
      <c r="D85">
        <v>5915</v>
      </c>
      <c r="E85">
        <v>3</v>
      </c>
    </row>
    <row r="86" spans="1:5" x14ac:dyDescent="0.35">
      <c r="A86" t="s">
        <v>40</v>
      </c>
      <c r="B86" t="s">
        <v>39</v>
      </c>
      <c r="C86" t="s">
        <v>22</v>
      </c>
      <c r="D86">
        <v>5817</v>
      </c>
      <c r="E86">
        <v>12</v>
      </c>
    </row>
    <row r="87" spans="1:5" x14ac:dyDescent="0.35">
      <c r="A87" t="s">
        <v>40</v>
      </c>
      <c r="B87" t="s">
        <v>39</v>
      </c>
      <c r="C87" t="s">
        <v>15</v>
      </c>
      <c r="D87">
        <v>5775</v>
      </c>
      <c r="E87">
        <v>42</v>
      </c>
    </row>
    <row r="88" spans="1:5" x14ac:dyDescent="0.35">
      <c r="A88" t="s">
        <v>7</v>
      </c>
      <c r="B88" t="s">
        <v>38</v>
      </c>
      <c r="C88" t="s">
        <v>28</v>
      </c>
      <c r="D88">
        <v>5677</v>
      </c>
      <c r="E88">
        <v>258</v>
      </c>
    </row>
    <row r="89" spans="1:5" x14ac:dyDescent="0.35">
      <c r="A89" t="s">
        <v>40</v>
      </c>
      <c r="B89" t="s">
        <v>38</v>
      </c>
      <c r="C89" t="s">
        <v>13</v>
      </c>
      <c r="D89">
        <v>5670</v>
      </c>
      <c r="E89">
        <v>297</v>
      </c>
    </row>
    <row r="90" spans="1:5" x14ac:dyDescent="0.35">
      <c r="A90" t="s">
        <v>10</v>
      </c>
      <c r="B90" t="s">
        <v>38</v>
      </c>
      <c r="C90" t="s">
        <v>14</v>
      </c>
      <c r="D90">
        <v>5586</v>
      </c>
      <c r="E90">
        <v>525</v>
      </c>
    </row>
    <row r="91" spans="1:5" x14ac:dyDescent="0.35">
      <c r="A91" t="s">
        <v>7</v>
      </c>
      <c r="B91" t="s">
        <v>36</v>
      </c>
      <c r="C91" t="s">
        <v>29</v>
      </c>
      <c r="D91">
        <v>5551</v>
      </c>
      <c r="E91">
        <v>252</v>
      </c>
    </row>
    <row r="92" spans="1:5" x14ac:dyDescent="0.35">
      <c r="A92" t="s">
        <v>5</v>
      </c>
      <c r="B92" t="s">
        <v>38</v>
      </c>
      <c r="C92" t="s">
        <v>19</v>
      </c>
      <c r="D92">
        <v>5474</v>
      </c>
      <c r="E92">
        <v>168</v>
      </c>
    </row>
    <row r="93" spans="1:5" x14ac:dyDescent="0.35">
      <c r="A93" t="s">
        <v>40</v>
      </c>
      <c r="B93" t="s">
        <v>36</v>
      </c>
      <c r="C93" t="s">
        <v>25</v>
      </c>
      <c r="D93">
        <v>5439</v>
      </c>
      <c r="E93">
        <v>30</v>
      </c>
    </row>
    <row r="94" spans="1:5" x14ac:dyDescent="0.35">
      <c r="A94" t="s">
        <v>10</v>
      </c>
      <c r="B94" t="s">
        <v>34</v>
      </c>
      <c r="C94" t="s">
        <v>19</v>
      </c>
      <c r="D94">
        <v>5355</v>
      </c>
      <c r="E94">
        <v>204</v>
      </c>
    </row>
    <row r="95" spans="1:5" x14ac:dyDescent="0.35">
      <c r="A95" t="s">
        <v>7</v>
      </c>
      <c r="B95" t="s">
        <v>37</v>
      </c>
      <c r="C95" t="s">
        <v>26</v>
      </c>
      <c r="D95">
        <v>5306</v>
      </c>
      <c r="E95">
        <v>0</v>
      </c>
    </row>
    <row r="96" spans="1:5" x14ac:dyDescent="0.35">
      <c r="A96" t="s">
        <v>5</v>
      </c>
      <c r="B96" t="s">
        <v>39</v>
      </c>
      <c r="C96" t="s">
        <v>26</v>
      </c>
      <c r="D96">
        <v>5236</v>
      </c>
      <c r="E96">
        <v>51</v>
      </c>
    </row>
    <row r="97" spans="1:5" x14ac:dyDescent="0.35">
      <c r="A97" t="s">
        <v>7</v>
      </c>
      <c r="B97" t="s">
        <v>35</v>
      </c>
      <c r="C97" t="s">
        <v>28</v>
      </c>
      <c r="D97">
        <v>5194</v>
      </c>
      <c r="E97">
        <v>288</v>
      </c>
    </row>
    <row r="98" spans="1:5" x14ac:dyDescent="0.35">
      <c r="A98" t="s">
        <v>5</v>
      </c>
      <c r="B98" t="s">
        <v>38</v>
      </c>
      <c r="C98" t="s">
        <v>32</v>
      </c>
      <c r="D98">
        <v>5075</v>
      </c>
      <c r="E98">
        <v>21</v>
      </c>
    </row>
    <row r="99" spans="1:5" x14ac:dyDescent="0.35">
      <c r="A99" t="s">
        <v>40</v>
      </c>
      <c r="B99" t="s">
        <v>34</v>
      </c>
      <c r="C99" t="s">
        <v>17</v>
      </c>
      <c r="D99">
        <v>5019</v>
      </c>
      <c r="E99">
        <v>156</v>
      </c>
    </row>
    <row r="100" spans="1:5" x14ac:dyDescent="0.35">
      <c r="A100" t="s">
        <v>8</v>
      </c>
      <c r="B100" t="s">
        <v>36</v>
      </c>
      <c r="C100" t="s">
        <v>23</v>
      </c>
      <c r="D100">
        <v>5019</v>
      </c>
      <c r="E100">
        <v>150</v>
      </c>
    </row>
    <row r="101" spans="1:5" x14ac:dyDescent="0.35">
      <c r="A101" t="s">
        <v>8</v>
      </c>
      <c r="B101" t="s">
        <v>35</v>
      </c>
      <c r="C101" t="s">
        <v>22</v>
      </c>
      <c r="D101">
        <v>5012</v>
      </c>
      <c r="E101">
        <v>210</v>
      </c>
    </row>
    <row r="102" spans="1:5" x14ac:dyDescent="0.35">
      <c r="A102" t="s">
        <v>5</v>
      </c>
      <c r="B102" t="s">
        <v>37</v>
      </c>
      <c r="C102" t="s">
        <v>14</v>
      </c>
      <c r="D102">
        <v>4991</v>
      </c>
      <c r="E102">
        <v>12</v>
      </c>
    </row>
    <row r="103" spans="1:5" x14ac:dyDescent="0.35">
      <c r="A103" t="s">
        <v>10</v>
      </c>
      <c r="B103" t="s">
        <v>34</v>
      </c>
      <c r="C103" t="s">
        <v>26</v>
      </c>
      <c r="D103">
        <v>4991</v>
      </c>
      <c r="E103">
        <v>9</v>
      </c>
    </row>
    <row r="104" spans="1:5" x14ac:dyDescent="0.35">
      <c r="A104" t="s">
        <v>6</v>
      </c>
      <c r="B104" t="s">
        <v>36</v>
      </c>
      <c r="C104" t="s">
        <v>17</v>
      </c>
      <c r="D104">
        <v>4970</v>
      </c>
      <c r="E104">
        <v>156</v>
      </c>
    </row>
    <row r="105" spans="1:5" x14ac:dyDescent="0.35">
      <c r="A105" t="s">
        <v>3</v>
      </c>
      <c r="B105" t="s">
        <v>39</v>
      </c>
      <c r="C105" t="s">
        <v>26</v>
      </c>
      <c r="D105">
        <v>4956</v>
      </c>
      <c r="E105">
        <v>171</v>
      </c>
    </row>
    <row r="106" spans="1:5" x14ac:dyDescent="0.35">
      <c r="A106" t="s">
        <v>6</v>
      </c>
      <c r="B106" t="s">
        <v>37</v>
      </c>
      <c r="C106" t="s">
        <v>23</v>
      </c>
      <c r="D106">
        <v>4949</v>
      </c>
      <c r="E106">
        <v>189</v>
      </c>
    </row>
    <row r="107" spans="1:5" x14ac:dyDescent="0.35">
      <c r="A107" t="s">
        <v>41</v>
      </c>
      <c r="B107" t="s">
        <v>34</v>
      </c>
      <c r="C107" t="s">
        <v>23</v>
      </c>
      <c r="D107">
        <v>4935</v>
      </c>
      <c r="E107">
        <v>126</v>
      </c>
    </row>
    <row r="108" spans="1:5" x14ac:dyDescent="0.35">
      <c r="A108" t="s">
        <v>10</v>
      </c>
      <c r="B108" t="s">
        <v>39</v>
      </c>
      <c r="C108" t="s">
        <v>21</v>
      </c>
      <c r="D108">
        <v>4858</v>
      </c>
      <c r="E108">
        <v>279</v>
      </c>
    </row>
    <row r="109" spans="1:5" x14ac:dyDescent="0.35">
      <c r="A109" t="s">
        <v>2</v>
      </c>
      <c r="B109" t="s">
        <v>39</v>
      </c>
      <c r="C109" t="s">
        <v>15</v>
      </c>
      <c r="D109">
        <v>4802</v>
      </c>
      <c r="E109">
        <v>36</v>
      </c>
    </row>
    <row r="110" spans="1:5" x14ac:dyDescent="0.35">
      <c r="A110" t="s">
        <v>6</v>
      </c>
      <c r="B110" t="s">
        <v>35</v>
      </c>
      <c r="C110" t="s">
        <v>30</v>
      </c>
      <c r="D110">
        <v>4781</v>
      </c>
      <c r="E110">
        <v>123</v>
      </c>
    </row>
    <row r="111" spans="1:5" x14ac:dyDescent="0.35">
      <c r="A111" t="s">
        <v>41</v>
      </c>
      <c r="B111" t="s">
        <v>35</v>
      </c>
      <c r="C111" t="s">
        <v>13</v>
      </c>
      <c r="D111">
        <v>4760</v>
      </c>
      <c r="E111">
        <v>69</v>
      </c>
    </row>
    <row r="112" spans="1:5" x14ac:dyDescent="0.35">
      <c r="A112" t="s">
        <v>8</v>
      </c>
      <c r="B112" t="s">
        <v>35</v>
      </c>
      <c r="C112" t="s">
        <v>27</v>
      </c>
      <c r="D112">
        <v>4753</v>
      </c>
      <c r="E112">
        <v>300</v>
      </c>
    </row>
    <row r="113" spans="1:5" x14ac:dyDescent="0.35">
      <c r="A113" t="s">
        <v>5</v>
      </c>
      <c r="B113" t="s">
        <v>35</v>
      </c>
      <c r="C113" t="s">
        <v>31</v>
      </c>
      <c r="D113">
        <v>4753</v>
      </c>
      <c r="E113">
        <v>246</v>
      </c>
    </row>
    <row r="114" spans="1:5" x14ac:dyDescent="0.35">
      <c r="A114" t="s">
        <v>40</v>
      </c>
      <c r="B114" t="s">
        <v>35</v>
      </c>
      <c r="C114" t="s">
        <v>16</v>
      </c>
      <c r="D114">
        <v>4725</v>
      </c>
      <c r="E114">
        <v>174</v>
      </c>
    </row>
    <row r="115" spans="1:5" x14ac:dyDescent="0.35">
      <c r="A115" t="s">
        <v>10</v>
      </c>
      <c r="B115" t="s">
        <v>37</v>
      </c>
      <c r="C115" t="s">
        <v>23</v>
      </c>
      <c r="D115">
        <v>4683</v>
      </c>
      <c r="E115">
        <v>30</v>
      </c>
    </row>
    <row r="116" spans="1:5" x14ac:dyDescent="0.35">
      <c r="A116" t="s">
        <v>7</v>
      </c>
      <c r="B116" t="s">
        <v>35</v>
      </c>
      <c r="C116" t="s">
        <v>14</v>
      </c>
      <c r="D116">
        <v>4606</v>
      </c>
      <c r="E116">
        <v>63</v>
      </c>
    </row>
    <row r="117" spans="1:5" x14ac:dyDescent="0.35">
      <c r="A117" t="s">
        <v>3</v>
      </c>
      <c r="B117" t="s">
        <v>37</v>
      </c>
      <c r="C117" t="s">
        <v>29</v>
      </c>
      <c r="D117">
        <v>4592</v>
      </c>
      <c r="E117">
        <v>324</v>
      </c>
    </row>
    <row r="118" spans="1:5" x14ac:dyDescent="0.35">
      <c r="A118" t="s">
        <v>7</v>
      </c>
      <c r="B118" t="s">
        <v>35</v>
      </c>
      <c r="C118" t="s">
        <v>19</v>
      </c>
      <c r="D118">
        <v>4585</v>
      </c>
      <c r="E118">
        <v>240</v>
      </c>
    </row>
    <row r="119" spans="1:5" x14ac:dyDescent="0.35">
      <c r="A119" t="s">
        <v>7</v>
      </c>
      <c r="B119" t="s">
        <v>37</v>
      </c>
      <c r="C119" t="s">
        <v>17</v>
      </c>
      <c r="D119">
        <v>4487</v>
      </c>
      <c r="E119">
        <v>111</v>
      </c>
    </row>
    <row r="120" spans="1:5" x14ac:dyDescent="0.35">
      <c r="A120" t="s">
        <v>7</v>
      </c>
      <c r="B120" t="s">
        <v>37</v>
      </c>
      <c r="C120" t="s">
        <v>16</v>
      </c>
      <c r="D120">
        <v>4487</v>
      </c>
      <c r="E120">
        <v>333</v>
      </c>
    </row>
    <row r="121" spans="1:5" x14ac:dyDescent="0.35">
      <c r="A121" t="s">
        <v>5</v>
      </c>
      <c r="B121" t="s">
        <v>35</v>
      </c>
      <c r="C121" t="s">
        <v>29</v>
      </c>
      <c r="D121">
        <v>4480</v>
      </c>
      <c r="E121">
        <v>357</v>
      </c>
    </row>
    <row r="122" spans="1:5" x14ac:dyDescent="0.35">
      <c r="A122" t="s">
        <v>7</v>
      </c>
      <c r="B122" t="s">
        <v>39</v>
      </c>
      <c r="C122" t="s">
        <v>17</v>
      </c>
      <c r="D122">
        <v>4438</v>
      </c>
      <c r="E122">
        <v>246</v>
      </c>
    </row>
    <row r="123" spans="1:5" x14ac:dyDescent="0.35">
      <c r="A123" t="s">
        <v>40</v>
      </c>
      <c r="B123" t="s">
        <v>36</v>
      </c>
      <c r="C123" t="s">
        <v>13</v>
      </c>
      <c r="D123">
        <v>4424</v>
      </c>
      <c r="E123">
        <v>201</v>
      </c>
    </row>
    <row r="124" spans="1:5" x14ac:dyDescent="0.35">
      <c r="A124" t="s">
        <v>2</v>
      </c>
      <c r="B124" t="s">
        <v>38</v>
      </c>
      <c r="C124" t="s">
        <v>23</v>
      </c>
      <c r="D124">
        <v>4417</v>
      </c>
      <c r="E124">
        <v>153</v>
      </c>
    </row>
    <row r="125" spans="1:5" x14ac:dyDescent="0.35">
      <c r="A125" t="s">
        <v>2</v>
      </c>
      <c r="B125" t="s">
        <v>38</v>
      </c>
      <c r="C125" t="s">
        <v>31</v>
      </c>
      <c r="D125">
        <v>4326</v>
      </c>
      <c r="E125">
        <v>348</v>
      </c>
    </row>
    <row r="126" spans="1:5" x14ac:dyDescent="0.35">
      <c r="A126" t="s">
        <v>6</v>
      </c>
      <c r="B126" t="s">
        <v>36</v>
      </c>
      <c r="C126" t="s">
        <v>13</v>
      </c>
      <c r="D126">
        <v>4319</v>
      </c>
      <c r="E126">
        <v>30</v>
      </c>
    </row>
    <row r="127" spans="1:5" x14ac:dyDescent="0.35">
      <c r="A127" t="s">
        <v>9</v>
      </c>
      <c r="B127" t="s">
        <v>37</v>
      </c>
      <c r="C127" t="s">
        <v>25</v>
      </c>
      <c r="D127">
        <v>4305</v>
      </c>
      <c r="E127">
        <v>156</v>
      </c>
    </row>
    <row r="128" spans="1:5" x14ac:dyDescent="0.35">
      <c r="A128" t="s">
        <v>6</v>
      </c>
      <c r="B128" t="s">
        <v>34</v>
      </c>
      <c r="C128" t="s">
        <v>27</v>
      </c>
      <c r="D128">
        <v>4242</v>
      </c>
      <c r="E128">
        <v>207</v>
      </c>
    </row>
    <row r="129" spans="1:5" x14ac:dyDescent="0.35">
      <c r="A129" t="s">
        <v>9</v>
      </c>
      <c r="B129" t="s">
        <v>38</v>
      </c>
      <c r="C129" t="s">
        <v>24</v>
      </c>
      <c r="D129">
        <v>4137</v>
      </c>
      <c r="E129">
        <v>60</v>
      </c>
    </row>
    <row r="130" spans="1:5" x14ac:dyDescent="0.35">
      <c r="A130" t="s">
        <v>10</v>
      </c>
      <c r="B130" t="s">
        <v>34</v>
      </c>
      <c r="C130" t="s">
        <v>22</v>
      </c>
      <c r="D130">
        <v>4053</v>
      </c>
      <c r="E130">
        <v>24</v>
      </c>
    </row>
    <row r="131" spans="1:5" x14ac:dyDescent="0.35">
      <c r="A131" t="s">
        <v>40</v>
      </c>
      <c r="B131" t="s">
        <v>34</v>
      </c>
      <c r="C131" t="s">
        <v>19</v>
      </c>
      <c r="D131">
        <v>4018</v>
      </c>
      <c r="E131">
        <v>162</v>
      </c>
    </row>
    <row r="132" spans="1:5" x14ac:dyDescent="0.35">
      <c r="A132" t="s">
        <v>5</v>
      </c>
      <c r="B132" t="s">
        <v>39</v>
      </c>
      <c r="C132" t="s">
        <v>24</v>
      </c>
      <c r="D132">
        <v>4018</v>
      </c>
      <c r="E132">
        <v>171</v>
      </c>
    </row>
    <row r="133" spans="1:5" x14ac:dyDescent="0.35">
      <c r="A133" t="s">
        <v>2</v>
      </c>
      <c r="B133" t="s">
        <v>39</v>
      </c>
      <c r="C133" t="s">
        <v>33</v>
      </c>
      <c r="D133">
        <v>4018</v>
      </c>
      <c r="E133">
        <v>126</v>
      </c>
    </row>
    <row r="134" spans="1:5" x14ac:dyDescent="0.35">
      <c r="A134" t="s">
        <v>3</v>
      </c>
      <c r="B134" t="s">
        <v>37</v>
      </c>
      <c r="C134" t="s">
        <v>17</v>
      </c>
      <c r="D134">
        <v>3983</v>
      </c>
      <c r="E134">
        <v>144</v>
      </c>
    </row>
    <row r="135" spans="1:5" x14ac:dyDescent="0.35">
      <c r="A135" t="s">
        <v>41</v>
      </c>
      <c r="B135" t="s">
        <v>39</v>
      </c>
      <c r="C135" t="s">
        <v>14</v>
      </c>
      <c r="D135">
        <v>3976</v>
      </c>
      <c r="E135">
        <v>72</v>
      </c>
    </row>
    <row r="136" spans="1:5" x14ac:dyDescent="0.35">
      <c r="A136" t="s">
        <v>9</v>
      </c>
      <c r="B136" t="s">
        <v>39</v>
      </c>
      <c r="C136" t="s">
        <v>24</v>
      </c>
      <c r="D136">
        <v>3920</v>
      </c>
      <c r="E136">
        <v>306</v>
      </c>
    </row>
    <row r="137" spans="1:5" x14ac:dyDescent="0.35">
      <c r="A137" t="s">
        <v>6</v>
      </c>
      <c r="B137" t="s">
        <v>35</v>
      </c>
      <c r="C137" t="s">
        <v>27</v>
      </c>
      <c r="D137">
        <v>3864</v>
      </c>
      <c r="E137">
        <v>177</v>
      </c>
    </row>
    <row r="138" spans="1:5" x14ac:dyDescent="0.35">
      <c r="A138" t="s">
        <v>9</v>
      </c>
      <c r="B138" t="s">
        <v>38</v>
      </c>
      <c r="C138" t="s">
        <v>25</v>
      </c>
      <c r="D138">
        <v>3850</v>
      </c>
      <c r="E138">
        <v>102</v>
      </c>
    </row>
    <row r="139" spans="1:5" x14ac:dyDescent="0.35">
      <c r="A139" t="s">
        <v>7</v>
      </c>
      <c r="B139" t="s">
        <v>34</v>
      </c>
      <c r="C139" t="s">
        <v>15</v>
      </c>
      <c r="D139">
        <v>3829</v>
      </c>
      <c r="E139">
        <v>24</v>
      </c>
    </row>
    <row r="140" spans="1:5" x14ac:dyDescent="0.35">
      <c r="A140" t="s">
        <v>10</v>
      </c>
      <c r="B140" t="s">
        <v>35</v>
      </c>
      <c r="C140" t="s">
        <v>18</v>
      </c>
      <c r="D140">
        <v>3808</v>
      </c>
      <c r="E140">
        <v>279</v>
      </c>
    </row>
    <row r="141" spans="1:5" x14ac:dyDescent="0.35">
      <c r="A141" t="s">
        <v>40</v>
      </c>
      <c r="B141" t="s">
        <v>34</v>
      </c>
      <c r="C141" t="s">
        <v>33</v>
      </c>
      <c r="D141">
        <v>3794</v>
      </c>
      <c r="E141">
        <v>159</v>
      </c>
    </row>
    <row r="142" spans="1:5" x14ac:dyDescent="0.35">
      <c r="A142" t="s">
        <v>3</v>
      </c>
      <c r="B142" t="s">
        <v>36</v>
      </c>
      <c r="C142" t="s">
        <v>23</v>
      </c>
      <c r="D142">
        <v>3773</v>
      </c>
      <c r="E142">
        <v>165</v>
      </c>
    </row>
    <row r="143" spans="1:5" x14ac:dyDescent="0.35">
      <c r="A143" t="s">
        <v>6</v>
      </c>
      <c r="B143" t="s">
        <v>34</v>
      </c>
      <c r="C143" t="s">
        <v>17</v>
      </c>
      <c r="D143">
        <v>3759</v>
      </c>
      <c r="E143">
        <v>150</v>
      </c>
    </row>
    <row r="144" spans="1:5" x14ac:dyDescent="0.35">
      <c r="A144" t="s">
        <v>8</v>
      </c>
      <c r="B144" t="s">
        <v>38</v>
      </c>
      <c r="C144" t="s">
        <v>32</v>
      </c>
      <c r="D144">
        <v>3752</v>
      </c>
      <c r="E144">
        <v>213</v>
      </c>
    </row>
    <row r="145" spans="1:5" x14ac:dyDescent="0.35">
      <c r="A145" t="s">
        <v>3</v>
      </c>
      <c r="B145" t="s">
        <v>34</v>
      </c>
      <c r="C145" t="s">
        <v>28</v>
      </c>
      <c r="D145">
        <v>3689</v>
      </c>
      <c r="E145">
        <v>312</v>
      </c>
    </row>
    <row r="146" spans="1:5" x14ac:dyDescent="0.35">
      <c r="A146" t="s">
        <v>3</v>
      </c>
      <c r="B146" t="s">
        <v>39</v>
      </c>
      <c r="C146" t="s">
        <v>29</v>
      </c>
      <c r="D146">
        <v>3640</v>
      </c>
      <c r="E146">
        <v>51</v>
      </c>
    </row>
    <row r="147" spans="1:5" x14ac:dyDescent="0.35">
      <c r="A147" t="s">
        <v>8</v>
      </c>
      <c r="B147" t="s">
        <v>35</v>
      </c>
      <c r="C147" t="s">
        <v>30</v>
      </c>
      <c r="D147">
        <v>3598</v>
      </c>
      <c r="E147">
        <v>81</v>
      </c>
    </row>
    <row r="148" spans="1:5" x14ac:dyDescent="0.35">
      <c r="A148" t="s">
        <v>6</v>
      </c>
      <c r="B148" t="s">
        <v>37</v>
      </c>
      <c r="C148" t="s">
        <v>28</v>
      </c>
      <c r="D148">
        <v>3556</v>
      </c>
      <c r="E148">
        <v>459</v>
      </c>
    </row>
    <row r="149" spans="1:5" x14ac:dyDescent="0.35">
      <c r="A149" t="s">
        <v>2</v>
      </c>
      <c r="B149" t="s">
        <v>38</v>
      </c>
      <c r="C149" t="s">
        <v>4</v>
      </c>
      <c r="D149">
        <v>3549</v>
      </c>
      <c r="E149">
        <v>3</v>
      </c>
    </row>
    <row r="150" spans="1:5" x14ac:dyDescent="0.35">
      <c r="A150" t="s">
        <v>8</v>
      </c>
      <c r="B150" t="s">
        <v>34</v>
      </c>
      <c r="C150" t="s">
        <v>31</v>
      </c>
      <c r="D150">
        <v>3507</v>
      </c>
      <c r="E150">
        <v>288</v>
      </c>
    </row>
    <row r="151" spans="1:5" x14ac:dyDescent="0.35">
      <c r="A151" t="s">
        <v>10</v>
      </c>
      <c r="B151" t="s">
        <v>35</v>
      </c>
      <c r="C151" t="s">
        <v>14</v>
      </c>
      <c r="D151">
        <v>3472</v>
      </c>
      <c r="E151">
        <v>96</v>
      </c>
    </row>
    <row r="152" spans="1:5" x14ac:dyDescent="0.35">
      <c r="A152" t="s">
        <v>6</v>
      </c>
      <c r="B152" t="s">
        <v>34</v>
      </c>
      <c r="C152" t="s">
        <v>30</v>
      </c>
      <c r="D152">
        <v>3402</v>
      </c>
      <c r="E152">
        <v>366</v>
      </c>
    </row>
    <row r="153" spans="1:5" x14ac:dyDescent="0.35">
      <c r="A153" t="s">
        <v>41</v>
      </c>
      <c r="B153" t="s">
        <v>37</v>
      </c>
      <c r="C153" t="s">
        <v>20</v>
      </c>
      <c r="D153">
        <v>3388</v>
      </c>
      <c r="E153">
        <v>123</v>
      </c>
    </row>
    <row r="154" spans="1:5" x14ac:dyDescent="0.35">
      <c r="A154" t="s">
        <v>6</v>
      </c>
      <c r="B154" t="s">
        <v>34</v>
      </c>
      <c r="C154" t="s">
        <v>29</v>
      </c>
      <c r="D154">
        <v>3339</v>
      </c>
      <c r="E154">
        <v>75</v>
      </c>
    </row>
    <row r="155" spans="1:5" x14ac:dyDescent="0.35">
      <c r="A155" t="s">
        <v>3</v>
      </c>
      <c r="B155" t="s">
        <v>36</v>
      </c>
      <c r="C155" t="s">
        <v>25</v>
      </c>
      <c r="D155">
        <v>3339</v>
      </c>
      <c r="E155">
        <v>39</v>
      </c>
    </row>
    <row r="156" spans="1:5" x14ac:dyDescent="0.35">
      <c r="A156" t="s">
        <v>5</v>
      </c>
      <c r="B156" t="s">
        <v>36</v>
      </c>
      <c r="C156" t="s">
        <v>17</v>
      </c>
      <c r="D156">
        <v>3339</v>
      </c>
      <c r="E156">
        <v>348</v>
      </c>
    </row>
    <row r="157" spans="1:5" x14ac:dyDescent="0.35">
      <c r="A157" t="s">
        <v>7</v>
      </c>
      <c r="B157" t="s">
        <v>34</v>
      </c>
      <c r="C157" t="s">
        <v>32</v>
      </c>
      <c r="D157">
        <v>3262</v>
      </c>
      <c r="E157">
        <v>75</v>
      </c>
    </row>
    <row r="158" spans="1:5" x14ac:dyDescent="0.35">
      <c r="A158" t="s">
        <v>9</v>
      </c>
      <c r="B158" t="s">
        <v>39</v>
      </c>
      <c r="C158" t="s">
        <v>25</v>
      </c>
      <c r="D158">
        <v>3192</v>
      </c>
      <c r="E158">
        <v>72</v>
      </c>
    </row>
    <row r="159" spans="1:5" x14ac:dyDescent="0.35">
      <c r="A159" t="s">
        <v>40</v>
      </c>
      <c r="B159" t="s">
        <v>36</v>
      </c>
      <c r="C159" t="s">
        <v>27</v>
      </c>
      <c r="D159">
        <v>3164</v>
      </c>
      <c r="E159">
        <v>306</v>
      </c>
    </row>
    <row r="160" spans="1:5" x14ac:dyDescent="0.35">
      <c r="A160" t="s">
        <v>3</v>
      </c>
      <c r="B160" t="s">
        <v>34</v>
      </c>
      <c r="C160" t="s">
        <v>26</v>
      </c>
      <c r="D160">
        <v>3108</v>
      </c>
      <c r="E160">
        <v>54</v>
      </c>
    </row>
    <row r="161" spans="1:5" x14ac:dyDescent="0.35">
      <c r="A161" t="s">
        <v>40</v>
      </c>
      <c r="B161" t="s">
        <v>39</v>
      </c>
      <c r="C161" t="s">
        <v>28</v>
      </c>
      <c r="D161">
        <v>3101</v>
      </c>
      <c r="E161">
        <v>225</v>
      </c>
    </row>
    <row r="162" spans="1:5" x14ac:dyDescent="0.35">
      <c r="A162" t="s">
        <v>2</v>
      </c>
      <c r="B162" t="s">
        <v>36</v>
      </c>
      <c r="C162" t="s">
        <v>31</v>
      </c>
      <c r="D162">
        <v>3094</v>
      </c>
      <c r="E162">
        <v>246</v>
      </c>
    </row>
    <row r="163" spans="1:5" x14ac:dyDescent="0.35">
      <c r="A163" t="s">
        <v>10</v>
      </c>
      <c r="B163" t="s">
        <v>37</v>
      </c>
      <c r="C163" t="s">
        <v>28</v>
      </c>
      <c r="D163">
        <v>3059</v>
      </c>
      <c r="E163">
        <v>27</v>
      </c>
    </row>
    <row r="164" spans="1:5" x14ac:dyDescent="0.35">
      <c r="A164" t="s">
        <v>6</v>
      </c>
      <c r="B164" t="s">
        <v>39</v>
      </c>
      <c r="C164" t="s">
        <v>29</v>
      </c>
      <c r="D164">
        <v>3052</v>
      </c>
      <c r="E164">
        <v>378</v>
      </c>
    </row>
    <row r="165" spans="1:5" x14ac:dyDescent="0.35">
      <c r="A165" t="s">
        <v>6</v>
      </c>
      <c r="B165" t="s">
        <v>39</v>
      </c>
      <c r="C165" t="s">
        <v>24</v>
      </c>
      <c r="D165">
        <v>2989</v>
      </c>
      <c r="E165">
        <v>3</v>
      </c>
    </row>
    <row r="166" spans="1:5" x14ac:dyDescent="0.35">
      <c r="A166" t="s">
        <v>9</v>
      </c>
      <c r="B166" t="s">
        <v>36</v>
      </c>
      <c r="C166" t="s">
        <v>32</v>
      </c>
      <c r="D166">
        <v>2954</v>
      </c>
      <c r="E166">
        <v>189</v>
      </c>
    </row>
    <row r="167" spans="1:5" x14ac:dyDescent="0.35">
      <c r="A167" t="s">
        <v>41</v>
      </c>
      <c r="B167" t="s">
        <v>37</v>
      </c>
      <c r="C167" t="s">
        <v>21</v>
      </c>
      <c r="D167">
        <v>2933</v>
      </c>
      <c r="E167">
        <v>9</v>
      </c>
    </row>
    <row r="168" spans="1:5" x14ac:dyDescent="0.35">
      <c r="A168" t="s">
        <v>9</v>
      </c>
      <c r="B168" t="s">
        <v>37</v>
      </c>
      <c r="C168" t="s">
        <v>28</v>
      </c>
      <c r="D168">
        <v>2919</v>
      </c>
      <c r="E168">
        <v>45</v>
      </c>
    </row>
    <row r="169" spans="1:5" x14ac:dyDescent="0.35">
      <c r="A169" t="s">
        <v>3</v>
      </c>
      <c r="B169" t="s">
        <v>34</v>
      </c>
      <c r="C169" t="s">
        <v>17</v>
      </c>
      <c r="D169">
        <v>2919</v>
      </c>
      <c r="E169">
        <v>93</v>
      </c>
    </row>
    <row r="170" spans="1:5" x14ac:dyDescent="0.35">
      <c r="A170" t="s">
        <v>5</v>
      </c>
      <c r="B170" t="s">
        <v>34</v>
      </c>
      <c r="C170" t="s">
        <v>29</v>
      </c>
      <c r="D170">
        <v>2891</v>
      </c>
      <c r="E170">
        <v>102</v>
      </c>
    </row>
    <row r="171" spans="1:5" x14ac:dyDescent="0.35">
      <c r="A171" t="s">
        <v>7</v>
      </c>
      <c r="B171" t="s">
        <v>36</v>
      </c>
      <c r="C171" t="s">
        <v>19</v>
      </c>
      <c r="D171">
        <v>2870</v>
      </c>
      <c r="E171">
        <v>300</v>
      </c>
    </row>
    <row r="172" spans="1:5" x14ac:dyDescent="0.35">
      <c r="A172" t="s">
        <v>2</v>
      </c>
      <c r="B172" t="s">
        <v>37</v>
      </c>
      <c r="C172" t="s">
        <v>15</v>
      </c>
      <c r="D172">
        <v>2863</v>
      </c>
      <c r="E172">
        <v>42</v>
      </c>
    </row>
    <row r="173" spans="1:5" x14ac:dyDescent="0.35">
      <c r="A173" t="s">
        <v>9</v>
      </c>
      <c r="B173" t="s">
        <v>37</v>
      </c>
      <c r="C173" t="s">
        <v>26</v>
      </c>
      <c r="D173">
        <v>2856</v>
      </c>
      <c r="E173">
        <v>246</v>
      </c>
    </row>
    <row r="174" spans="1:5" x14ac:dyDescent="0.35">
      <c r="A174" t="s">
        <v>7</v>
      </c>
      <c r="B174" t="s">
        <v>35</v>
      </c>
      <c r="C174" t="s">
        <v>24</v>
      </c>
      <c r="D174">
        <v>2793</v>
      </c>
      <c r="E174">
        <v>114</v>
      </c>
    </row>
    <row r="175" spans="1:5" x14ac:dyDescent="0.35">
      <c r="A175" t="s">
        <v>40</v>
      </c>
      <c r="B175" t="s">
        <v>34</v>
      </c>
      <c r="C175" t="s">
        <v>23</v>
      </c>
      <c r="D175">
        <v>2779</v>
      </c>
      <c r="E175">
        <v>75</v>
      </c>
    </row>
    <row r="176" spans="1:5" x14ac:dyDescent="0.35">
      <c r="A176" t="s">
        <v>5</v>
      </c>
      <c r="B176" t="s">
        <v>35</v>
      </c>
      <c r="C176" t="s">
        <v>4</v>
      </c>
      <c r="D176">
        <v>2744</v>
      </c>
      <c r="E176">
        <v>9</v>
      </c>
    </row>
    <row r="177" spans="1:5" x14ac:dyDescent="0.35">
      <c r="A177" t="s">
        <v>9</v>
      </c>
      <c r="B177" t="s">
        <v>37</v>
      </c>
      <c r="C177" t="s">
        <v>23</v>
      </c>
      <c r="D177">
        <v>2737</v>
      </c>
      <c r="E177">
        <v>93</v>
      </c>
    </row>
    <row r="178" spans="1:5" x14ac:dyDescent="0.35">
      <c r="A178" t="s">
        <v>8</v>
      </c>
      <c r="B178" t="s">
        <v>35</v>
      </c>
      <c r="C178" t="s">
        <v>20</v>
      </c>
      <c r="D178">
        <v>2702</v>
      </c>
      <c r="E178">
        <v>363</v>
      </c>
    </row>
    <row r="179" spans="1:5" x14ac:dyDescent="0.35">
      <c r="A179" t="s">
        <v>6</v>
      </c>
      <c r="B179" t="s">
        <v>38</v>
      </c>
      <c r="C179" t="s">
        <v>31</v>
      </c>
      <c r="D179">
        <v>2681</v>
      </c>
      <c r="E179">
        <v>54</v>
      </c>
    </row>
    <row r="180" spans="1:5" x14ac:dyDescent="0.35">
      <c r="A180" t="s">
        <v>9</v>
      </c>
      <c r="B180" t="s">
        <v>38</v>
      </c>
      <c r="C180" t="s">
        <v>16</v>
      </c>
      <c r="D180">
        <v>2646</v>
      </c>
      <c r="E180">
        <v>120</v>
      </c>
    </row>
    <row r="181" spans="1:5" x14ac:dyDescent="0.35">
      <c r="A181" t="s">
        <v>7</v>
      </c>
      <c r="B181" t="s">
        <v>36</v>
      </c>
      <c r="C181" t="s">
        <v>18</v>
      </c>
      <c r="D181">
        <v>2646</v>
      </c>
      <c r="E181">
        <v>177</v>
      </c>
    </row>
    <row r="182" spans="1:5" x14ac:dyDescent="0.35">
      <c r="A182" t="s">
        <v>9</v>
      </c>
      <c r="B182" t="s">
        <v>39</v>
      </c>
      <c r="C182" t="s">
        <v>18</v>
      </c>
      <c r="D182">
        <v>2639</v>
      </c>
      <c r="E182">
        <v>204</v>
      </c>
    </row>
    <row r="183" spans="1:5" x14ac:dyDescent="0.35">
      <c r="A183" t="s">
        <v>3</v>
      </c>
      <c r="B183" t="s">
        <v>34</v>
      </c>
      <c r="C183" t="s">
        <v>20</v>
      </c>
      <c r="D183">
        <v>2583</v>
      </c>
      <c r="E183">
        <v>18</v>
      </c>
    </row>
    <row r="184" spans="1:5" x14ac:dyDescent="0.35">
      <c r="A184" t="s">
        <v>10</v>
      </c>
      <c r="B184" t="s">
        <v>35</v>
      </c>
      <c r="C184" t="s">
        <v>15</v>
      </c>
      <c r="D184">
        <v>2562</v>
      </c>
      <c r="E184">
        <v>6</v>
      </c>
    </row>
    <row r="185" spans="1:5" x14ac:dyDescent="0.35">
      <c r="A185" t="s">
        <v>40</v>
      </c>
      <c r="B185" t="s">
        <v>38</v>
      </c>
      <c r="C185" t="s">
        <v>25</v>
      </c>
      <c r="D185">
        <v>2541</v>
      </c>
      <c r="E185">
        <v>90</v>
      </c>
    </row>
    <row r="186" spans="1:5" x14ac:dyDescent="0.35">
      <c r="A186" t="s">
        <v>40</v>
      </c>
      <c r="B186" t="s">
        <v>38</v>
      </c>
      <c r="C186" t="s">
        <v>29</v>
      </c>
      <c r="D186">
        <v>2541</v>
      </c>
      <c r="E186">
        <v>45</v>
      </c>
    </row>
    <row r="187" spans="1:5" x14ac:dyDescent="0.35">
      <c r="A187" t="s">
        <v>7</v>
      </c>
      <c r="B187" t="s">
        <v>35</v>
      </c>
      <c r="C187" t="s">
        <v>27</v>
      </c>
      <c r="D187">
        <v>2478</v>
      </c>
      <c r="E187">
        <v>21</v>
      </c>
    </row>
    <row r="188" spans="1:5" x14ac:dyDescent="0.35">
      <c r="A188" t="s">
        <v>10</v>
      </c>
      <c r="B188" t="s">
        <v>36</v>
      </c>
      <c r="C188" t="s">
        <v>29</v>
      </c>
      <c r="D188">
        <v>2471</v>
      </c>
      <c r="E188">
        <v>342</v>
      </c>
    </row>
    <row r="189" spans="1:5" x14ac:dyDescent="0.35">
      <c r="A189" t="s">
        <v>3</v>
      </c>
      <c r="B189" t="s">
        <v>35</v>
      </c>
      <c r="C189" t="s">
        <v>25</v>
      </c>
      <c r="D189">
        <v>2464</v>
      </c>
      <c r="E189">
        <v>234</v>
      </c>
    </row>
    <row r="190" spans="1:5" x14ac:dyDescent="0.35">
      <c r="A190" t="s">
        <v>9</v>
      </c>
      <c r="B190" t="s">
        <v>38</v>
      </c>
      <c r="C190" t="s">
        <v>26</v>
      </c>
      <c r="D190">
        <v>2436</v>
      </c>
      <c r="E190">
        <v>99</v>
      </c>
    </row>
    <row r="191" spans="1:5" x14ac:dyDescent="0.35">
      <c r="A191" t="s">
        <v>9</v>
      </c>
      <c r="B191" t="s">
        <v>35</v>
      </c>
      <c r="C191" t="s">
        <v>27</v>
      </c>
      <c r="D191">
        <v>2429</v>
      </c>
      <c r="E191">
        <v>144</v>
      </c>
    </row>
    <row r="192" spans="1:5" x14ac:dyDescent="0.35">
      <c r="A192" t="s">
        <v>3</v>
      </c>
      <c r="B192" t="s">
        <v>35</v>
      </c>
      <c r="C192" t="s">
        <v>14</v>
      </c>
      <c r="D192">
        <v>2415</v>
      </c>
      <c r="E192">
        <v>255</v>
      </c>
    </row>
    <row r="193" spans="1:5" x14ac:dyDescent="0.35">
      <c r="A193" t="s">
        <v>5</v>
      </c>
      <c r="B193" t="s">
        <v>35</v>
      </c>
      <c r="C193" t="s">
        <v>18</v>
      </c>
      <c r="D193">
        <v>2415</v>
      </c>
      <c r="E193">
        <v>15</v>
      </c>
    </row>
    <row r="194" spans="1:5" x14ac:dyDescent="0.35">
      <c r="A194" t="s">
        <v>9</v>
      </c>
      <c r="B194" t="s">
        <v>38</v>
      </c>
      <c r="C194" t="s">
        <v>17</v>
      </c>
      <c r="D194">
        <v>2408</v>
      </c>
      <c r="E194">
        <v>9</v>
      </c>
    </row>
    <row r="195" spans="1:5" x14ac:dyDescent="0.35">
      <c r="A195" t="s">
        <v>41</v>
      </c>
      <c r="B195" t="s">
        <v>37</v>
      </c>
      <c r="C195" t="s">
        <v>26</v>
      </c>
      <c r="D195">
        <v>2324</v>
      </c>
      <c r="E195">
        <v>177</v>
      </c>
    </row>
    <row r="196" spans="1:5" x14ac:dyDescent="0.35">
      <c r="A196" t="s">
        <v>10</v>
      </c>
      <c r="B196" t="s">
        <v>36</v>
      </c>
      <c r="C196" t="s">
        <v>23</v>
      </c>
      <c r="D196">
        <v>2317</v>
      </c>
      <c r="E196">
        <v>261</v>
      </c>
    </row>
    <row r="197" spans="1:5" x14ac:dyDescent="0.35">
      <c r="A197" t="s">
        <v>6</v>
      </c>
      <c r="B197" t="s">
        <v>38</v>
      </c>
      <c r="C197" t="s">
        <v>13</v>
      </c>
      <c r="D197">
        <v>2317</v>
      </c>
      <c r="E197">
        <v>123</v>
      </c>
    </row>
    <row r="198" spans="1:5" x14ac:dyDescent="0.35">
      <c r="A198" t="s">
        <v>40</v>
      </c>
      <c r="B198" t="s">
        <v>34</v>
      </c>
      <c r="C198" t="s">
        <v>27</v>
      </c>
      <c r="D198">
        <v>2289</v>
      </c>
      <c r="E198">
        <v>135</v>
      </c>
    </row>
    <row r="199" spans="1:5" x14ac:dyDescent="0.35">
      <c r="A199" t="s">
        <v>40</v>
      </c>
      <c r="B199" t="s">
        <v>35</v>
      </c>
      <c r="C199" t="s">
        <v>30</v>
      </c>
      <c r="D199">
        <v>2275</v>
      </c>
      <c r="E199">
        <v>447</v>
      </c>
    </row>
    <row r="200" spans="1:5" x14ac:dyDescent="0.35">
      <c r="A200" t="s">
        <v>8</v>
      </c>
      <c r="B200" t="s">
        <v>38</v>
      </c>
      <c r="C200" t="s">
        <v>27</v>
      </c>
      <c r="D200">
        <v>2268</v>
      </c>
      <c r="E200">
        <v>63</v>
      </c>
    </row>
    <row r="201" spans="1:5" x14ac:dyDescent="0.35">
      <c r="A201" t="s">
        <v>7</v>
      </c>
      <c r="B201" t="s">
        <v>34</v>
      </c>
      <c r="C201" t="s">
        <v>33</v>
      </c>
      <c r="D201">
        <v>2226</v>
      </c>
      <c r="E201">
        <v>48</v>
      </c>
    </row>
    <row r="202" spans="1:5" x14ac:dyDescent="0.35">
      <c r="A202" t="s">
        <v>6</v>
      </c>
      <c r="B202" t="s">
        <v>34</v>
      </c>
      <c r="C202" t="s">
        <v>16</v>
      </c>
      <c r="D202">
        <v>2219</v>
      </c>
      <c r="E202">
        <v>75</v>
      </c>
    </row>
    <row r="203" spans="1:5" x14ac:dyDescent="0.35">
      <c r="A203" t="s">
        <v>3</v>
      </c>
      <c r="B203" t="s">
        <v>34</v>
      </c>
      <c r="C203" t="s">
        <v>23</v>
      </c>
      <c r="D203">
        <v>2212</v>
      </c>
      <c r="E203">
        <v>117</v>
      </c>
    </row>
    <row r="204" spans="1:5" x14ac:dyDescent="0.35">
      <c r="A204" t="s">
        <v>10</v>
      </c>
      <c r="B204" t="s">
        <v>38</v>
      </c>
      <c r="C204" t="s">
        <v>22</v>
      </c>
      <c r="D204">
        <v>2205</v>
      </c>
      <c r="E204">
        <v>141</v>
      </c>
    </row>
    <row r="205" spans="1:5" x14ac:dyDescent="0.35">
      <c r="A205" t="s">
        <v>7</v>
      </c>
      <c r="B205" t="s">
        <v>34</v>
      </c>
      <c r="C205" t="s">
        <v>20</v>
      </c>
      <c r="D205">
        <v>2205</v>
      </c>
      <c r="E205">
        <v>138</v>
      </c>
    </row>
    <row r="206" spans="1:5" x14ac:dyDescent="0.35">
      <c r="A206" t="s">
        <v>7</v>
      </c>
      <c r="B206" t="s">
        <v>36</v>
      </c>
      <c r="C206" t="s">
        <v>31</v>
      </c>
      <c r="D206">
        <v>2149</v>
      </c>
      <c r="E206">
        <v>117</v>
      </c>
    </row>
    <row r="207" spans="1:5" x14ac:dyDescent="0.35">
      <c r="A207" t="s">
        <v>9</v>
      </c>
      <c r="B207" t="s">
        <v>36</v>
      </c>
      <c r="C207" t="s">
        <v>25</v>
      </c>
      <c r="D207">
        <v>2142</v>
      </c>
      <c r="E207">
        <v>114</v>
      </c>
    </row>
    <row r="208" spans="1:5" x14ac:dyDescent="0.35">
      <c r="A208" t="s">
        <v>7</v>
      </c>
      <c r="B208" t="s">
        <v>35</v>
      </c>
      <c r="C208" t="s">
        <v>16</v>
      </c>
      <c r="D208">
        <v>2135</v>
      </c>
      <c r="E208">
        <v>27</v>
      </c>
    </row>
    <row r="209" spans="1:5" x14ac:dyDescent="0.35">
      <c r="A209" t="s">
        <v>3</v>
      </c>
      <c r="B209" t="s">
        <v>35</v>
      </c>
      <c r="C209" t="s">
        <v>29</v>
      </c>
      <c r="D209">
        <v>2114</v>
      </c>
      <c r="E209">
        <v>66</v>
      </c>
    </row>
    <row r="210" spans="1:5" x14ac:dyDescent="0.35">
      <c r="A210" t="s">
        <v>41</v>
      </c>
      <c r="B210" t="s">
        <v>35</v>
      </c>
      <c r="C210" t="s">
        <v>15</v>
      </c>
      <c r="D210">
        <v>2114</v>
      </c>
      <c r="E210">
        <v>186</v>
      </c>
    </row>
    <row r="211" spans="1:5" x14ac:dyDescent="0.35">
      <c r="A211" t="s">
        <v>6</v>
      </c>
      <c r="B211" t="s">
        <v>39</v>
      </c>
      <c r="C211" t="s">
        <v>25</v>
      </c>
      <c r="D211">
        <v>2100</v>
      </c>
      <c r="E211">
        <v>414</v>
      </c>
    </row>
    <row r="212" spans="1:5" x14ac:dyDescent="0.35">
      <c r="A212" t="s">
        <v>8</v>
      </c>
      <c r="B212" t="s">
        <v>35</v>
      </c>
      <c r="C212" t="s">
        <v>29</v>
      </c>
      <c r="D212">
        <v>2023</v>
      </c>
      <c r="E212">
        <v>168</v>
      </c>
    </row>
    <row r="213" spans="1:5" x14ac:dyDescent="0.35">
      <c r="A213" t="s">
        <v>3</v>
      </c>
      <c r="B213" t="s">
        <v>35</v>
      </c>
      <c r="C213" t="s">
        <v>23</v>
      </c>
      <c r="D213">
        <v>2023</v>
      </c>
      <c r="E213">
        <v>78</v>
      </c>
    </row>
    <row r="214" spans="1:5" x14ac:dyDescent="0.35">
      <c r="A214" t="s">
        <v>2</v>
      </c>
      <c r="B214" t="s">
        <v>39</v>
      </c>
      <c r="C214" t="s">
        <v>16</v>
      </c>
      <c r="D214">
        <v>2016</v>
      </c>
      <c r="E214">
        <v>117</v>
      </c>
    </row>
    <row r="215" spans="1:5" x14ac:dyDescent="0.35">
      <c r="A215" t="s">
        <v>8</v>
      </c>
      <c r="B215" t="s">
        <v>34</v>
      </c>
      <c r="C215" t="s">
        <v>16</v>
      </c>
      <c r="D215">
        <v>2009</v>
      </c>
      <c r="E215">
        <v>219</v>
      </c>
    </row>
    <row r="216" spans="1:5" x14ac:dyDescent="0.35">
      <c r="A216" t="s">
        <v>40</v>
      </c>
      <c r="B216" t="s">
        <v>38</v>
      </c>
      <c r="C216" t="s">
        <v>31</v>
      </c>
      <c r="D216">
        <v>1988</v>
      </c>
      <c r="E216">
        <v>39</v>
      </c>
    </row>
    <row r="217" spans="1:5" x14ac:dyDescent="0.35">
      <c r="A217" t="s">
        <v>10</v>
      </c>
      <c r="B217" t="s">
        <v>35</v>
      </c>
      <c r="C217" t="s">
        <v>20</v>
      </c>
      <c r="D217">
        <v>1974</v>
      </c>
      <c r="E217">
        <v>195</v>
      </c>
    </row>
    <row r="218" spans="1:5" x14ac:dyDescent="0.35">
      <c r="A218" t="s">
        <v>7</v>
      </c>
      <c r="B218" t="s">
        <v>34</v>
      </c>
      <c r="C218" t="s">
        <v>14</v>
      </c>
      <c r="D218">
        <v>1932</v>
      </c>
      <c r="E218">
        <v>369</v>
      </c>
    </row>
    <row r="219" spans="1:5" x14ac:dyDescent="0.35">
      <c r="A219" t="s">
        <v>41</v>
      </c>
      <c r="B219" t="s">
        <v>36</v>
      </c>
      <c r="C219" t="s">
        <v>19</v>
      </c>
      <c r="D219">
        <v>1925</v>
      </c>
      <c r="E219">
        <v>192</v>
      </c>
    </row>
    <row r="220" spans="1:5" x14ac:dyDescent="0.35">
      <c r="A220" t="s">
        <v>6</v>
      </c>
      <c r="B220" t="s">
        <v>37</v>
      </c>
      <c r="C220" t="s">
        <v>16</v>
      </c>
      <c r="D220">
        <v>1904</v>
      </c>
      <c r="E220">
        <v>405</v>
      </c>
    </row>
    <row r="221" spans="1:5" x14ac:dyDescent="0.35">
      <c r="A221" t="s">
        <v>8</v>
      </c>
      <c r="B221" t="s">
        <v>37</v>
      </c>
      <c r="C221" t="s">
        <v>22</v>
      </c>
      <c r="D221">
        <v>1890</v>
      </c>
      <c r="E221">
        <v>195</v>
      </c>
    </row>
    <row r="222" spans="1:5" x14ac:dyDescent="0.35">
      <c r="A222" t="s">
        <v>2</v>
      </c>
      <c r="B222" t="s">
        <v>39</v>
      </c>
      <c r="C222" t="s">
        <v>25</v>
      </c>
      <c r="D222">
        <v>1785</v>
      </c>
      <c r="E222">
        <v>462</v>
      </c>
    </row>
    <row r="223" spans="1:5" x14ac:dyDescent="0.35">
      <c r="A223" t="s">
        <v>7</v>
      </c>
      <c r="B223" t="s">
        <v>38</v>
      </c>
      <c r="C223" t="s">
        <v>18</v>
      </c>
      <c r="D223">
        <v>1778</v>
      </c>
      <c r="E223">
        <v>270</v>
      </c>
    </row>
    <row r="224" spans="1:5" x14ac:dyDescent="0.35">
      <c r="A224" t="s">
        <v>8</v>
      </c>
      <c r="B224" t="s">
        <v>37</v>
      </c>
      <c r="C224" t="s">
        <v>19</v>
      </c>
      <c r="D224">
        <v>1771</v>
      </c>
      <c r="E224">
        <v>204</v>
      </c>
    </row>
    <row r="225" spans="1:5" x14ac:dyDescent="0.35">
      <c r="A225" t="s">
        <v>8</v>
      </c>
      <c r="B225" t="s">
        <v>38</v>
      </c>
      <c r="C225" t="s">
        <v>23</v>
      </c>
      <c r="D225">
        <v>1701</v>
      </c>
      <c r="E225">
        <v>234</v>
      </c>
    </row>
    <row r="226" spans="1:5" x14ac:dyDescent="0.35">
      <c r="A226" t="s">
        <v>5</v>
      </c>
      <c r="B226" t="s">
        <v>34</v>
      </c>
      <c r="C226" t="s">
        <v>33</v>
      </c>
      <c r="D226">
        <v>1652</v>
      </c>
      <c r="E226">
        <v>93</v>
      </c>
    </row>
    <row r="227" spans="1:5" x14ac:dyDescent="0.35">
      <c r="A227" t="s">
        <v>3</v>
      </c>
      <c r="B227" t="s">
        <v>39</v>
      </c>
      <c r="C227" t="s">
        <v>28</v>
      </c>
      <c r="D227">
        <v>1652</v>
      </c>
      <c r="E227">
        <v>102</v>
      </c>
    </row>
    <row r="228" spans="1:5" x14ac:dyDescent="0.35">
      <c r="A228" t="s">
        <v>6</v>
      </c>
      <c r="B228" t="s">
        <v>39</v>
      </c>
      <c r="C228" t="s">
        <v>30</v>
      </c>
      <c r="D228">
        <v>1638</v>
      </c>
      <c r="E228">
        <v>63</v>
      </c>
    </row>
    <row r="229" spans="1:5" x14ac:dyDescent="0.35">
      <c r="A229" t="s">
        <v>40</v>
      </c>
      <c r="B229" t="s">
        <v>35</v>
      </c>
      <c r="C229" t="s">
        <v>24</v>
      </c>
      <c r="D229">
        <v>1638</v>
      </c>
      <c r="E229">
        <v>48</v>
      </c>
    </row>
    <row r="230" spans="1:5" x14ac:dyDescent="0.35">
      <c r="A230" t="s">
        <v>40</v>
      </c>
      <c r="B230" t="s">
        <v>37</v>
      </c>
      <c r="C230" t="s">
        <v>30</v>
      </c>
      <c r="D230">
        <v>1624</v>
      </c>
      <c r="E230">
        <v>114</v>
      </c>
    </row>
    <row r="231" spans="1:5" x14ac:dyDescent="0.35">
      <c r="A231" t="s">
        <v>40</v>
      </c>
      <c r="B231" t="s">
        <v>35</v>
      </c>
      <c r="C231" t="s">
        <v>29</v>
      </c>
      <c r="D231">
        <v>1617</v>
      </c>
      <c r="E231">
        <v>126</v>
      </c>
    </row>
    <row r="232" spans="1:5" x14ac:dyDescent="0.35">
      <c r="A232" t="s">
        <v>2</v>
      </c>
      <c r="B232" t="s">
        <v>35</v>
      </c>
      <c r="C232" t="s">
        <v>17</v>
      </c>
      <c r="D232">
        <v>1589</v>
      </c>
      <c r="E232">
        <v>303</v>
      </c>
    </row>
    <row r="233" spans="1:5" x14ac:dyDescent="0.35">
      <c r="A233" t="s">
        <v>7</v>
      </c>
      <c r="B233" t="s">
        <v>34</v>
      </c>
      <c r="C233" t="s">
        <v>25</v>
      </c>
      <c r="D233">
        <v>1568</v>
      </c>
      <c r="E233">
        <v>96</v>
      </c>
    </row>
    <row r="234" spans="1:5" x14ac:dyDescent="0.35">
      <c r="A234" t="s">
        <v>2</v>
      </c>
      <c r="B234" t="s">
        <v>39</v>
      </c>
      <c r="C234" t="s">
        <v>22</v>
      </c>
      <c r="D234">
        <v>1568</v>
      </c>
      <c r="E234">
        <v>141</v>
      </c>
    </row>
    <row r="235" spans="1:5" x14ac:dyDescent="0.35">
      <c r="A235" t="s">
        <v>8</v>
      </c>
      <c r="B235" t="s">
        <v>39</v>
      </c>
      <c r="C235" t="s">
        <v>26</v>
      </c>
      <c r="D235">
        <v>1561</v>
      </c>
      <c r="E235">
        <v>27</v>
      </c>
    </row>
    <row r="236" spans="1:5" x14ac:dyDescent="0.35">
      <c r="A236" t="s">
        <v>41</v>
      </c>
      <c r="B236" t="s">
        <v>37</v>
      </c>
      <c r="C236" t="s">
        <v>30</v>
      </c>
      <c r="D236">
        <v>1526</v>
      </c>
      <c r="E236">
        <v>240</v>
      </c>
    </row>
    <row r="237" spans="1:5" x14ac:dyDescent="0.35">
      <c r="A237" t="s">
        <v>5</v>
      </c>
      <c r="B237" t="s">
        <v>36</v>
      </c>
      <c r="C237" t="s">
        <v>30</v>
      </c>
      <c r="D237">
        <v>1526</v>
      </c>
      <c r="E237">
        <v>105</v>
      </c>
    </row>
    <row r="238" spans="1:5" x14ac:dyDescent="0.35">
      <c r="A238" t="s">
        <v>6</v>
      </c>
      <c r="B238" t="s">
        <v>37</v>
      </c>
      <c r="C238" t="s">
        <v>18</v>
      </c>
      <c r="D238">
        <v>1505</v>
      </c>
      <c r="E238">
        <v>102</v>
      </c>
    </row>
    <row r="239" spans="1:5" x14ac:dyDescent="0.35">
      <c r="A239" t="s">
        <v>41</v>
      </c>
      <c r="B239" t="s">
        <v>34</v>
      </c>
      <c r="C239" t="s">
        <v>17</v>
      </c>
      <c r="D239">
        <v>1463</v>
      </c>
      <c r="E239">
        <v>39</v>
      </c>
    </row>
    <row r="240" spans="1:5" x14ac:dyDescent="0.35">
      <c r="A240" t="s">
        <v>6</v>
      </c>
      <c r="B240" t="s">
        <v>34</v>
      </c>
      <c r="C240" t="s">
        <v>15</v>
      </c>
      <c r="D240">
        <v>1442</v>
      </c>
      <c r="E240">
        <v>15</v>
      </c>
    </row>
    <row r="241" spans="1:5" x14ac:dyDescent="0.35">
      <c r="A241" t="s">
        <v>10</v>
      </c>
      <c r="B241" t="s">
        <v>34</v>
      </c>
      <c r="C241" t="s">
        <v>25</v>
      </c>
      <c r="D241">
        <v>1428</v>
      </c>
      <c r="E241">
        <v>93</v>
      </c>
    </row>
    <row r="242" spans="1:5" x14ac:dyDescent="0.35">
      <c r="A242" t="s">
        <v>10</v>
      </c>
      <c r="B242" t="s">
        <v>36</v>
      </c>
      <c r="C242" t="s">
        <v>27</v>
      </c>
      <c r="D242">
        <v>1407</v>
      </c>
      <c r="E242">
        <v>72</v>
      </c>
    </row>
    <row r="243" spans="1:5" x14ac:dyDescent="0.35">
      <c r="A243" t="s">
        <v>6</v>
      </c>
      <c r="B243" t="s">
        <v>36</v>
      </c>
      <c r="C243" t="s">
        <v>29</v>
      </c>
      <c r="D243">
        <v>1400</v>
      </c>
      <c r="E243">
        <v>135</v>
      </c>
    </row>
    <row r="244" spans="1:5" x14ac:dyDescent="0.35">
      <c r="A244" t="s">
        <v>6</v>
      </c>
      <c r="B244" t="s">
        <v>35</v>
      </c>
      <c r="C244" t="s">
        <v>4</v>
      </c>
      <c r="D244">
        <v>1302</v>
      </c>
      <c r="E244">
        <v>402</v>
      </c>
    </row>
    <row r="245" spans="1:5" x14ac:dyDescent="0.35">
      <c r="A245" t="s">
        <v>7</v>
      </c>
      <c r="B245" t="s">
        <v>38</v>
      </c>
      <c r="C245" t="s">
        <v>14</v>
      </c>
      <c r="D245">
        <v>1281</v>
      </c>
      <c r="E245">
        <v>75</v>
      </c>
    </row>
    <row r="246" spans="1:5" x14ac:dyDescent="0.35">
      <c r="A246" t="s">
        <v>3</v>
      </c>
      <c r="B246" t="s">
        <v>36</v>
      </c>
      <c r="C246" t="s">
        <v>19</v>
      </c>
      <c r="D246">
        <v>1281</v>
      </c>
      <c r="E246">
        <v>18</v>
      </c>
    </row>
    <row r="247" spans="1:5" x14ac:dyDescent="0.35">
      <c r="A247" t="s">
        <v>41</v>
      </c>
      <c r="B247" t="s">
        <v>34</v>
      </c>
      <c r="C247" t="s">
        <v>16</v>
      </c>
      <c r="D247">
        <v>1274</v>
      </c>
      <c r="E247">
        <v>225</v>
      </c>
    </row>
    <row r="248" spans="1:5" x14ac:dyDescent="0.35">
      <c r="A248" t="s">
        <v>6</v>
      </c>
      <c r="B248" t="s">
        <v>38</v>
      </c>
      <c r="C248" t="s">
        <v>27</v>
      </c>
      <c r="D248">
        <v>1134</v>
      </c>
      <c r="E248">
        <v>282</v>
      </c>
    </row>
    <row r="249" spans="1:5" x14ac:dyDescent="0.35">
      <c r="A249" t="s">
        <v>9</v>
      </c>
      <c r="B249" t="s">
        <v>37</v>
      </c>
      <c r="C249" t="s">
        <v>29</v>
      </c>
      <c r="D249">
        <v>1085</v>
      </c>
      <c r="E249">
        <v>273</v>
      </c>
    </row>
    <row r="250" spans="1:5" x14ac:dyDescent="0.35">
      <c r="A250" t="s">
        <v>6</v>
      </c>
      <c r="B250" t="s">
        <v>35</v>
      </c>
      <c r="C250" t="s">
        <v>20</v>
      </c>
      <c r="D250">
        <v>1071</v>
      </c>
      <c r="E250">
        <v>270</v>
      </c>
    </row>
    <row r="251" spans="1:5" x14ac:dyDescent="0.35">
      <c r="A251" t="s">
        <v>2</v>
      </c>
      <c r="B251" t="s">
        <v>37</v>
      </c>
      <c r="C251" t="s">
        <v>14</v>
      </c>
      <c r="D251">
        <v>1057</v>
      </c>
      <c r="E251">
        <v>54</v>
      </c>
    </row>
    <row r="252" spans="1:5" x14ac:dyDescent="0.35">
      <c r="A252" t="s">
        <v>3</v>
      </c>
      <c r="B252" t="s">
        <v>36</v>
      </c>
      <c r="C252" t="s">
        <v>28</v>
      </c>
      <c r="D252">
        <v>973</v>
      </c>
      <c r="E252">
        <v>162</v>
      </c>
    </row>
    <row r="253" spans="1:5" x14ac:dyDescent="0.35">
      <c r="A253" t="s">
        <v>7</v>
      </c>
      <c r="B253" t="s">
        <v>39</v>
      </c>
      <c r="C253" t="s">
        <v>27</v>
      </c>
      <c r="D253">
        <v>966</v>
      </c>
      <c r="E253">
        <v>198</v>
      </c>
    </row>
    <row r="254" spans="1:5" x14ac:dyDescent="0.35">
      <c r="A254" t="s">
        <v>9</v>
      </c>
      <c r="B254" t="s">
        <v>35</v>
      </c>
      <c r="C254" t="s">
        <v>4</v>
      </c>
      <c r="D254">
        <v>959</v>
      </c>
      <c r="E254">
        <v>147</v>
      </c>
    </row>
    <row r="255" spans="1:5" x14ac:dyDescent="0.35">
      <c r="A255" t="s">
        <v>6</v>
      </c>
      <c r="B255" t="s">
        <v>38</v>
      </c>
      <c r="C255" t="s">
        <v>33</v>
      </c>
      <c r="D255">
        <v>959</v>
      </c>
      <c r="E255">
        <v>135</v>
      </c>
    </row>
    <row r="256" spans="1:5" x14ac:dyDescent="0.35">
      <c r="A256" t="s">
        <v>10</v>
      </c>
      <c r="B256" t="s">
        <v>36</v>
      </c>
      <c r="C256" t="s">
        <v>13</v>
      </c>
      <c r="D256">
        <v>945</v>
      </c>
      <c r="E256">
        <v>75</v>
      </c>
    </row>
    <row r="257" spans="1:5" x14ac:dyDescent="0.35">
      <c r="A257" t="s">
        <v>6</v>
      </c>
      <c r="B257" t="s">
        <v>38</v>
      </c>
      <c r="C257" t="s">
        <v>16</v>
      </c>
      <c r="D257">
        <v>938</v>
      </c>
      <c r="E257">
        <v>6</v>
      </c>
    </row>
    <row r="258" spans="1:5" x14ac:dyDescent="0.35">
      <c r="A258" t="s">
        <v>9</v>
      </c>
      <c r="B258" t="s">
        <v>34</v>
      </c>
      <c r="C258" t="s">
        <v>16</v>
      </c>
      <c r="D258">
        <v>938</v>
      </c>
      <c r="E258">
        <v>189</v>
      </c>
    </row>
    <row r="259" spans="1:5" x14ac:dyDescent="0.35">
      <c r="A259" t="s">
        <v>3</v>
      </c>
      <c r="B259" t="s">
        <v>37</v>
      </c>
      <c r="C259" t="s">
        <v>4</v>
      </c>
      <c r="D259">
        <v>938</v>
      </c>
      <c r="E259">
        <v>366</v>
      </c>
    </row>
    <row r="260" spans="1:5" x14ac:dyDescent="0.35">
      <c r="A260" t="s">
        <v>5</v>
      </c>
      <c r="B260" t="s">
        <v>34</v>
      </c>
      <c r="C260" t="s">
        <v>19</v>
      </c>
      <c r="D260">
        <v>861</v>
      </c>
      <c r="E260">
        <v>195</v>
      </c>
    </row>
    <row r="261" spans="1:5" x14ac:dyDescent="0.35">
      <c r="A261" t="s">
        <v>41</v>
      </c>
      <c r="B261" t="s">
        <v>36</v>
      </c>
      <c r="C261" t="s">
        <v>28</v>
      </c>
      <c r="D261">
        <v>854</v>
      </c>
      <c r="E261">
        <v>309</v>
      </c>
    </row>
    <row r="262" spans="1:5" x14ac:dyDescent="0.35">
      <c r="A262" t="s">
        <v>41</v>
      </c>
      <c r="B262" t="s">
        <v>35</v>
      </c>
      <c r="C262" t="s">
        <v>27</v>
      </c>
      <c r="D262">
        <v>847</v>
      </c>
      <c r="E262">
        <v>129</v>
      </c>
    </row>
    <row r="263" spans="1:5" x14ac:dyDescent="0.35">
      <c r="A263" t="s">
        <v>8</v>
      </c>
      <c r="B263" t="s">
        <v>38</v>
      </c>
      <c r="C263" t="s">
        <v>13</v>
      </c>
      <c r="D263">
        <v>819</v>
      </c>
      <c r="E263">
        <v>510</v>
      </c>
    </row>
    <row r="264" spans="1:5" x14ac:dyDescent="0.35">
      <c r="A264" t="s">
        <v>3</v>
      </c>
      <c r="B264" t="s">
        <v>35</v>
      </c>
      <c r="C264" t="s">
        <v>33</v>
      </c>
      <c r="D264">
        <v>819</v>
      </c>
      <c r="E264">
        <v>306</v>
      </c>
    </row>
    <row r="265" spans="1:5" x14ac:dyDescent="0.35">
      <c r="A265" t="s">
        <v>2</v>
      </c>
      <c r="B265" t="s">
        <v>36</v>
      </c>
      <c r="C265" t="s">
        <v>27</v>
      </c>
      <c r="D265">
        <v>798</v>
      </c>
      <c r="E265">
        <v>519</v>
      </c>
    </row>
    <row r="266" spans="1:5" x14ac:dyDescent="0.35">
      <c r="A266" t="s">
        <v>41</v>
      </c>
      <c r="B266" t="s">
        <v>37</v>
      </c>
      <c r="C266" t="s">
        <v>15</v>
      </c>
      <c r="D266">
        <v>714</v>
      </c>
      <c r="E266">
        <v>231</v>
      </c>
    </row>
    <row r="267" spans="1:5" x14ac:dyDescent="0.35">
      <c r="A267" t="s">
        <v>9</v>
      </c>
      <c r="B267" t="s">
        <v>34</v>
      </c>
      <c r="C267" t="s">
        <v>17</v>
      </c>
      <c r="D267">
        <v>707</v>
      </c>
      <c r="E267">
        <v>174</v>
      </c>
    </row>
    <row r="268" spans="1:5" x14ac:dyDescent="0.35">
      <c r="A268" t="s">
        <v>10</v>
      </c>
      <c r="B268" t="s">
        <v>34</v>
      </c>
      <c r="C268" t="s">
        <v>17</v>
      </c>
      <c r="D268">
        <v>700</v>
      </c>
      <c r="E268">
        <v>87</v>
      </c>
    </row>
    <row r="269" spans="1:5" x14ac:dyDescent="0.35">
      <c r="A269" t="s">
        <v>2</v>
      </c>
      <c r="B269" t="s">
        <v>39</v>
      </c>
      <c r="C269" t="s">
        <v>23</v>
      </c>
      <c r="D269">
        <v>630</v>
      </c>
      <c r="E269">
        <v>36</v>
      </c>
    </row>
    <row r="270" spans="1:5" x14ac:dyDescent="0.35">
      <c r="A270" t="s">
        <v>40</v>
      </c>
      <c r="B270" t="s">
        <v>38</v>
      </c>
      <c r="C270" t="s">
        <v>24</v>
      </c>
      <c r="D270">
        <v>623</v>
      </c>
      <c r="E270">
        <v>51</v>
      </c>
    </row>
    <row r="271" spans="1:5" x14ac:dyDescent="0.35">
      <c r="A271" t="s">
        <v>40</v>
      </c>
      <c r="B271" t="s">
        <v>38</v>
      </c>
      <c r="C271" t="s">
        <v>26</v>
      </c>
      <c r="D271">
        <v>609</v>
      </c>
      <c r="E271">
        <v>87</v>
      </c>
    </row>
    <row r="272" spans="1:5" x14ac:dyDescent="0.35">
      <c r="A272" t="s">
        <v>41</v>
      </c>
      <c r="B272" t="s">
        <v>35</v>
      </c>
      <c r="C272" t="s">
        <v>19</v>
      </c>
      <c r="D272">
        <v>609</v>
      </c>
      <c r="E272">
        <v>99</v>
      </c>
    </row>
    <row r="273" spans="1:5" x14ac:dyDescent="0.35">
      <c r="A273" t="s">
        <v>10</v>
      </c>
      <c r="B273" t="s">
        <v>35</v>
      </c>
      <c r="C273" t="s">
        <v>21</v>
      </c>
      <c r="D273">
        <v>567</v>
      </c>
      <c r="E273">
        <v>228</v>
      </c>
    </row>
    <row r="274" spans="1:5" x14ac:dyDescent="0.35">
      <c r="A274" t="s">
        <v>6</v>
      </c>
      <c r="B274" t="s">
        <v>37</v>
      </c>
      <c r="C274" t="s">
        <v>30</v>
      </c>
      <c r="D274">
        <v>560</v>
      </c>
      <c r="E274">
        <v>81</v>
      </c>
    </row>
    <row r="275" spans="1:5" x14ac:dyDescent="0.35">
      <c r="A275" t="s">
        <v>2</v>
      </c>
      <c r="B275" t="s">
        <v>35</v>
      </c>
      <c r="C275" t="s">
        <v>19</v>
      </c>
      <c r="D275">
        <v>553</v>
      </c>
      <c r="E275">
        <v>15</v>
      </c>
    </row>
    <row r="276" spans="1:5" x14ac:dyDescent="0.35">
      <c r="A276" t="s">
        <v>6</v>
      </c>
      <c r="B276" t="s">
        <v>34</v>
      </c>
      <c r="C276" t="s">
        <v>4</v>
      </c>
      <c r="D276">
        <v>525</v>
      </c>
      <c r="E276">
        <v>48</v>
      </c>
    </row>
    <row r="277" spans="1:5" x14ac:dyDescent="0.35">
      <c r="A277" t="s">
        <v>5</v>
      </c>
      <c r="B277" t="s">
        <v>37</v>
      </c>
      <c r="C277" t="s">
        <v>22</v>
      </c>
      <c r="D277">
        <v>518</v>
      </c>
      <c r="E277">
        <v>75</v>
      </c>
    </row>
    <row r="278" spans="1:5" x14ac:dyDescent="0.35">
      <c r="A278" t="s">
        <v>6</v>
      </c>
      <c r="B278" t="s">
        <v>36</v>
      </c>
      <c r="C278" t="s">
        <v>21</v>
      </c>
      <c r="D278">
        <v>497</v>
      </c>
      <c r="E278">
        <v>63</v>
      </c>
    </row>
    <row r="279" spans="1:5" x14ac:dyDescent="0.35">
      <c r="A279" t="s">
        <v>5</v>
      </c>
      <c r="B279" t="s">
        <v>35</v>
      </c>
      <c r="C279" t="s">
        <v>22</v>
      </c>
      <c r="D279">
        <v>490</v>
      </c>
      <c r="E279">
        <v>84</v>
      </c>
    </row>
    <row r="280" spans="1:5" x14ac:dyDescent="0.35">
      <c r="A280" t="s">
        <v>6</v>
      </c>
      <c r="B280" t="s">
        <v>38</v>
      </c>
      <c r="C280" t="s">
        <v>25</v>
      </c>
      <c r="D280">
        <v>469</v>
      </c>
      <c r="E280">
        <v>75</v>
      </c>
    </row>
    <row r="281" spans="1:5" x14ac:dyDescent="0.35">
      <c r="A281" t="s">
        <v>8</v>
      </c>
      <c r="B281" t="s">
        <v>37</v>
      </c>
      <c r="C281" t="s">
        <v>21</v>
      </c>
      <c r="D281">
        <v>434</v>
      </c>
      <c r="E281">
        <v>87</v>
      </c>
    </row>
    <row r="282" spans="1:5" x14ac:dyDescent="0.35">
      <c r="A282" t="s">
        <v>5</v>
      </c>
      <c r="B282" t="s">
        <v>39</v>
      </c>
      <c r="C282" t="s">
        <v>18</v>
      </c>
      <c r="D282">
        <v>385</v>
      </c>
      <c r="E282">
        <v>249</v>
      </c>
    </row>
    <row r="283" spans="1:5" x14ac:dyDescent="0.35">
      <c r="A283" t="s">
        <v>8</v>
      </c>
      <c r="B283" t="s">
        <v>35</v>
      </c>
      <c r="C283" t="s">
        <v>33</v>
      </c>
      <c r="D283">
        <v>357</v>
      </c>
      <c r="E283">
        <v>126</v>
      </c>
    </row>
    <row r="284" spans="1:5" x14ac:dyDescent="0.35">
      <c r="A284" t="s">
        <v>41</v>
      </c>
      <c r="B284" t="s">
        <v>34</v>
      </c>
      <c r="C284" t="s">
        <v>22</v>
      </c>
      <c r="D284">
        <v>336</v>
      </c>
      <c r="E284">
        <v>144</v>
      </c>
    </row>
    <row r="285" spans="1:5" x14ac:dyDescent="0.35">
      <c r="A285" t="s">
        <v>7</v>
      </c>
      <c r="B285" t="s">
        <v>36</v>
      </c>
      <c r="C285" t="s">
        <v>32</v>
      </c>
      <c r="D285">
        <v>280</v>
      </c>
      <c r="E285">
        <v>87</v>
      </c>
    </row>
    <row r="286" spans="1:5" x14ac:dyDescent="0.35">
      <c r="A286" t="s">
        <v>9</v>
      </c>
      <c r="B286" t="s">
        <v>37</v>
      </c>
      <c r="C286" t="s">
        <v>4</v>
      </c>
      <c r="D286">
        <v>259</v>
      </c>
      <c r="E286">
        <v>207</v>
      </c>
    </row>
    <row r="287" spans="1:5" x14ac:dyDescent="0.35">
      <c r="A287" t="s">
        <v>2</v>
      </c>
      <c r="B287" t="s">
        <v>34</v>
      </c>
      <c r="C287" t="s">
        <v>13</v>
      </c>
      <c r="D287">
        <v>252</v>
      </c>
      <c r="E287">
        <v>54</v>
      </c>
    </row>
    <row r="288" spans="1:5" x14ac:dyDescent="0.35">
      <c r="A288" t="s">
        <v>10</v>
      </c>
      <c r="B288" t="s">
        <v>37</v>
      </c>
      <c r="C288" t="s">
        <v>21</v>
      </c>
      <c r="D288">
        <v>245</v>
      </c>
      <c r="E288">
        <v>288</v>
      </c>
    </row>
    <row r="289" spans="1:5" x14ac:dyDescent="0.35">
      <c r="A289" t="s">
        <v>2</v>
      </c>
      <c r="B289" t="s">
        <v>37</v>
      </c>
      <c r="C289" t="s">
        <v>19</v>
      </c>
      <c r="D289">
        <v>238</v>
      </c>
      <c r="E289">
        <v>18</v>
      </c>
    </row>
    <row r="290" spans="1:5" x14ac:dyDescent="0.35">
      <c r="A290" t="s">
        <v>40</v>
      </c>
      <c r="B290" t="s">
        <v>36</v>
      </c>
      <c r="C290" t="s">
        <v>4</v>
      </c>
      <c r="D290">
        <v>217</v>
      </c>
      <c r="E290">
        <v>36</v>
      </c>
    </row>
    <row r="291" spans="1:5" x14ac:dyDescent="0.35">
      <c r="A291" t="s">
        <v>2</v>
      </c>
      <c r="B291" t="s">
        <v>36</v>
      </c>
      <c r="C291" t="s">
        <v>17</v>
      </c>
      <c r="D291">
        <v>189</v>
      </c>
      <c r="E291">
        <v>48</v>
      </c>
    </row>
    <row r="292" spans="1:5" x14ac:dyDescent="0.35">
      <c r="A292" t="s">
        <v>5</v>
      </c>
      <c r="B292" t="s">
        <v>37</v>
      </c>
      <c r="C292" t="s">
        <v>31</v>
      </c>
      <c r="D292">
        <v>182</v>
      </c>
      <c r="E292">
        <v>48</v>
      </c>
    </row>
    <row r="293" spans="1:5" x14ac:dyDescent="0.35">
      <c r="A293" t="s">
        <v>8</v>
      </c>
      <c r="B293" t="s">
        <v>38</v>
      </c>
      <c r="C293" t="s">
        <v>22</v>
      </c>
      <c r="D293">
        <v>168</v>
      </c>
      <c r="E293">
        <v>84</v>
      </c>
    </row>
    <row r="294" spans="1:5" x14ac:dyDescent="0.35">
      <c r="A294" t="s">
        <v>41</v>
      </c>
      <c r="B294" t="s">
        <v>38</v>
      </c>
      <c r="C294" t="s">
        <v>25</v>
      </c>
      <c r="D294">
        <v>154</v>
      </c>
      <c r="E294">
        <v>21</v>
      </c>
    </row>
    <row r="295" spans="1:5" x14ac:dyDescent="0.35">
      <c r="A295" t="s">
        <v>9</v>
      </c>
      <c r="B295" t="s">
        <v>35</v>
      </c>
      <c r="C295" t="s">
        <v>26</v>
      </c>
      <c r="D295">
        <v>98</v>
      </c>
      <c r="E295">
        <v>159</v>
      </c>
    </row>
    <row r="296" spans="1:5" x14ac:dyDescent="0.35">
      <c r="A296" t="s">
        <v>41</v>
      </c>
      <c r="B296" t="s">
        <v>36</v>
      </c>
      <c r="C296" t="s">
        <v>26</v>
      </c>
      <c r="D296">
        <v>98</v>
      </c>
      <c r="E296">
        <v>204</v>
      </c>
    </row>
    <row r="297" spans="1:5" x14ac:dyDescent="0.35">
      <c r="A297" t="s">
        <v>10</v>
      </c>
      <c r="B297" t="s">
        <v>38</v>
      </c>
      <c r="C297" t="s">
        <v>13</v>
      </c>
      <c r="D297">
        <v>63</v>
      </c>
      <c r="E297">
        <v>123</v>
      </c>
    </row>
    <row r="298" spans="1:5" x14ac:dyDescent="0.35">
      <c r="A298" t="s">
        <v>2</v>
      </c>
      <c r="B298" t="s">
        <v>38</v>
      </c>
      <c r="C298" t="s">
        <v>13</v>
      </c>
      <c r="D298">
        <v>56</v>
      </c>
      <c r="E298">
        <v>51</v>
      </c>
    </row>
    <row r="299" spans="1:5" x14ac:dyDescent="0.35">
      <c r="A299" t="s">
        <v>8</v>
      </c>
      <c r="B299" t="s">
        <v>37</v>
      </c>
      <c r="C299" t="s">
        <v>30</v>
      </c>
      <c r="D299">
        <v>42</v>
      </c>
      <c r="E299">
        <v>150</v>
      </c>
    </row>
    <row r="300" spans="1:5" x14ac:dyDescent="0.35">
      <c r="A300" t="s">
        <v>3</v>
      </c>
      <c r="B300" t="s">
        <v>39</v>
      </c>
      <c r="C300" t="s">
        <v>16</v>
      </c>
      <c r="D300">
        <v>21</v>
      </c>
      <c r="E300">
        <v>168</v>
      </c>
    </row>
    <row r="301" spans="1:5" x14ac:dyDescent="0.35">
      <c r="A301" t="s">
        <v>40</v>
      </c>
      <c r="B301" t="s">
        <v>39</v>
      </c>
      <c r="C301" t="s">
        <v>29</v>
      </c>
      <c r="D301">
        <v>0</v>
      </c>
      <c r="E301">
        <v>135</v>
      </c>
    </row>
  </sheetData>
  <conditionalFormatting sqref="D1:D1048576">
    <cfRule type="colorScale" priority="2">
      <colorScale>
        <cfvo type="min"/>
        <cfvo type="percentile" val="50"/>
        <cfvo type="max"/>
        <color rgb="FFF8696B"/>
        <color rgb="FFFFEB84"/>
        <color rgb="FF63BE7B"/>
      </colorScale>
    </cfRule>
  </conditionalFormatting>
  <conditionalFormatting sqref="E1:E1048576">
    <cfRule type="aboveAverage" dxfId="0"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026D8-D3A9-4C21-A2FC-61BD3E40F478}">
  <dimension ref="C2:E11"/>
  <sheetViews>
    <sheetView workbookViewId="0">
      <selection activeCell="H10" sqref="H10"/>
    </sheetView>
  </sheetViews>
  <sheetFormatPr defaultRowHeight="14.5" x14ac:dyDescent="0.35"/>
  <cols>
    <col min="3" max="3" width="19.08984375" customWidth="1"/>
    <col min="4" max="4" width="19.36328125" customWidth="1"/>
    <col min="5" max="5" width="21.90625" customWidth="1"/>
  </cols>
  <sheetData>
    <row r="2" spans="3:5" ht="23.5" x14ac:dyDescent="0.55000000000000004">
      <c r="C2" s="43" t="s">
        <v>65</v>
      </c>
      <c r="D2" s="43"/>
      <c r="E2" s="43"/>
    </row>
    <row r="3" spans="3:5" ht="16" customHeight="1" x14ac:dyDescent="0.55000000000000004">
      <c r="C3" s="9"/>
      <c r="D3" s="9"/>
      <c r="E3" s="9"/>
    </row>
    <row r="4" spans="3:5" ht="17.5" thickBot="1" x14ac:dyDescent="0.4">
      <c r="C4" s="29" t="s">
        <v>64</v>
      </c>
      <c r="D4" s="29" t="s">
        <v>1</v>
      </c>
      <c r="E4" s="29" t="s">
        <v>48</v>
      </c>
    </row>
    <row r="5" spans="3:5" ht="18" thickTop="1" thickBot="1" x14ac:dyDescent="0.45">
      <c r="C5" s="30" t="str" cm="1">
        <f t="array" ref="C5:C10">_xlfn.UNIQUE(Sales_Data[Geography])</f>
        <v>New Zealand</v>
      </c>
      <c r="D5" s="31">
        <f>SUMIFS(Sales_Data[Amount], Sales_Data[Geography],C5)</f>
        <v>218813</v>
      </c>
      <c r="E5" s="32">
        <f>SUMIFS(Sales_Data[Units], Sales_Data[Geography],C5)</f>
        <v>7431</v>
      </c>
    </row>
    <row r="6" spans="3:5" ht="18" thickTop="1" thickBot="1" x14ac:dyDescent="0.45">
      <c r="C6" s="30" t="str">
        <v>USA</v>
      </c>
      <c r="D6" s="31">
        <f>SUMIFS(Sales_Data[Amount], Sales_Data[Geography],C6)</f>
        <v>189434</v>
      </c>
      <c r="E6" s="32">
        <f>SUMIFS(Sales_Data[Units], Sales_Data[Geography],C6)</f>
        <v>10158</v>
      </c>
    </row>
    <row r="7" spans="3:5" ht="18" thickTop="1" thickBot="1" x14ac:dyDescent="0.45">
      <c r="C7" s="30" t="str">
        <v>Canada</v>
      </c>
      <c r="D7" s="31">
        <f>SUMIFS(Sales_Data[Amount], Sales_Data[Geography],C7)</f>
        <v>237944</v>
      </c>
      <c r="E7" s="32">
        <f>SUMIFS(Sales_Data[Units], Sales_Data[Geography],C7)</f>
        <v>7302</v>
      </c>
    </row>
    <row r="8" spans="3:5" ht="18" thickTop="1" thickBot="1" x14ac:dyDescent="0.45">
      <c r="C8" s="30" t="str">
        <v>UK</v>
      </c>
      <c r="D8" s="31">
        <f>SUMIFS(Sales_Data[Amount], Sales_Data[Geography],C8)</f>
        <v>173530</v>
      </c>
      <c r="E8" s="32">
        <f>SUMIFS(Sales_Data[Units], Sales_Data[Geography],C8)</f>
        <v>5745</v>
      </c>
    </row>
    <row r="9" spans="3:5" ht="18" thickTop="1" thickBot="1" x14ac:dyDescent="0.45">
      <c r="C9" s="30" t="str">
        <v>Australia</v>
      </c>
      <c r="D9" s="31">
        <f>SUMIFS(Sales_Data[Amount], Sales_Data[Geography],C9)</f>
        <v>168679</v>
      </c>
      <c r="E9" s="32">
        <f>SUMIFS(Sales_Data[Units], Sales_Data[Geography],C9)</f>
        <v>6264</v>
      </c>
    </row>
    <row r="10" spans="3:5" ht="18" thickTop="1" thickBot="1" x14ac:dyDescent="0.45">
      <c r="C10" s="30" t="str">
        <v>India</v>
      </c>
      <c r="D10" s="31">
        <f>SUMIFS(Sales_Data[Amount], Sales_Data[Geography],C10)</f>
        <v>252469</v>
      </c>
      <c r="E10" s="32">
        <f>SUMIFS(Sales_Data[Units], Sales_Data[Geography],C10)</f>
        <v>8760</v>
      </c>
    </row>
    <row r="11" spans="3:5" ht="15" thickTop="1" x14ac:dyDescent="0.35"/>
  </sheetData>
  <sortState xmlns:xlrd2="http://schemas.microsoft.com/office/spreadsheetml/2017/richdata2" ref="D5:E10">
    <sortCondition descending="1" ref="D5:D10"/>
  </sortState>
  <mergeCells count="1">
    <mergeCell ref="C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A751-6855-407E-9BEB-28D7F11404D5}">
  <dimension ref="A1:D10"/>
  <sheetViews>
    <sheetView zoomScale="88" zoomScaleNormal="88" workbookViewId="0">
      <selection activeCell="K14" sqref="K14"/>
    </sheetView>
  </sheetViews>
  <sheetFormatPr defaultRowHeight="14.5" x14ac:dyDescent="0.35"/>
  <cols>
    <col min="1" max="1" width="13.08984375" bestFit="1" customWidth="1"/>
    <col min="2" max="2" width="14" bestFit="1" customWidth="1"/>
    <col min="3" max="3" width="15" bestFit="1" customWidth="1"/>
    <col min="4" max="4" width="11.453125" bestFit="1" customWidth="1"/>
    <col min="5" max="5" width="11.6328125" bestFit="1" customWidth="1"/>
    <col min="6" max="7" width="6.81640625" bestFit="1" customWidth="1"/>
    <col min="8" max="8" width="10.7265625" bestFit="1" customWidth="1"/>
    <col min="9" max="9" width="18.54296875" bestFit="1" customWidth="1"/>
    <col min="10" max="10" width="20.453125" bestFit="1" customWidth="1"/>
    <col min="11" max="11" width="12.36328125" bestFit="1" customWidth="1"/>
    <col min="12" max="12" width="6.08984375" bestFit="1" customWidth="1"/>
    <col min="13" max="13" width="14.36328125" bestFit="1" customWidth="1"/>
    <col min="14" max="14" width="19.36328125" bestFit="1" customWidth="1"/>
    <col min="15" max="15" width="8.54296875" bestFit="1" customWidth="1"/>
    <col min="16" max="16" width="14.7265625" bestFit="1" customWidth="1"/>
    <col min="17" max="17" width="12.54296875" bestFit="1" customWidth="1"/>
    <col min="18" max="18" width="18.1796875" bestFit="1" customWidth="1"/>
    <col min="19" max="19" width="18.36328125" bestFit="1" customWidth="1"/>
    <col min="20" max="20" width="15" bestFit="1" customWidth="1"/>
    <col min="21" max="21" width="16.08984375" bestFit="1" customWidth="1"/>
    <col min="22" max="22" width="16" bestFit="1" customWidth="1"/>
    <col min="23" max="23" width="10.453125" bestFit="1" customWidth="1"/>
    <col min="24" max="24" width="10.7265625" bestFit="1" customWidth="1"/>
  </cols>
  <sheetData>
    <row r="1" spans="1:4" ht="28.5" x14ac:dyDescent="0.65">
      <c r="A1" s="13" t="s">
        <v>66</v>
      </c>
    </row>
    <row r="4" spans="1:4" x14ac:dyDescent="0.35">
      <c r="A4" s="10" t="s">
        <v>68</v>
      </c>
      <c r="B4" t="s">
        <v>67</v>
      </c>
      <c r="C4" t="s">
        <v>72</v>
      </c>
      <c r="D4" t="s">
        <v>71</v>
      </c>
    </row>
    <row r="5" spans="1:4" x14ac:dyDescent="0.35">
      <c r="A5" s="11" t="s">
        <v>34</v>
      </c>
      <c r="B5">
        <v>252469</v>
      </c>
      <c r="C5">
        <v>252469</v>
      </c>
      <c r="D5">
        <v>8760</v>
      </c>
    </row>
    <row r="6" spans="1:4" x14ac:dyDescent="0.35">
      <c r="A6" s="11" t="s">
        <v>36</v>
      </c>
      <c r="B6">
        <v>237944</v>
      </c>
      <c r="C6">
        <v>237944</v>
      </c>
      <c r="D6">
        <v>7302</v>
      </c>
    </row>
    <row r="7" spans="1:4" x14ac:dyDescent="0.35">
      <c r="A7" s="11" t="s">
        <v>37</v>
      </c>
      <c r="B7">
        <v>218813</v>
      </c>
      <c r="C7">
        <v>218813</v>
      </c>
      <c r="D7">
        <v>7431</v>
      </c>
    </row>
    <row r="8" spans="1:4" x14ac:dyDescent="0.35">
      <c r="A8" s="11" t="s">
        <v>35</v>
      </c>
      <c r="B8">
        <v>189434</v>
      </c>
      <c r="C8">
        <v>189434</v>
      </c>
      <c r="D8">
        <v>10158</v>
      </c>
    </row>
    <row r="9" spans="1:4" x14ac:dyDescent="0.35">
      <c r="A9" s="11" t="s">
        <v>39</v>
      </c>
      <c r="B9">
        <v>173530</v>
      </c>
      <c r="C9">
        <v>173530</v>
      </c>
      <c r="D9">
        <v>5745</v>
      </c>
    </row>
    <row r="10" spans="1:4" x14ac:dyDescent="0.35">
      <c r="A10" s="11" t="s">
        <v>38</v>
      </c>
      <c r="B10">
        <v>168679</v>
      </c>
      <c r="C10">
        <v>168679</v>
      </c>
      <c r="D10">
        <v>6264</v>
      </c>
    </row>
  </sheetData>
  <conditionalFormatting sqref="C4">
    <cfRule type="dataBar" priority="1">
      <dataBar showValue="0">
        <cfvo type="min"/>
        <cfvo type="max"/>
        <color theme="5" tint="-0.499984740745262"/>
      </dataBar>
      <extLst>
        <ext xmlns:x14="http://schemas.microsoft.com/office/spreadsheetml/2009/9/main" uri="{B025F937-C7B1-47D3-B67F-A62EFF666E3E}">
          <x14:id>{602ACC07-7672-4A42-816E-1B65C6A5FCDB}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602ACC07-7672-4A42-816E-1B65C6A5FCDB}">
            <x14:dataBar minLength="0" maxLength="100" gradient="0">
              <x14:cfvo type="autoMin"/>
              <x14:cfvo type="autoMax"/>
              <x14:negativeFillColor rgb="FFFF0000"/>
              <x14:axisColor rgb="FF000000"/>
            </x14:dataBar>
          </x14:cfRule>
          <xm:sqref>C4</xm:sqref>
        </x14:conditionalFormatting>
      </x14:conditionalFormattings>
    </ex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E582-EABE-4E9C-85F0-2EC44E6DC161}">
  <dimension ref="A2:B9"/>
  <sheetViews>
    <sheetView workbookViewId="0">
      <selection activeCell="D9" sqref="D9"/>
    </sheetView>
  </sheetViews>
  <sheetFormatPr defaultRowHeight="14.5" x14ac:dyDescent="0.35"/>
  <cols>
    <col min="1" max="1" width="18" bestFit="1" customWidth="1"/>
    <col min="2" max="2" width="11.81640625" bestFit="1" customWidth="1"/>
    <col min="3" max="4" width="18.7265625" bestFit="1" customWidth="1"/>
    <col min="5" max="5" width="8.7265625" customWidth="1"/>
  </cols>
  <sheetData>
    <row r="2" spans="1:2" ht="16" thickBot="1" x14ac:dyDescent="0.4">
      <c r="A2" s="44" t="s">
        <v>70</v>
      </c>
      <c r="B2" s="44"/>
    </row>
    <row r="4" spans="1:2" x14ac:dyDescent="0.35">
      <c r="A4" s="33" t="s">
        <v>68</v>
      </c>
      <c r="B4" s="33" t="s">
        <v>73</v>
      </c>
    </row>
    <row r="5" spans="1:2" x14ac:dyDescent="0.35">
      <c r="A5" s="34" t="s">
        <v>15</v>
      </c>
      <c r="B5" s="35">
        <v>44.990867579908674</v>
      </c>
    </row>
    <row r="6" spans="1:2" x14ac:dyDescent="0.35">
      <c r="A6" s="34" t="s">
        <v>33</v>
      </c>
      <c r="B6" s="35">
        <v>37.303128371089535</v>
      </c>
    </row>
    <row r="7" spans="1:2" x14ac:dyDescent="0.35">
      <c r="A7" s="34" t="s">
        <v>24</v>
      </c>
      <c r="B7" s="35">
        <v>33.88697318007663</v>
      </c>
    </row>
    <row r="8" spans="1:2" x14ac:dyDescent="0.35">
      <c r="A8" s="34" t="s">
        <v>26</v>
      </c>
      <c r="B8" s="35">
        <v>32.807189542483663</v>
      </c>
    </row>
    <row r="9" spans="1:2" x14ac:dyDescent="0.35">
      <c r="A9" s="34" t="s">
        <v>22</v>
      </c>
      <c r="B9" s="35">
        <v>32.301656920077974</v>
      </c>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DF33B-1607-481D-BB86-DB17564AF3AB}">
  <dimension ref="A1:E301"/>
  <sheetViews>
    <sheetView zoomScale="62" zoomScaleNormal="62" workbookViewId="0">
      <selection activeCell="R14" sqref="R14"/>
    </sheetView>
  </sheetViews>
  <sheetFormatPr defaultRowHeight="14.5" x14ac:dyDescent="0.35"/>
  <cols>
    <col min="1" max="1" width="14.54296875" customWidth="1"/>
    <col min="2" max="2" width="14.08984375" customWidth="1"/>
    <col min="3" max="3" width="14.26953125" customWidth="1"/>
    <col min="4" max="4" width="10.54296875" customWidth="1"/>
    <col min="5" max="5" width="10.1796875" customWidth="1"/>
  </cols>
  <sheetData>
    <row r="1" spans="1:5" x14ac:dyDescent="0.35">
      <c r="A1" t="s">
        <v>11</v>
      </c>
      <c r="B1" t="s">
        <v>12</v>
      </c>
      <c r="C1" t="s">
        <v>0</v>
      </c>
      <c r="D1" t="s">
        <v>1</v>
      </c>
      <c r="E1" t="s">
        <v>48</v>
      </c>
    </row>
    <row r="2" spans="1:5" x14ac:dyDescent="0.35">
      <c r="A2" t="s">
        <v>40</v>
      </c>
      <c r="B2" t="s">
        <v>37</v>
      </c>
      <c r="C2" t="s">
        <v>30</v>
      </c>
      <c r="D2">
        <v>1624</v>
      </c>
      <c r="E2">
        <v>114</v>
      </c>
    </row>
    <row r="3" spans="1:5" x14ac:dyDescent="0.35">
      <c r="A3" t="s">
        <v>8</v>
      </c>
      <c r="B3" t="s">
        <v>35</v>
      </c>
      <c r="C3" t="s">
        <v>32</v>
      </c>
      <c r="D3">
        <v>6706</v>
      </c>
      <c r="E3">
        <v>459</v>
      </c>
    </row>
    <row r="4" spans="1:5" x14ac:dyDescent="0.35">
      <c r="A4" t="s">
        <v>9</v>
      </c>
      <c r="B4" t="s">
        <v>35</v>
      </c>
      <c r="C4" t="s">
        <v>4</v>
      </c>
      <c r="D4">
        <v>959</v>
      </c>
      <c r="E4">
        <v>147</v>
      </c>
    </row>
    <row r="5" spans="1:5" x14ac:dyDescent="0.35">
      <c r="A5" t="s">
        <v>41</v>
      </c>
      <c r="B5" t="s">
        <v>36</v>
      </c>
      <c r="C5" t="s">
        <v>18</v>
      </c>
      <c r="D5">
        <v>9632</v>
      </c>
      <c r="E5">
        <v>288</v>
      </c>
    </row>
    <row r="6" spans="1:5" x14ac:dyDescent="0.35">
      <c r="A6" t="s">
        <v>6</v>
      </c>
      <c r="B6" t="s">
        <v>39</v>
      </c>
      <c r="C6" t="s">
        <v>25</v>
      </c>
      <c r="D6">
        <v>2100</v>
      </c>
      <c r="E6">
        <v>414</v>
      </c>
    </row>
    <row r="7" spans="1:5" x14ac:dyDescent="0.35">
      <c r="A7" t="s">
        <v>40</v>
      </c>
      <c r="B7" t="s">
        <v>35</v>
      </c>
      <c r="C7" t="s">
        <v>33</v>
      </c>
      <c r="D7">
        <v>8869</v>
      </c>
      <c r="E7">
        <v>432</v>
      </c>
    </row>
    <row r="8" spans="1:5" x14ac:dyDescent="0.35">
      <c r="A8" t="s">
        <v>6</v>
      </c>
      <c r="B8" t="s">
        <v>38</v>
      </c>
      <c r="C8" t="s">
        <v>31</v>
      </c>
      <c r="D8">
        <v>2681</v>
      </c>
      <c r="E8">
        <v>54</v>
      </c>
    </row>
    <row r="9" spans="1:5" x14ac:dyDescent="0.35">
      <c r="A9" t="s">
        <v>8</v>
      </c>
      <c r="B9" t="s">
        <v>35</v>
      </c>
      <c r="C9" t="s">
        <v>22</v>
      </c>
      <c r="D9">
        <v>5012</v>
      </c>
      <c r="E9">
        <v>210</v>
      </c>
    </row>
    <row r="10" spans="1:5" x14ac:dyDescent="0.35">
      <c r="A10" t="s">
        <v>7</v>
      </c>
      <c r="B10" t="s">
        <v>38</v>
      </c>
      <c r="C10" t="s">
        <v>14</v>
      </c>
      <c r="D10">
        <v>1281</v>
      </c>
      <c r="E10">
        <v>75</v>
      </c>
    </row>
    <row r="11" spans="1:5" x14ac:dyDescent="0.35">
      <c r="A11" t="s">
        <v>5</v>
      </c>
      <c r="B11" t="s">
        <v>37</v>
      </c>
      <c r="C11" t="s">
        <v>14</v>
      </c>
      <c r="D11">
        <v>4991</v>
      </c>
      <c r="E11">
        <v>12</v>
      </c>
    </row>
    <row r="12" spans="1:5" x14ac:dyDescent="0.35">
      <c r="A12" t="s">
        <v>2</v>
      </c>
      <c r="B12" t="s">
        <v>39</v>
      </c>
      <c r="C12" t="s">
        <v>25</v>
      </c>
      <c r="D12">
        <v>1785</v>
      </c>
      <c r="E12">
        <v>462</v>
      </c>
    </row>
    <row r="13" spans="1:5" x14ac:dyDescent="0.35">
      <c r="A13" t="s">
        <v>3</v>
      </c>
      <c r="B13" t="s">
        <v>37</v>
      </c>
      <c r="C13" t="s">
        <v>17</v>
      </c>
      <c r="D13">
        <v>3983</v>
      </c>
      <c r="E13">
        <v>144</v>
      </c>
    </row>
    <row r="14" spans="1:5" x14ac:dyDescent="0.35">
      <c r="A14" t="s">
        <v>9</v>
      </c>
      <c r="B14" t="s">
        <v>38</v>
      </c>
      <c r="C14" t="s">
        <v>16</v>
      </c>
      <c r="D14">
        <v>2646</v>
      </c>
      <c r="E14">
        <v>120</v>
      </c>
    </row>
    <row r="15" spans="1:5" x14ac:dyDescent="0.35">
      <c r="A15" t="s">
        <v>2</v>
      </c>
      <c r="B15" t="s">
        <v>34</v>
      </c>
      <c r="C15" t="s">
        <v>13</v>
      </c>
      <c r="D15">
        <v>252</v>
      </c>
      <c r="E15">
        <v>54</v>
      </c>
    </row>
    <row r="16" spans="1:5" x14ac:dyDescent="0.35">
      <c r="A16" t="s">
        <v>3</v>
      </c>
      <c r="B16" t="s">
        <v>35</v>
      </c>
      <c r="C16" t="s">
        <v>25</v>
      </c>
      <c r="D16">
        <v>2464</v>
      </c>
      <c r="E16">
        <v>234</v>
      </c>
    </row>
    <row r="17" spans="1:5" x14ac:dyDescent="0.35">
      <c r="A17" t="s">
        <v>3</v>
      </c>
      <c r="B17" t="s">
        <v>35</v>
      </c>
      <c r="C17" t="s">
        <v>29</v>
      </c>
      <c r="D17">
        <v>2114</v>
      </c>
      <c r="E17">
        <v>66</v>
      </c>
    </row>
    <row r="18" spans="1:5" x14ac:dyDescent="0.35">
      <c r="A18" t="s">
        <v>6</v>
      </c>
      <c r="B18" t="s">
        <v>37</v>
      </c>
      <c r="C18" t="s">
        <v>31</v>
      </c>
      <c r="D18">
        <v>7693</v>
      </c>
      <c r="E18">
        <v>87</v>
      </c>
    </row>
    <row r="19" spans="1:5" x14ac:dyDescent="0.35">
      <c r="A19" t="s">
        <v>5</v>
      </c>
      <c r="B19" t="s">
        <v>34</v>
      </c>
      <c r="C19" t="s">
        <v>20</v>
      </c>
      <c r="D19">
        <v>15610</v>
      </c>
      <c r="E19">
        <v>339</v>
      </c>
    </row>
    <row r="20" spans="1:5" x14ac:dyDescent="0.35">
      <c r="A20" t="s">
        <v>41</v>
      </c>
      <c r="B20" t="s">
        <v>34</v>
      </c>
      <c r="C20" t="s">
        <v>22</v>
      </c>
      <c r="D20">
        <v>336</v>
      </c>
      <c r="E20">
        <v>144</v>
      </c>
    </row>
    <row r="21" spans="1:5" x14ac:dyDescent="0.35">
      <c r="A21" t="s">
        <v>2</v>
      </c>
      <c r="B21" t="s">
        <v>39</v>
      </c>
      <c r="C21" t="s">
        <v>20</v>
      </c>
      <c r="D21">
        <v>9443</v>
      </c>
      <c r="E21">
        <v>162</v>
      </c>
    </row>
    <row r="22" spans="1:5" x14ac:dyDescent="0.35">
      <c r="A22" t="s">
        <v>9</v>
      </c>
      <c r="B22" t="s">
        <v>34</v>
      </c>
      <c r="C22" t="s">
        <v>23</v>
      </c>
      <c r="D22">
        <v>8155</v>
      </c>
      <c r="E22">
        <v>90</v>
      </c>
    </row>
    <row r="23" spans="1:5" x14ac:dyDescent="0.35">
      <c r="A23" t="s">
        <v>8</v>
      </c>
      <c r="B23" t="s">
        <v>38</v>
      </c>
      <c r="C23" t="s">
        <v>23</v>
      </c>
      <c r="D23">
        <v>1701</v>
      </c>
      <c r="E23">
        <v>234</v>
      </c>
    </row>
    <row r="24" spans="1:5" x14ac:dyDescent="0.35">
      <c r="A24" t="s">
        <v>10</v>
      </c>
      <c r="B24" t="s">
        <v>38</v>
      </c>
      <c r="C24" t="s">
        <v>22</v>
      </c>
      <c r="D24">
        <v>2205</v>
      </c>
      <c r="E24">
        <v>141</v>
      </c>
    </row>
    <row r="25" spans="1:5" x14ac:dyDescent="0.35">
      <c r="A25" t="s">
        <v>8</v>
      </c>
      <c r="B25" t="s">
        <v>37</v>
      </c>
      <c r="C25" t="s">
        <v>19</v>
      </c>
      <c r="D25">
        <v>1771</v>
      </c>
      <c r="E25">
        <v>204</v>
      </c>
    </row>
    <row r="26" spans="1:5" x14ac:dyDescent="0.35">
      <c r="A26" t="s">
        <v>41</v>
      </c>
      <c r="B26" t="s">
        <v>35</v>
      </c>
      <c r="C26" t="s">
        <v>15</v>
      </c>
      <c r="D26">
        <v>2114</v>
      </c>
      <c r="E26">
        <v>186</v>
      </c>
    </row>
    <row r="27" spans="1:5" x14ac:dyDescent="0.35">
      <c r="A27" t="s">
        <v>41</v>
      </c>
      <c r="B27" t="s">
        <v>36</v>
      </c>
      <c r="C27" t="s">
        <v>13</v>
      </c>
      <c r="D27">
        <v>10311</v>
      </c>
      <c r="E27">
        <v>231</v>
      </c>
    </row>
    <row r="28" spans="1:5" x14ac:dyDescent="0.35">
      <c r="A28" t="s">
        <v>3</v>
      </c>
      <c r="B28" t="s">
        <v>39</v>
      </c>
      <c r="C28" t="s">
        <v>16</v>
      </c>
      <c r="D28">
        <v>21</v>
      </c>
      <c r="E28">
        <v>168</v>
      </c>
    </row>
    <row r="29" spans="1:5" x14ac:dyDescent="0.35">
      <c r="A29" t="s">
        <v>10</v>
      </c>
      <c r="B29" t="s">
        <v>35</v>
      </c>
      <c r="C29" t="s">
        <v>20</v>
      </c>
      <c r="D29">
        <v>1974</v>
      </c>
      <c r="E29">
        <v>195</v>
      </c>
    </row>
    <row r="30" spans="1:5" x14ac:dyDescent="0.35">
      <c r="A30" t="s">
        <v>5</v>
      </c>
      <c r="B30" t="s">
        <v>36</v>
      </c>
      <c r="C30" t="s">
        <v>23</v>
      </c>
      <c r="D30">
        <v>6314</v>
      </c>
      <c r="E30">
        <v>15</v>
      </c>
    </row>
    <row r="31" spans="1:5" x14ac:dyDescent="0.35">
      <c r="A31" t="s">
        <v>10</v>
      </c>
      <c r="B31" t="s">
        <v>37</v>
      </c>
      <c r="C31" t="s">
        <v>23</v>
      </c>
      <c r="D31">
        <v>4683</v>
      </c>
      <c r="E31">
        <v>30</v>
      </c>
    </row>
    <row r="32" spans="1:5" x14ac:dyDescent="0.35">
      <c r="A32" t="s">
        <v>41</v>
      </c>
      <c r="B32" t="s">
        <v>37</v>
      </c>
      <c r="C32" t="s">
        <v>24</v>
      </c>
      <c r="D32">
        <v>6398</v>
      </c>
      <c r="E32">
        <v>102</v>
      </c>
    </row>
    <row r="33" spans="1:5" x14ac:dyDescent="0.35">
      <c r="A33" t="s">
        <v>2</v>
      </c>
      <c r="B33" t="s">
        <v>35</v>
      </c>
      <c r="C33" t="s">
        <v>19</v>
      </c>
      <c r="D33">
        <v>553</v>
      </c>
      <c r="E33">
        <v>15</v>
      </c>
    </row>
    <row r="34" spans="1:5" x14ac:dyDescent="0.35">
      <c r="A34" t="s">
        <v>8</v>
      </c>
      <c r="B34" t="s">
        <v>39</v>
      </c>
      <c r="C34" t="s">
        <v>30</v>
      </c>
      <c r="D34">
        <v>7021</v>
      </c>
      <c r="E34">
        <v>183</v>
      </c>
    </row>
    <row r="35" spans="1:5" x14ac:dyDescent="0.35">
      <c r="A35" t="s">
        <v>40</v>
      </c>
      <c r="B35" t="s">
        <v>39</v>
      </c>
      <c r="C35" t="s">
        <v>22</v>
      </c>
      <c r="D35">
        <v>5817</v>
      </c>
      <c r="E35">
        <v>12</v>
      </c>
    </row>
    <row r="36" spans="1:5" x14ac:dyDescent="0.35">
      <c r="A36" t="s">
        <v>41</v>
      </c>
      <c r="B36" t="s">
        <v>39</v>
      </c>
      <c r="C36" t="s">
        <v>14</v>
      </c>
      <c r="D36">
        <v>3976</v>
      </c>
      <c r="E36">
        <v>72</v>
      </c>
    </row>
    <row r="37" spans="1:5" x14ac:dyDescent="0.35">
      <c r="A37" t="s">
        <v>6</v>
      </c>
      <c r="B37" t="s">
        <v>38</v>
      </c>
      <c r="C37" t="s">
        <v>27</v>
      </c>
      <c r="D37">
        <v>1134</v>
      </c>
      <c r="E37">
        <v>282</v>
      </c>
    </row>
    <row r="38" spans="1:5" x14ac:dyDescent="0.35">
      <c r="A38" t="s">
        <v>2</v>
      </c>
      <c r="B38" t="s">
        <v>39</v>
      </c>
      <c r="C38" t="s">
        <v>28</v>
      </c>
      <c r="D38">
        <v>6027</v>
      </c>
      <c r="E38">
        <v>144</v>
      </c>
    </row>
    <row r="39" spans="1:5" x14ac:dyDescent="0.35">
      <c r="A39" t="s">
        <v>6</v>
      </c>
      <c r="B39" t="s">
        <v>37</v>
      </c>
      <c r="C39" t="s">
        <v>16</v>
      </c>
      <c r="D39">
        <v>1904</v>
      </c>
      <c r="E39">
        <v>405</v>
      </c>
    </row>
    <row r="40" spans="1:5" x14ac:dyDescent="0.35">
      <c r="A40" t="s">
        <v>7</v>
      </c>
      <c r="B40" t="s">
        <v>34</v>
      </c>
      <c r="C40" t="s">
        <v>32</v>
      </c>
      <c r="D40">
        <v>3262</v>
      </c>
      <c r="E40">
        <v>75</v>
      </c>
    </row>
    <row r="41" spans="1:5" x14ac:dyDescent="0.35">
      <c r="A41" t="s">
        <v>40</v>
      </c>
      <c r="B41" t="s">
        <v>34</v>
      </c>
      <c r="C41" t="s">
        <v>27</v>
      </c>
      <c r="D41">
        <v>2289</v>
      </c>
      <c r="E41">
        <v>135</v>
      </c>
    </row>
    <row r="42" spans="1:5" x14ac:dyDescent="0.35">
      <c r="A42" t="s">
        <v>5</v>
      </c>
      <c r="B42" t="s">
        <v>34</v>
      </c>
      <c r="C42" t="s">
        <v>27</v>
      </c>
      <c r="D42">
        <v>6986</v>
      </c>
      <c r="E42">
        <v>21</v>
      </c>
    </row>
    <row r="43" spans="1:5" x14ac:dyDescent="0.35">
      <c r="A43" t="s">
        <v>2</v>
      </c>
      <c r="B43" t="s">
        <v>38</v>
      </c>
      <c r="C43" t="s">
        <v>23</v>
      </c>
      <c r="D43">
        <v>4417</v>
      </c>
      <c r="E43">
        <v>153</v>
      </c>
    </row>
    <row r="44" spans="1:5" x14ac:dyDescent="0.35">
      <c r="A44" t="s">
        <v>6</v>
      </c>
      <c r="B44" t="s">
        <v>34</v>
      </c>
      <c r="C44" t="s">
        <v>15</v>
      </c>
      <c r="D44">
        <v>1442</v>
      </c>
      <c r="E44">
        <v>15</v>
      </c>
    </row>
    <row r="45" spans="1:5" x14ac:dyDescent="0.35">
      <c r="A45" t="s">
        <v>3</v>
      </c>
      <c r="B45" t="s">
        <v>35</v>
      </c>
      <c r="C45" t="s">
        <v>14</v>
      </c>
      <c r="D45">
        <v>2415</v>
      </c>
      <c r="E45">
        <v>255</v>
      </c>
    </row>
    <row r="46" spans="1:5" x14ac:dyDescent="0.35">
      <c r="A46" t="s">
        <v>2</v>
      </c>
      <c r="B46" t="s">
        <v>37</v>
      </c>
      <c r="C46" t="s">
        <v>19</v>
      </c>
      <c r="D46">
        <v>238</v>
      </c>
      <c r="E46">
        <v>18</v>
      </c>
    </row>
    <row r="47" spans="1:5" x14ac:dyDescent="0.35">
      <c r="A47" t="s">
        <v>6</v>
      </c>
      <c r="B47" t="s">
        <v>37</v>
      </c>
      <c r="C47" t="s">
        <v>23</v>
      </c>
      <c r="D47">
        <v>4949</v>
      </c>
      <c r="E47">
        <v>189</v>
      </c>
    </row>
    <row r="48" spans="1:5" x14ac:dyDescent="0.35">
      <c r="A48" t="s">
        <v>5</v>
      </c>
      <c r="B48" t="s">
        <v>38</v>
      </c>
      <c r="C48" t="s">
        <v>32</v>
      </c>
      <c r="D48">
        <v>5075</v>
      </c>
      <c r="E48">
        <v>21</v>
      </c>
    </row>
    <row r="49" spans="1:5" x14ac:dyDescent="0.35">
      <c r="A49" t="s">
        <v>3</v>
      </c>
      <c r="B49" t="s">
        <v>36</v>
      </c>
      <c r="C49" t="s">
        <v>16</v>
      </c>
      <c r="D49">
        <v>9198</v>
      </c>
      <c r="E49">
        <v>36</v>
      </c>
    </row>
    <row r="50" spans="1:5" x14ac:dyDescent="0.35">
      <c r="A50" t="s">
        <v>6</v>
      </c>
      <c r="B50" t="s">
        <v>34</v>
      </c>
      <c r="C50" t="s">
        <v>29</v>
      </c>
      <c r="D50">
        <v>3339</v>
      </c>
      <c r="E50">
        <v>75</v>
      </c>
    </row>
    <row r="51" spans="1:5" x14ac:dyDescent="0.35">
      <c r="A51" t="s">
        <v>40</v>
      </c>
      <c r="B51" t="s">
        <v>34</v>
      </c>
      <c r="C51" t="s">
        <v>17</v>
      </c>
      <c r="D51">
        <v>5019</v>
      </c>
      <c r="E51">
        <v>156</v>
      </c>
    </row>
    <row r="52" spans="1:5" x14ac:dyDescent="0.35">
      <c r="A52" t="s">
        <v>5</v>
      </c>
      <c r="B52" t="s">
        <v>36</v>
      </c>
      <c r="C52" t="s">
        <v>16</v>
      </c>
      <c r="D52">
        <v>16184</v>
      </c>
      <c r="E52">
        <v>39</v>
      </c>
    </row>
    <row r="53" spans="1:5" x14ac:dyDescent="0.35">
      <c r="A53" t="s">
        <v>6</v>
      </c>
      <c r="B53" t="s">
        <v>36</v>
      </c>
      <c r="C53" t="s">
        <v>21</v>
      </c>
      <c r="D53">
        <v>497</v>
      </c>
      <c r="E53">
        <v>63</v>
      </c>
    </row>
    <row r="54" spans="1:5" x14ac:dyDescent="0.35">
      <c r="A54" t="s">
        <v>2</v>
      </c>
      <c r="B54" t="s">
        <v>36</v>
      </c>
      <c r="C54" t="s">
        <v>29</v>
      </c>
      <c r="D54">
        <v>8211</v>
      </c>
      <c r="E54">
        <v>75</v>
      </c>
    </row>
    <row r="55" spans="1:5" x14ac:dyDescent="0.35">
      <c r="A55" t="s">
        <v>2</v>
      </c>
      <c r="B55" t="s">
        <v>38</v>
      </c>
      <c r="C55" t="s">
        <v>28</v>
      </c>
      <c r="D55">
        <v>6580</v>
      </c>
      <c r="E55">
        <v>183</v>
      </c>
    </row>
    <row r="56" spans="1:5" x14ac:dyDescent="0.35">
      <c r="A56" t="s">
        <v>41</v>
      </c>
      <c r="B56" t="s">
        <v>35</v>
      </c>
      <c r="C56" t="s">
        <v>13</v>
      </c>
      <c r="D56">
        <v>4760</v>
      </c>
      <c r="E56">
        <v>69</v>
      </c>
    </row>
    <row r="57" spans="1:5" x14ac:dyDescent="0.35">
      <c r="A57" t="s">
        <v>40</v>
      </c>
      <c r="B57" t="s">
        <v>36</v>
      </c>
      <c r="C57" t="s">
        <v>25</v>
      </c>
      <c r="D57">
        <v>5439</v>
      </c>
      <c r="E57">
        <v>30</v>
      </c>
    </row>
    <row r="58" spans="1:5" x14ac:dyDescent="0.35">
      <c r="A58" t="s">
        <v>41</v>
      </c>
      <c r="B58" t="s">
        <v>34</v>
      </c>
      <c r="C58" t="s">
        <v>17</v>
      </c>
      <c r="D58">
        <v>1463</v>
      </c>
      <c r="E58">
        <v>39</v>
      </c>
    </row>
    <row r="59" spans="1:5" x14ac:dyDescent="0.35">
      <c r="A59" t="s">
        <v>3</v>
      </c>
      <c r="B59" t="s">
        <v>34</v>
      </c>
      <c r="C59" t="s">
        <v>32</v>
      </c>
      <c r="D59">
        <v>7777</v>
      </c>
      <c r="E59">
        <v>504</v>
      </c>
    </row>
    <row r="60" spans="1:5" x14ac:dyDescent="0.35">
      <c r="A60" t="s">
        <v>9</v>
      </c>
      <c r="B60" t="s">
        <v>37</v>
      </c>
      <c r="C60" t="s">
        <v>29</v>
      </c>
      <c r="D60">
        <v>1085</v>
      </c>
      <c r="E60">
        <v>273</v>
      </c>
    </row>
    <row r="61" spans="1:5" x14ac:dyDescent="0.35">
      <c r="A61" t="s">
        <v>5</v>
      </c>
      <c r="B61" t="s">
        <v>37</v>
      </c>
      <c r="C61" t="s">
        <v>31</v>
      </c>
      <c r="D61">
        <v>182</v>
      </c>
      <c r="E61">
        <v>48</v>
      </c>
    </row>
    <row r="62" spans="1:5" x14ac:dyDescent="0.35">
      <c r="A62" t="s">
        <v>6</v>
      </c>
      <c r="B62" t="s">
        <v>34</v>
      </c>
      <c r="C62" t="s">
        <v>27</v>
      </c>
      <c r="D62">
        <v>4242</v>
      </c>
      <c r="E62">
        <v>207</v>
      </c>
    </row>
    <row r="63" spans="1:5" x14ac:dyDescent="0.35">
      <c r="A63" t="s">
        <v>6</v>
      </c>
      <c r="B63" t="s">
        <v>36</v>
      </c>
      <c r="C63" t="s">
        <v>32</v>
      </c>
      <c r="D63">
        <v>6118</v>
      </c>
      <c r="E63">
        <v>9</v>
      </c>
    </row>
    <row r="64" spans="1:5" x14ac:dyDescent="0.35">
      <c r="A64" t="s">
        <v>10</v>
      </c>
      <c r="B64" t="s">
        <v>36</v>
      </c>
      <c r="C64" t="s">
        <v>23</v>
      </c>
      <c r="D64">
        <v>2317</v>
      </c>
      <c r="E64">
        <v>261</v>
      </c>
    </row>
    <row r="65" spans="1:5" x14ac:dyDescent="0.35">
      <c r="A65" t="s">
        <v>6</v>
      </c>
      <c r="B65" t="s">
        <v>38</v>
      </c>
      <c r="C65" t="s">
        <v>16</v>
      </c>
      <c r="D65">
        <v>938</v>
      </c>
      <c r="E65">
        <v>6</v>
      </c>
    </row>
    <row r="66" spans="1:5" x14ac:dyDescent="0.35">
      <c r="A66" t="s">
        <v>8</v>
      </c>
      <c r="B66" t="s">
        <v>37</v>
      </c>
      <c r="C66" t="s">
        <v>15</v>
      </c>
      <c r="D66">
        <v>9709</v>
      </c>
      <c r="E66">
        <v>30</v>
      </c>
    </row>
    <row r="67" spans="1:5" x14ac:dyDescent="0.35">
      <c r="A67" t="s">
        <v>7</v>
      </c>
      <c r="B67" t="s">
        <v>34</v>
      </c>
      <c r="C67" t="s">
        <v>20</v>
      </c>
      <c r="D67">
        <v>2205</v>
      </c>
      <c r="E67">
        <v>138</v>
      </c>
    </row>
    <row r="68" spans="1:5" x14ac:dyDescent="0.35">
      <c r="A68" t="s">
        <v>7</v>
      </c>
      <c r="B68" t="s">
        <v>37</v>
      </c>
      <c r="C68" t="s">
        <v>17</v>
      </c>
      <c r="D68">
        <v>4487</v>
      </c>
      <c r="E68">
        <v>111</v>
      </c>
    </row>
    <row r="69" spans="1:5" x14ac:dyDescent="0.35">
      <c r="A69" t="s">
        <v>5</v>
      </c>
      <c r="B69" t="s">
        <v>35</v>
      </c>
      <c r="C69" t="s">
        <v>18</v>
      </c>
      <c r="D69">
        <v>2415</v>
      </c>
      <c r="E69">
        <v>15</v>
      </c>
    </row>
    <row r="70" spans="1:5" x14ac:dyDescent="0.35">
      <c r="A70" t="s">
        <v>40</v>
      </c>
      <c r="B70" t="s">
        <v>34</v>
      </c>
      <c r="C70" t="s">
        <v>19</v>
      </c>
      <c r="D70">
        <v>4018</v>
      </c>
      <c r="E70">
        <v>162</v>
      </c>
    </row>
    <row r="71" spans="1:5" x14ac:dyDescent="0.35">
      <c r="A71" t="s">
        <v>5</v>
      </c>
      <c r="B71" t="s">
        <v>34</v>
      </c>
      <c r="C71" t="s">
        <v>19</v>
      </c>
      <c r="D71">
        <v>861</v>
      </c>
      <c r="E71">
        <v>195</v>
      </c>
    </row>
    <row r="72" spans="1:5" x14ac:dyDescent="0.35">
      <c r="A72" t="s">
        <v>10</v>
      </c>
      <c r="B72" t="s">
        <v>38</v>
      </c>
      <c r="C72" t="s">
        <v>14</v>
      </c>
      <c r="D72">
        <v>5586</v>
      </c>
      <c r="E72">
        <v>525</v>
      </c>
    </row>
    <row r="73" spans="1:5" x14ac:dyDescent="0.35">
      <c r="A73" t="s">
        <v>7</v>
      </c>
      <c r="B73" t="s">
        <v>34</v>
      </c>
      <c r="C73" t="s">
        <v>33</v>
      </c>
      <c r="D73">
        <v>2226</v>
      </c>
      <c r="E73">
        <v>48</v>
      </c>
    </row>
    <row r="74" spans="1:5" x14ac:dyDescent="0.35">
      <c r="A74" t="s">
        <v>9</v>
      </c>
      <c r="B74" t="s">
        <v>34</v>
      </c>
      <c r="C74" t="s">
        <v>28</v>
      </c>
      <c r="D74">
        <v>14329</v>
      </c>
      <c r="E74">
        <v>150</v>
      </c>
    </row>
    <row r="75" spans="1:5" x14ac:dyDescent="0.35">
      <c r="A75" t="s">
        <v>9</v>
      </c>
      <c r="B75" t="s">
        <v>34</v>
      </c>
      <c r="C75" t="s">
        <v>20</v>
      </c>
      <c r="D75">
        <v>8463</v>
      </c>
      <c r="E75">
        <v>492</v>
      </c>
    </row>
    <row r="76" spans="1:5" x14ac:dyDescent="0.35">
      <c r="A76" t="s">
        <v>5</v>
      </c>
      <c r="B76" t="s">
        <v>34</v>
      </c>
      <c r="C76" t="s">
        <v>29</v>
      </c>
      <c r="D76">
        <v>2891</v>
      </c>
      <c r="E76">
        <v>102</v>
      </c>
    </row>
    <row r="77" spans="1:5" x14ac:dyDescent="0.35">
      <c r="A77" t="s">
        <v>3</v>
      </c>
      <c r="B77" t="s">
        <v>36</v>
      </c>
      <c r="C77" t="s">
        <v>23</v>
      </c>
      <c r="D77">
        <v>3773</v>
      </c>
      <c r="E77">
        <v>165</v>
      </c>
    </row>
    <row r="78" spans="1:5" x14ac:dyDescent="0.35">
      <c r="A78" t="s">
        <v>41</v>
      </c>
      <c r="B78" t="s">
        <v>36</v>
      </c>
      <c r="C78" t="s">
        <v>28</v>
      </c>
      <c r="D78">
        <v>854</v>
      </c>
      <c r="E78">
        <v>309</v>
      </c>
    </row>
    <row r="79" spans="1:5" x14ac:dyDescent="0.35">
      <c r="A79" t="s">
        <v>6</v>
      </c>
      <c r="B79" t="s">
        <v>36</v>
      </c>
      <c r="C79" t="s">
        <v>17</v>
      </c>
      <c r="D79">
        <v>4970</v>
      </c>
      <c r="E79">
        <v>156</v>
      </c>
    </row>
    <row r="80" spans="1:5" x14ac:dyDescent="0.35">
      <c r="A80" t="s">
        <v>9</v>
      </c>
      <c r="B80" t="s">
        <v>35</v>
      </c>
      <c r="C80" t="s">
        <v>26</v>
      </c>
      <c r="D80">
        <v>98</v>
      </c>
      <c r="E80">
        <v>159</v>
      </c>
    </row>
    <row r="81" spans="1:5" x14ac:dyDescent="0.35">
      <c r="A81" t="s">
        <v>5</v>
      </c>
      <c r="B81" t="s">
        <v>35</v>
      </c>
      <c r="C81" t="s">
        <v>15</v>
      </c>
      <c r="D81">
        <v>13391</v>
      </c>
      <c r="E81">
        <v>201</v>
      </c>
    </row>
    <row r="82" spans="1:5" x14ac:dyDescent="0.35">
      <c r="A82" t="s">
        <v>8</v>
      </c>
      <c r="B82" t="s">
        <v>39</v>
      </c>
      <c r="C82" t="s">
        <v>31</v>
      </c>
      <c r="D82">
        <v>8890</v>
      </c>
      <c r="E82">
        <v>210</v>
      </c>
    </row>
    <row r="83" spans="1:5" x14ac:dyDescent="0.35">
      <c r="A83" t="s">
        <v>2</v>
      </c>
      <c r="B83" t="s">
        <v>38</v>
      </c>
      <c r="C83" t="s">
        <v>13</v>
      </c>
      <c r="D83">
        <v>56</v>
      </c>
      <c r="E83">
        <v>51</v>
      </c>
    </row>
    <row r="84" spans="1:5" x14ac:dyDescent="0.35">
      <c r="A84" t="s">
        <v>3</v>
      </c>
      <c r="B84" t="s">
        <v>36</v>
      </c>
      <c r="C84" t="s">
        <v>25</v>
      </c>
      <c r="D84">
        <v>3339</v>
      </c>
      <c r="E84">
        <v>39</v>
      </c>
    </row>
    <row r="85" spans="1:5" x14ac:dyDescent="0.35">
      <c r="A85" t="s">
        <v>10</v>
      </c>
      <c r="B85" t="s">
        <v>35</v>
      </c>
      <c r="C85" t="s">
        <v>18</v>
      </c>
      <c r="D85">
        <v>3808</v>
      </c>
      <c r="E85">
        <v>279</v>
      </c>
    </row>
    <row r="86" spans="1:5" x14ac:dyDescent="0.35">
      <c r="A86" t="s">
        <v>10</v>
      </c>
      <c r="B86" t="s">
        <v>38</v>
      </c>
      <c r="C86" t="s">
        <v>13</v>
      </c>
      <c r="D86">
        <v>63</v>
      </c>
      <c r="E86">
        <v>123</v>
      </c>
    </row>
    <row r="87" spans="1:5" x14ac:dyDescent="0.35">
      <c r="A87" t="s">
        <v>2</v>
      </c>
      <c r="B87" t="s">
        <v>39</v>
      </c>
      <c r="C87" t="s">
        <v>27</v>
      </c>
      <c r="D87">
        <v>7812</v>
      </c>
      <c r="E87">
        <v>81</v>
      </c>
    </row>
    <row r="88" spans="1:5" x14ac:dyDescent="0.35">
      <c r="A88" t="s">
        <v>40</v>
      </c>
      <c r="B88" t="s">
        <v>37</v>
      </c>
      <c r="C88" t="s">
        <v>19</v>
      </c>
      <c r="D88">
        <v>7693</v>
      </c>
      <c r="E88">
        <v>21</v>
      </c>
    </row>
    <row r="89" spans="1:5" x14ac:dyDescent="0.35">
      <c r="A89" t="s">
        <v>3</v>
      </c>
      <c r="B89" t="s">
        <v>36</v>
      </c>
      <c r="C89" t="s">
        <v>28</v>
      </c>
      <c r="D89">
        <v>973</v>
      </c>
      <c r="E89">
        <v>162</v>
      </c>
    </row>
    <row r="90" spans="1:5" x14ac:dyDescent="0.35">
      <c r="A90" t="s">
        <v>10</v>
      </c>
      <c r="B90" t="s">
        <v>35</v>
      </c>
      <c r="C90" t="s">
        <v>21</v>
      </c>
      <c r="D90">
        <v>567</v>
      </c>
      <c r="E90">
        <v>228</v>
      </c>
    </row>
    <row r="91" spans="1:5" x14ac:dyDescent="0.35">
      <c r="A91" t="s">
        <v>10</v>
      </c>
      <c r="B91" t="s">
        <v>36</v>
      </c>
      <c r="C91" t="s">
        <v>29</v>
      </c>
      <c r="D91">
        <v>2471</v>
      </c>
      <c r="E91">
        <v>342</v>
      </c>
    </row>
    <row r="92" spans="1:5" x14ac:dyDescent="0.35">
      <c r="A92" t="s">
        <v>5</v>
      </c>
      <c r="B92" t="s">
        <v>38</v>
      </c>
      <c r="C92" t="s">
        <v>13</v>
      </c>
      <c r="D92">
        <v>7189</v>
      </c>
      <c r="E92">
        <v>54</v>
      </c>
    </row>
    <row r="93" spans="1:5" x14ac:dyDescent="0.35">
      <c r="A93" t="s">
        <v>41</v>
      </c>
      <c r="B93" t="s">
        <v>35</v>
      </c>
      <c r="C93" t="s">
        <v>28</v>
      </c>
      <c r="D93">
        <v>7455</v>
      </c>
      <c r="E93">
        <v>216</v>
      </c>
    </row>
    <row r="94" spans="1:5" x14ac:dyDescent="0.35">
      <c r="A94" t="s">
        <v>3</v>
      </c>
      <c r="B94" t="s">
        <v>34</v>
      </c>
      <c r="C94" t="s">
        <v>26</v>
      </c>
      <c r="D94">
        <v>3108</v>
      </c>
      <c r="E94">
        <v>54</v>
      </c>
    </row>
    <row r="95" spans="1:5" x14ac:dyDescent="0.35">
      <c r="A95" t="s">
        <v>6</v>
      </c>
      <c r="B95" t="s">
        <v>38</v>
      </c>
      <c r="C95" t="s">
        <v>25</v>
      </c>
      <c r="D95">
        <v>469</v>
      </c>
      <c r="E95">
        <v>75</v>
      </c>
    </row>
    <row r="96" spans="1:5" x14ac:dyDescent="0.35">
      <c r="A96" t="s">
        <v>9</v>
      </c>
      <c r="B96" t="s">
        <v>37</v>
      </c>
      <c r="C96" t="s">
        <v>23</v>
      </c>
      <c r="D96">
        <v>2737</v>
      </c>
      <c r="E96">
        <v>93</v>
      </c>
    </row>
    <row r="97" spans="1:5" x14ac:dyDescent="0.35">
      <c r="A97" t="s">
        <v>9</v>
      </c>
      <c r="B97" t="s">
        <v>37</v>
      </c>
      <c r="C97" t="s">
        <v>25</v>
      </c>
      <c r="D97">
        <v>4305</v>
      </c>
      <c r="E97">
        <v>156</v>
      </c>
    </row>
    <row r="98" spans="1:5" x14ac:dyDescent="0.35">
      <c r="A98" t="s">
        <v>9</v>
      </c>
      <c r="B98" t="s">
        <v>38</v>
      </c>
      <c r="C98" t="s">
        <v>17</v>
      </c>
      <c r="D98">
        <v>2408</v>
      </c>
      <c r="E98">
        <v>9</v>
      </c>
    </row>
    <row r="99" spans="1:5" x14ac:dyDescent="0.35">
      <c r="A99" t="s">
        <v>3</v>
      </c>
      <c r="B99" t="s">
        <v>36</v>
      </c>
      <c r="C99" t="s">
        <v>19</v>
      </c>
      <c r="D99">
        <v>1281</v>
      </c>
      <c r="E99">
        <v>18</v>
      </c>
    </row>
    <row r="100" spans="1:5" x14ac:dyDescent="0.35">
      <c r="A100" t="s">
        <v>40</v>
      </c>
      <c r="B100" t="s">
        <v>35</v>
      </c>
      <c r="C100" t="s">
        <v>32</v>
      </c>
      <c r="D100">
        <v>12348</v>
      </c>
      <c r="E100">
        <v>234</v>
      </c>
    </row>
    <row r="101" spans="1:5" x14ac:dyDescent="0.35">
      <c r="A101" t="s">
        <v>3</v>
      </c>
      <c r="B101" t="s">
        <v>34</v>
      </c>
      <c r="C101" t="s">
        <v>28</v>
      </c>
      <c r="D101">
        <v>3689</v>
      </c>
      <c r="E101">
        <v>312</v>
      </c>
    </row>
    <row r="102" spans="1:5" x14ac:dyDescent="0.35">
      <c r="A102" t="s">
        <v>7</v>
      </c>
      <c r="B102" t="s">
        <v>36</v>
      </c>
      <c r="C102" t="s">
        <v>19</v>
      </c>
      <c r="D102">
        <v>2870</v>
      </c>
      <c r="E102">
        <v>300</v>
      </c>
    </row>
    <row r="103" spans="1:5" x14ac:dyDescent="0.35">
      <c r="A103" t="s">
        <v>2</v>
      </c>
      <c r="B103" t="s">
        <v>36</v>
      </c>
      <c r="C103" t="s">
        <v>27</v>
      </c>
      <c r="D103">
        <v>798</v>
      </c>
      <c r="E103">
        <v>519</v>
      </c>
    </row>
    <row r="104" spans="1:5" x14ac:dyDescent="0.35">
      <c r="A104" t="s">
        <v>41</v>
      </c>
      <c r="B104" t="s">
        <v>37</v>
      </c>
      <c r="C104" t="s">
        <v>21</v>
      </c>
      <c r="D104">
        <v>2933</v>
      </c>
      <c r="E104">
        <v>9</v>
      </c>
    </row>
    <row r="105" spans="1:5" x14ac:dyDescent="0.35">
      <c r="A105" t="s">
        <v>5</v>
      </c>
      <c r="B105" t="s">
        <v>35</v>
      </c>
      <c r="C105" t="s">
        <v>4</v>
      </c>
      <c r="D105">
        <v>2744</v>
      </c>
      <c r="E105">
        <v>9</v>
      </c>
    </row>
    <row r="106" spans="1:5" x14ac:dyDescent="0.35">
      <c r="A106" t="s">
        <v>40</v>
      </c>
      <c r="B106" t="s">
        <v>36</v>
      </c>
      <c r="C106" t="s">
        <v>33</v>
      </c>
      <c r="D106">
        <v>9772</v>
      </c>
      <c r="E106">
        <v>90</v>
      </c>
    </row>
    <row r="107" spans="1:5" x14ac:dyDescent="0.35">
      <c r="A107" t="s">
        <v>7</v>
      </c>
      <c r="B107" t="s">
        <v>34</v>
      </c>
      <c r="C107" t="s">
        <v>25</v>
      </c>
      <c r="D107">
        <v>1568</v>
      </c>
      <c r="E107">
        <v>96</v>
      </c>
    </row>
    <row r="108" spans="1:5" x14ac:dyDescent="0.35">
      <c r="A108" t="s">
        <v>2</v>
      </c>
      <c r="B108" t="s">
        <v>36</v>
      </c>
      <c r="C108" t="s">
        <v>16</v>
      </c>
      <c r="D108">
        <v>11417</v>
      </c>
      <c r="E108">
        <v>21</v>
      </c>
    </row>
    <row r="109" spans="1:5" x14ac:dyDescent="0.35">
      <c r="A109" t="s">
        <v>40</v>
      </c>
      <c r="B109" t="s">
        <v>34</v>
      </c>
      <c r="C109" t="s">
        <v>26</v>
      </c>
      <c r="D109">
        <v>6748</v>
      </c>
      <c r="E109">
        <v>48</v>
      </c>
    </row>
    <row r="110" spans="1:5" x14ac:dyDescent="0.35">
      <c r="A110" t="s">
        <v>10</v>
      </c>
      <c r="B110" t="s">
        <v>36</v>
      </c>
      <c r="C110" t="s">
        <v>27</v>
      </c>
      <c r="D110">
        <v>1407</v>
      </c>
      <c r="E110">
        <v>72</v>
      </c>
    </row>
    <row r="111" spans="1:5" x14ac:dyDescent="0.35">
      <c r="A111" t="s">
        <v>8</v>
      </c>
      <c r="B111" t="s">
        <v>35</v>
      </c>
      <c r="C111" t="s">
        <v>29</v>
      </c>
      <c r="D111">
        <v>2023</v>
      </c>
      <c r="E111">
        <v>168</v>
      </c>
    </row>
    <row r="112" spans="1:5" x14ac:dyDescent="0.35">
      <c r="A112" t="s">
        <v>5</v>
      </c>
      <c r="B112" t="s">
        <v>39</v>
      </c>
      <c r="C112" t="s">
        <v>26</v>
      </c>
      <c r="D112">
        <v>5236</v>
      </c>
      <c r="E112">
        <v>51</v>
      </c>
    </row>
    <row r="113" spans="1:5" x14ac:dyDescent="0.35">
      <c r="A113" t="s">
        <v>41</v>
      </c>
      <c r="B113" t="s">
        <v>36</v>
      </c>
      <c r="C113" t="s">
        <v>19</v>
      </c>
      <c r="D113">
        <v>1925</v>
      </c>
      <c r="E113">
        <v>192</v>
      </c>
    </row>
    <row r="114" spans="1:5" x14ac:dyDescent="0.35">
      <c r="A114" t="s">
        <v>7</v>
      </c>
      <c r="B114" t="s">
        <v>37</v>
      </c>
      <c r="C114" t="s">
        <v>14</v>
      </c>
      <c r="D114">
        <v>6608</v>
      </c>
      <c r="E114">
        <v>225</v>
      </c>
    </row>
    <row r="115" spans="1:5" x14ac:dyDescent="0.35">
      <c r="A115" t="s">
        <v>6</v>
      </c>
      <c r="B115" t="s">
        <v>34</v>
      </c>
      <c r="C115" t="s">
        <v>26</v>
      </c>
      <c r="D115">
        <v>8008</v>
      </c>
      <c r="E115">
        <v>456</v>
      </c>
    </row>
    <row r="116" spans="1:5" x14ac:dyDescent="0.35">
      <c r="A116" t="s">
        <v>10</v>
      </c>
      <c r="B116" t="s">
        <v>34</v>
      </c>
      <c r="C116" t="s">
        <v>25</v>
      </c>
      <c r="D116">
        <v>1428</v>
      </c>
      <c r="E116">
        <v>93</v>
      </c>
    </row>
    <row r="117" spans="1:5" x14ac:dyDescent="0.35">
      <c r="A117" t="s">
        <v>6</v>
      </c>
      <c r="B117" t="s">
        <v>34</v>
      </c>
      <c r="C117" t="s">
        <v>4</v>
      </c>
      <c r="D117">
        <v>525</v>
      </c>
      <c r="E117">
        <v>48</v>
      </c>
    </row>
    <row r="118" spans="1:5" x14ac:dyDescent="0.35">
      <c r="A118" t="s">
        <v>6</v>
      </c>
      <c r="B118" t="s">
        <v>37</v>
      </c>
      <c r="C118" t="s">
        <v>18</v>
      </c>
      <c r="D118">
        <v>1505</v>
      </c>
      <c r="E118">
        <v>102</v>
      </c>
    </row>
    <row r="119" spans="1:5" x14ac:dyDescent="0.35">
      <c r="A119" t="s">
        <v>7</v>
      </c>
      <c r="B119" t="s">
        <v>35</v>
      </c>
      <c r="C119" t="s">
        <v>30</v>
      </c>
      <c r="D119">
        <v>6755</v>
      </c>
      <c r="E119">
        <v>252</v>
      </c>
    </row>
    <row r="120" spans="1:5" x14ac:dyDescent="0.35">
      <c r="A120" t="s">
        <v>2</v>
      </c>
      <c r="B120" t="s">
        <v>37</v>
      </c>
      <c r="C120" t="s">
        <v>18</v>
      </c>
      <c r="D120">
        <v>11571</v>
      </c>
      <c r="E120">
        <v>138</v>
      </c>
    </row>
    <row r="121" spans="1:5" x14ac:dyDescent="0.35">
      <c r="A121" t="s">
        <v>40</v>
      </c>
      <c r="B121" t="s">
        <v>38</v>
      </c>
      <c r="C121" t="s">
        <v>25</v>
      </c>
      <c r="D121">
        <v>2541</v>
      </c>
      <c r="E121">
        <v>90</v>
      </c>
    </row>
    <row r="122" spans="1:5" x14ac:dyDescent="0.35">
      <c r="A122" t="s">
        <v>41</v>
      </c>
      <c r="B122" t="s">
        <v>37</v>
      </c>
      <c r="C122" t="s">
        <v>30</v>
      </c>
      <c r="D122">
        <v>1526</v>
      </c>
      <c r="E122">
        <v>240</v>
      </c>
    </row>
    <row r="123" spans="1:5" x14ac:dyDescent="0.35">
      <c r="A123" t="s">
        <v>40</v>
      </c>
      <c r="B123" t="s">
        <v>38</v>
      </c>
      <c r="C123" t="s">
        <v>4</v>
      </c>
      <c r="D123">
        <v>6125</v>
      </c>
      <c r="E123">
        <v>102</v>
      </c>
    </row>
    <row r="124" spans="1:5" x14ac:dyDescent="0.35">
      <c r="A124" t="s">
        <v>41</v>
      </c>
      <c r="B124" t="s">
        <v>35</v>
      </c>
      <c r="C124" t="s">
        <v>27</v>
      </c>
      <c r="D124">
        <v>847</v>
      </c>
      <c r="E124">
        <v>129</v>
      </c>
    </row>
    <row r="125" spans="1:5" x14ac:dyDescent="0.35">
      <c r="A125" t="s">
        <v>8</v>
      </c>
      <c r="B125" t="s">
        <v>35</v>
      </c>
      <c r="C125" t="s">
        <v>27</v>
      </c>
      <c r="D125">
        <v>4753</v>
      </c>
      <c r="E125">
        <v>300</v>
      </c>
    </row>
    <row r="126" spans="1:5" x14ac:dyDescent="0.35">
      <c r="A126" t="s">
        <v>6</v>
      </c>
      <c r="B126" t="s">
        <v>38</v>
      </c>
      <c r="C126" t="s">
        <v>33</v>
      </c>
      <c r="D126">
        <v>959</v>
      </c>
      <c r="E126">
        <v>135</v>
      </c>
    </row>
    <row r="127" spans="1:5" x14ac:dyDescent="0.35">
      <c r="A127" t="s">
        <v>7</v>
      </c>
      <c r="B127" t="s">
        <v>35</v>
      </c>
      <c r="C127" t="s">
        <v>24</v>
      </c>
      <c r="D127">
        <v>2793</v>
      </c>
      <c r="E127">
        <v>114</v>
      </c>
    </row>
    <row r="128" spans="1:5" x14ac:dyDescent="0.35">
      <c r="A128" t="s">
        <v>7</v>
      </c>
      <c r="B128" t="s">
        <v>35</v>
      </c>
      <c r="C128" t="s">
        <v>14</v>
      </c>
      <c r="D128">
        <v>4606</v>
      </c>
      <c r="E128">
        <v>63</v>
      </c>
    </row>
    <row r="129" spans="1:5" x14ac:dyDescent="0.35">
      <c r="A129" t="s">
        <v>7</v>
      </c>
      <c r="B129" t="s">
        <v>36</v>
      </c>
      <c r="C129" t="s">
        <v>29</v>
      </c>
      <c r="D129">
        <v>5551</v>
      </c>
      <c r="E129">
        <v>252</v>
      </c>
    </row>
    <row r="130" spans="1:5" x14ac:dyDescent="0.35">
      <c r="A130" t="s">
        <v>10</v>
      </c>
      <c r="B130" t="s">
        <v>36</v>
      </c>
      <c r="C130" t="s">
        <v>32</v>
      </c>
      <c r="D130">
        <v>6657</v>
      </c>
      <c r="E130">
        <v>303</v>
      </c>
    </row>
    <row r="131" spans="1:5" x14ac:dyDescent="0.35">
      <c r="A131" t="s">
        <v>7</v>
      </c>
      <c r="B131" t="s">
        <v>39</v>
      </c>
      <c r="C131" t="s">
        <v>17</v>
      </c>
      <c r="D131">
        <v>4438</v>
      </c>
      <c r="E131">
        <v>246</v>
      </c>
    </row>
    <row r="132" spans="1:5" x14ac:dyDescent="0.35">
      <c r="A132" t="s">
        <v>8</v>
      </c>
      <c r="B132" t="s">
        <v>38</v>
      </c>
      <c r="C132" t="s">
        <v>22</v>
      </c>
      <c r="D132">
        <v>168</v>
      </c>
      <c r="E132">
        <v>84</v>
      </c>
    </row>
    <row r="133" spans="1:5" x14ac:dyDescent="0.35">
      <c r="A133" t="s">
        <v>7</v>
      </c>
      <c r="B133" t="s">
        <v>34</v>
      </c>
      <c r="C133" t="s">
        <v>17</v>
      </c>
      <c r="D133">
        <v>7777</v>
      </c>
      <c r="E133">
        <v>39</v>
      </c>
    </row>
    <row r="134" spans="1:5" x14ac:dyDescent="0.35">
      <c r="A134" t="s">
        <v>5</v>
      </c>
      <c r="B134" t="s">
        <v>36</v>
      </c>
      <c r="C134" t="s">
        <v>17</v>
      </c>
      <c r="D134">
        <v>3339</v>
      </c>
      <c r="E134">
        <v>348</v>
      </c>
    </row>
    <row r="135" spans="1:5" x14ac:dyDescent="0.35">
      <c r="A135" t="s">
        <v>7</v>
      </c>
      <c r="B135" t="s">
        <v>37</v>
      </c>
      <c r="C135" t="s">
        <v>33</v>
      </c>
      <c r="D135">
        <v>6391</v>
      </c>
      <c r="E135">
        <v>48</v>
      </c>
    </row>
    <row r="136" spans="1:5" x14ac:dyDescent="0.35">
      <c r="A136" t="s">
        <v>5</v>
      </c>
      <c r="B136" t="s">
        <v>37</v>
      </c>
      <c r="C136" t="s">
        <v>22</v>
      </c>
      <c r="D136">
        <v>518</v>
      </c>
      <c r="E136">
        <v>75</v>
      </c>
    </row>
    <row r="137" spans="1:5" x14ac:dyDescent="0.35">
      <c r="A137" t="s">
        <v>7</v>
      </c>
      <c r="B137" t="s">
        <v>38</v>
      </c>
      <c r="C137" t="s">
        <v>28</v>
      </c>
      <c r="D137">
        <v>5677</v>
      </c>
      <c r="E137">
        <v>258</v>
      </c>
    </row>
    <row r="138" spans="1:5" x14ac:dyDescent="0.35">
      <c r="A138" t="s">
        <v>6</v>
      </c>
      <c r="B138" t="s">
        <v>39</v>
      </c>
      <c r="C138" t="s">
        <v>17</v>
      </c>
      <c r="D138">
        <v>6048</v>
      </c>
      <c r="E138">
        <v>27</v>
      </c>
    </row>
    <row r="139" spans="1:5" x14ac:dyDescent="0.35">
      <c r="A139" t="s">
        <v>8</v>
      </c>
      <c r="B139" t="s">
        <v>38</v>
      </c>
      <c r="C139" t="s">
        <v>32</v>
      </c>
      <c r="D139">
        <v>3752</v>
      </c>
      <c r="E139">
        <v>213</v>
      </c>
    </row>
    <row r="140" spans="1:5" x14ac:dyDescent="0.35">
      <c r="A140" t="s">
        <v>5</v>
      </c>
      <c r="B140" t="s">
        <v>35</v>
      </c>
      <c r="C140" t="s">
        <v>29</v>
      </c>
      <c r="D140">
        <v>4480</v>
      </c>
      <c r="E140">
        <v>357</v>
      </c>
    </row>
    <row r="141" spans="1:5" x14ac:dyDescent="0.35">
      <c r="A141" t="s">
        <v>9</v>
      </c>
      <c r="B141" t="s">
        <v>37</v>
      </c>
      <c r="C141" t="s">
        <v>4</v>
      </c>
      <c r="D141">
        <v>259</v>
      </c>
      <c r="E141">
        <v>207</v>
      </c>
    </row>
    <row r="142" spans="1:5" x14ac:dyDescent="0.35">
      <c r="A142" t="s">
        <v>8</v>
      </c>
      <c r="B142" t="s">
        <v>37</v>
      </c>
      <c r="C142" t="s">
        <v>30</v>
      </c>
      <c r="D142">
        <v>42</v>
      </c>
      <c r="E142">
        <v>150</v>
      </c>
    </row>
    <row r="143" spans="1:5" x14ac:dyDescent="0.35">
      <c r="A143" t="s">
        <v>41</v>
      </c>
      <c r="B143" t="s">
        <v>36</v>
      </c>
      <c r="C143" t="s">
        <v>26</v>
      </c>
      <c r="D143">
        <v>98</v>
      </c>
      <c r="E143">
        <v>204</v>
      </c>
    </row>
    <row r="144" spans="1:5" x14ac:dyDescent="0.35">
      <c r="A144" t="s">
        <v>7</v>
      </c>
      <c r="B144" t="s">
        <v>35</v>
      </c>
      <c r="C144" t="s">
        <v>27</v>
      </c>
      <c r="D144">
        <v>2478</v>
      </c>
      <c r="E144">
        <v>21</v>
      </c>
    </row>
    <row r="145" spans="1:5" x14ac:dyDescent="0.35">
      <c r="A145" t="s">
        <v>41</v>
      </c>
      <c r="B145" t="s">
        <v>34</v>
      </c>
      <c r="C145" t="s">
        <v>33</v>
      </c>
      <c r="D145">
        <v>7847</v>
      </c>
      <c r="E145">
        <v>174</v>
      </c>
    </row>
    <row r="146" spans="1:5" x14ac:dyDescent="0.35">
      <c r="A146" t="s">
        <v>2</v>
      </c>
      <c r="B146" t="s">
        <v>37</v>
      </c>
      <c r="C146" t="s">
        <v>17</v>
      </c>
      <c r="D146">
        <v>9926</v>
      </c>
      <c r="E146">
        <v>201</v>
      </c>
    </row>
    <row r="147" spans="1:5" x14ac:dyDescent="0.35">
      <c r="A147" t="s">
        <v>8</v>
      </c>
      <c r="B147" t="s">
        <v>38</v>
      </c>
      <c r="C147" t="s">
        <v>13</v>
      </c>
      <c r="D147">
        <v>819</v>
      </c>
      <c r="E147">
        <v>510</v>
      </c>
    </row>
    <row r="148" spans="1:5" x14ac:dyDescent="0.35">
      <c r="A148" t="s">
        <v>6</v>
      </c>
      <c r="B148" t="s">
        <v>39</v>
      </c>
      <c r="C148" t="s">
        <v>29</v>
      </c>
      <c r="D148">
        <v>3052</v>
      </c>
      <c r="E148">
        <v>378</v>
      </c>
    </row>
    <row r="149" spans="1:5" x14ac:dyDescent="0.35">
      <c r="A149" t="s">
        <v>9</v>
      </c>
      <c r="B149" t="s">
        <v>34</v>
      </c>
      <c r="C149" t="s">
        <v>21</v>
      </c>
      <c r="D149">
        <v>6832</v>
      </c>
      <c r="E149">
        <v>27</v>
      </c>
    </row>
    <row r="150" spans="1:5" x14ac:dyDescent="0.35">
      <c r="A150" t="s">
        <v>2</v>
      </c>
      <c r="B150" t="s">
        <v>39</v>
      </c>
      <c r="C150" t="s">
        <v>16</v>
      </c>
      <c r="D150">
        <v>2016</v>
      </c>
      <c r="E150">
        <v>117</v>
      </c>
    </row>
    <row r="151" spans="1:5" x14ac:dyDescent="0.35">
      <c r="A151" t="s">
        <v>6</v>
      </c>
      <c r="B151" t="s">
        <v>38</v>
      </c>
      <c r="C151" t="s">
        <v>21</v>
      </c>
      <c r="D151">
        <v>7322</v>
      </c>
      <c r="E151">
        <v>36</v>
      </c>
    </row>
    <row r="152" spans="1:5" x14ac:dyDescent="0.35">
      <c r="A152" t="s">
        <v>8</v>
      </c>
      <c r="B152" t="s">
        <v>35</v>
      </c>
      <c r="C152" t="s">
        <v>33</v>
      </c>
      <c r="D152">
        <v>357</v>
      </c>
      <c r="E152">
        <v>126</v>
      </c>
    </row>
    <row r="153" spans="1:5" x14ac:dyDescent="0.35">
      <c r="A153" t="s">
        <v>9</v>
      </c>
      <c r="B153" t="s">
        <v>39</v>
      </c>
      <c r="C153" t="s">
        <v>25</v>
      </c>
      <c r="D153">
        <v>3192</v>
      </c>
      <c r="E153">
        <v>72</v>
      </c>
    </row>
    <row r="154" spans="1:5" x14ac:dyDescent="0.35">
      <c r="A154" t="s">
        <v>7</v>
      </c>
      <c r="B154" t="s">
        <v>36</v>
      </c>
      <c r="C154" t="s">
        <v>22</v>
      </c>
      <c r="D154">
        <v>8435</v>
      </c>
      <c r="E154">
        <v>42</v>
      </c>
    </row>
    <row r="155" spans="1:5" x14ac:dyDescent="0.35">
      <c r="A155" t="s">
        <v>40</v>
      </c>
      <c r="B155" t="s">
        <v>39</v>
      </c>
      <c r="C155" t="s">
        <v>29</v>
      </c>
      <c r="D155">
        <v>0</v>
      </c>
      <c r="E155">
        <v>135</v>
      </c>
    </row>
    <row r="156" spans="1:5" x14ac:dyDescent="0.35">
      <c r="A156" t="s">
        <v>7</v>
      </c>
      <c r="B156" t="s">
        <v>34</v>
      </c>
      <c r="C156" t="s">
        <v>24</v>
      </c>
      <c r="D156">
        <v>8862</v>
      </c>
      <c r="E156">
        <v>189</v>
      </c>
    </row>
    <row r="157" spans="1:5" x14ac:dyDescent="0.35">
      <c r="A157" t="s">
        <v>6</v>
      </c>
      <c r="B157" t="s">
        <v>37</v>
      </c>
      <c r="C157" t="s">
        <v>28</v>
      </c>
      <c r="D157">
        <v>3556</v>
      </c>
      <c r="E157">
        <v>459</v>
      </c>
    </row>
    <row r="158" spans="1:5" x14ac:dyDescent="0.35">
      <c r="A158" t="s">
        <v>5</v>
      </c>
      <c r="B158" t="s">
        <v>34</v>
      </c>
      <c r="C158" t="s">
        <v>15</v>
      </c>
      <c r="D158">
        <v>7280</v>
      </c>
      <c r="E158">
        <v>201</v>
      </c>
    </row>
    <row r="159" spans="1:5" x14ac:dyDescent="0.35">
      <c r="A159" t="s">
        <v>6</v>
      </c>
      <c r="B159" t="s">
        <v>34</v>
      </c>
      <c r="C159" t="s">
        <v>30</v>
      </c>
      <c r="D159">
        <v>3402</v>
      </c>
      <c r="E159">
        <v>366</v>
      </c>
    </row>
    <row r="160" spans="1:5" x14ac:dyDescent="0.35">
      <c r="A160" t="s">
        <v>3</v>
      </c>
      <c r="B160" t="s">
        <v>37</v>
      </c>
      <c r="C160" t="s">
        <v>29</v>
      </c>
      <c r="D160">
        <v>4592</v>
      </c>
      <c r="E160">
        <v>324</v>
      </c>
    </row>
    <row r="161" spans="1:5" x14ac:dyDescent="0.35">
      <c r="A161" t="s">
        <v>9</v>
      </c>
      <c r="B161" t="s">
        <v>35</v>
      </c>
      <c r="C161" t="s">
        <v>15</v>
      </c>
      <c r="D161">
        <v>7833</v>
      </c>
      <c r="E161">
        <v>243</v>
      </c>
    </row>
    <row r="162" spans="1:5" x14ac:dyDescent="0.35">
      <c r="A162" t="s">
        <v>2</v>
      </c>
      <c r="B162" t="s">
        <v>39</v>
      </c>
      <c r="C162" t="s">
        <v>21</v>
      </c>
      <c r="D162">
        <v>7651</v>
      </c>
      <c r="E162">
        <v>213</v>
      </c>
    </row>
    <row r="163" spans="1:5" x14ac:dyDescent="0.35">
      <c r="A163" t="s">
        <v>40</v>
      </c>
      <c r="B163" t="s">
        <v>35</v>
      </c>
      <c r="C163" t="s">
        <v>30</v>
      </c>
      <c r="D163">
        <v>2275</v>
      </c>
      <c r="E163">
        <v>447</v>
      </c>
    </row>
    <row r="164" spans="1:5" x14ac:dyDescent="0.35">
      <c r="A164" t="s">
        <v>40</v>
      </c>
      <c r="B164" t="s">
        <v>38</v>
      </c>
      <c r="C164" t="s">
        <v>13</v>
      </c>
      <c r="D164">
        <v>5670</v>
      </c>
      <c r="E164">
        <v>297</v>
      </c>
    </row>
    <row r="165" spans="1:5" x14ac:dyDescent="0.35">
      <c r="A165" t="s">
        <v>7</v>
      </c>
      <c r="B165" t="s">
        <v>35</v>
      </c>
      <c r="C165" t="s">
        <v>16</v>
      </c>
      <c r="D165">
        <v>2135</v>
      </c>
      <c r="E165">
        <v>27</v>
      </c>
    </row>
    <row r="166" spans="1:5" x14ac:dyDescent="0.35">
      <c r="A166" t="s">
        <v>40</v>
      </c>
      <c r="B166" t="s">
        <v>34</v>
      </c>
      <c r="C166" t="s">
        <v>23</v>
      </c>
      <c r="D166">
        <v>2779</v>
      </c>
      <c r="E166">
        <v>75</v>
      </c>
    </row>
    <row r="167" spans="1:5" x14ac:dyDescent="0.35">
      <c r="A167" t="s">
        <v>10</v>
      </c>
      <c r="B167" t="s">
        <v>39</v>
      </c>
      <c r="C167" t="s">
        <v>33</v>
      </c>
      <c r="D167">
        <v>12950</v>
      </c>
      <c r="E167">
        <v>30</v>
      </c>
    </row>
    <row r="168" spans="1:5" x14ac:dyDescent="0.35">
      <c r="A168" t="s">
        <v>7</v>
      </c>
      <c r="B168" t="s">
        <v>36</v>
      </c>
      <c r="C168" t="s">
        <v>18</v>
      </c>
      <c r="D168">
        <v>2646</v>
      </c>
      <c r="E168">
        <v>177</v>
      </c>
    </row>
    <row r="169" spans="1:5" x14ac:dyDescent="0.35">
      <c r="A169" t="s">
        <v>40</v>
      </c>
      <c r="B169" t="s">
        <v>34</v>
      </c>
      <c r="C169" t="s">
        <v>33</v>
      </c>
      <c r="D169">
        <v>3794</v>
      </c>
      <c r="E169">
        <v>159</v>
      </c>
    </row>
    <row r="170" spans="1:5" x14ac:dyDescent="0.35">
      <c r="A170" t="s">
        <v>3</v>
      </c>
      <c r="B170" t="s">
        <v>35</v>
      </c>
      <c r="C170" t="s">
        <v>33</v>
      </c>
      <c r="D170">
        <v>819</v>
      </c>
      <c r="E170">
        <v>306</v>
      </c>
    </row>
    <row r="171" spans="1:5" x14ac:dyDescent="0.35">
      <c r="A171" t="s">
        <v>3</v>
      </c>
      <c r="B171" t="s">
        <v>34</v>
      </c>
      <c r="C171" t="s">
        <v>20</v>
      </c>
      <c r="D171">
        <v>2583</v>
      </c>
      <c r="E171">
        <v>18</v>
      </c>
    </row>
    <row r="172" spans="1:5" x14ac:dyDescent="0.35">
      <c r="A172" t="s">
        <v>7</v>
      </c>
      <c r="B172" t="s">
        <v>35</v>
      </c>
      <c r="C172" t="s">
        <v>19</v>
      </c>
      <c r="D172">
        <v>4585</v>
      </c>
      <c r="E172">
        <v>240</v>
      </c>
    </row>
    <row r="173" spans="1:5" x14ac:dyDescent="0.35">
      <c r="A173" t="s">
        <v>5</v>
      </c>
      <c r="B173" t="s">
        <v>34</v>
      </c>
      <c r="C173" t="s">
        <v>33</v>
      </c>
      <c r="D173">
        <v>1652</v>
      </c>
      <c r="E173">
        <v>93</v>
      </c>
    </row>
    <row r="174" spans="1:5" x14ac:dyDescent="0.35">
      <c r="A174" t="s">
        <v>10</v>
      </c>
      <c r="B174" t="s">
        <v>34</v>
      </c>
      <c r="C174" t="s">
        <v>26</v>
      </c>
      <c r="D174">
        <v>4991</v>
      </c>
      <c r="E174">
        <v>9</v>
      </c>
    </row>
    <row r="175" spans="1:5" x14ac:dyDescent="0.35">
      <c r="A175" t="s">
        <v>8</v>
      </c>
      <c r="B175" t="s">
        <v>34</v>
      </c>
      <c r="C175" t="s">
        <v>16</v>
      </c>
      <c r="D175">
        <v>2009</v>
      </c>
      <c r="E175">
        <v>219</v>
      </c>
    </row>
    <row r="176" spans="1:5" x14ac:dyDescent="0.35">
      <c r="A176" t="s">
        <v>2</v>
      </c>
      <c r="B176" t="s">
        <v>39</v>
      </c>
      <c r="C176" t="s">
        <v>22</v>
      </c>
      <c r="D176">
        <v>1568</v>
      </c>
      <c r="E176">
        <v>141</v>
      </c>
    </row>
    <row r="177" spans="1:5" x14ac:dyDescent="0.35">
      <c r="A177" t="s">
        <v>41</v>
      </c>
      <c r="B177" t="s">
        <v>37</v>
      </c>
      <c r="C177" t="s">
        <v>20</v>
      </c>
      <c r="D177">
        <v>3388</v>
      </c>
      <c r="E177">
        <v>123</v>
      </c>
    </row>
    <row r="178" spans="1:5" x14ac:dyDescent="0.35">
      <c r="A178" t="s">
        <v>40</v>
      </c>
      <c r="B178" t="s">
        <v>38</v>
      </c>
      <c r="C178" t="s">
        <v>24</v>
      </c>
      <c r="D178">
        <v>623</v>
      </c>
      <c r="E178">
        <v>51</v>
      </c>
    </row>
    <row r="179" spans="1:5" x14ac:dyDescent="0.35">
      <c r="A179" t="s">
        <v>6</v>
      </c>
      <c r="B179" t="s">
        <v>36</v>
      </c>
      <c r="C179" t="s">
        <v>4</v>
      </c>
      <c r="D179">
        <v>10073</v>
      </c>
      <c r="E179">
        <v>120</v>
      </c>
    </row>
    <row r="180" spans="1:5" x14ac:dyDescent="0.35">
      <c r="A180" t="s">
        <v>8</v>
      </c>
      <c r="B180" t="s">
        <v>39</v>
      </c>
      <c r="C180" t="s">
        <v>26</v>
      </c>
      <c r="D180">
        <v>1561</v>
      </c>
      <c r="E180">
        <v>27</v>
      </c>
    </row>
    <row r="181" spans="1:5" x14ac:dyDescent="0.35">
      <c r="A181" t="s">
        <v>9</v>
      </c>
      <c r="B181" t="s">
        <v>36</v>
      </c>
      <c r="C181" t="s">
        <v>27</v>
      </c>
      <c r="D181">
        <v>11522</v>
      </c>
      <c r="E181">
        <v>204</v>
      </c>
    </row>
    <row r="182" spans="1:5" x14ac:dyDescent="0.35">
      <c r="A182" t="s">
        <v>6</v>
      </c>
      <c r="B182" t="s">
        <v>38</v>
      </c>
      <c r="C182" t="s">
        <v>13</v>
      </c>
      <c r="D182">
        <v>2317</v>
      </c>
      <c r="E182">
        <v>123</v>
      </c>
    </row>
    <row r="183" spans="1:5" x14ac:dyDescent="0.35">
      <c r="A183" t="s">
        <v>10</v>
      </c>
      <c r="B183" t="s">
        <v>37</v>
      </c>
      <c r="C183" t="s">
        <v>28</v>
      </c>
      <c r="D183">
        <v>3059</v>
      </c>
      <c r="E183">
        <v>27</v>
      </c>
    </row>
    <row r="184" spans="1:5" x14ac:dyDescent="0.35">
      <c r="A184" t="s">
        <v>41</v>
      </c>
      <c r="B184" t="s">
        <v>37</v>
      </c>
      <c r="C184" t="s">
        <v>26</v>
      </c>
      <c r="D184">
        <v>2324</v>
      </c>
      <c r="E184">
        <v>177</v>
      </c>
    </row>
    <row r="185" spans="1:5" x14ac:dyDescent="0.35">
      <c r="A185" t="s">
        <v>3</v>
      </c>
      <c r="B185" t="s">
        <v>39</v>
      </c>
      <c r="C185" t="s">
        <v>26</v>
      </c>
      <c r="D185">
        <v>4956</v>
      </c>
      <c r="E185">
        <v>171</v>
      </c>
    </row>
    <row r="186" spans="1:5" x14ac:dyDescent="0.35">
      <c r="A186" t="s">
        <v>10</v>
      </c>
      <c r="B186" t="s">
        <v>34</v>
      </c>
      <c r="C186" t="s">
        <v>19</v>
      </c>
      <c r="D186">
        <v>5355</v>
      </c>
      <c r="E186">
        <v>204</v>
      </c>
    </row>
    <row r="187" spans="1:5" x14ac:dyDescent="0.35">
      <c r="A187" t="s">
        <v>3</v>
      </c>
      <c r="B187" t="s">
        <v>34</v>
      </c>
      <c r="C187" t="s">
        <v>14</v>
      </c>
      <c r="D187">
        <v>7259</v>
      </c>
      <c r="E187">
        <v>276</v>
      </c>
    </row>
    <row r="188" spans="1:5" x14ac:dyDescent="0.35">
      <c r="A188" t="s">
        <v>8</v>
      </c>
      <c r="B188" t="s">
        <v>37</v>
      </c>
      <c r="C188" t="s">
        <v>26</v>
      </c>
      <c r="D188">
        <v>6279</v>
      </c>
      <c r="E188">
        <v>45</v>
      </c>
    </row>
    <row r="189" spans="1:5" x14ac:dyDescent="0.35">
      <c r="A189" t="s">
        <v>40</v>
      </c>
      <c r="B189" t="s">
        <v>38</v>
      </c>
      <c r="C189" t="s">
        <v>29</v>
      </c>
      <c r="D189">
        <v>2541</v>
      </c>
      <c r="E189">
        <v>45</v>
      </c>
    </row>
    <row r="190" spans="1:5" x14ac:dyDescent="0.35">
      <c r="A190" t="s">
        <v>6</v>
      </c>
      <c r="B190" t="s">
        <v>35</v>
      </c>
      <c r="C190" t="s">
        <v>27</v>
      </c>
      <c r="D190">
        <v>3864</v>
      </c>
      <c r="E190">
        <v>177</v>
      </c>
    </row>
    <row r="191" spans="1:5" x14ac:dyDescent="0.35">
      <c r="A191" t="s">
        <v>5</v>
      </c>
      <c r="B191" t="s">
        <v>36</v>
      </c>
      <c r="C191" t="s">
        <v>13</v>
      </c>
      <c r="D191">
        <v>6146</v>
      </c>
      <c r="E191">
        <v>63</v>
      </c>
    </row>
    <row r="192" spans="1:5" x14ac:dyDescent="0.35">
      <c r="A192" t="s">
        <v>9</v>
      </c>
      <c r="B192" t="s">
        <v>39</v>
      </c>
      <c r="C192" t="s">
        <v>18</v>
      </c>
      <c r="D192">
        <v>2639</v>
      </c>
      <c r="E192">
        <v>204</v>
      </c>
    </row>
    <row r="193" spans="1:5" x14ac:dyDescent="0.35">
      <c r="A193" t="s">
        <v>8</v>
      </c>
      <c r="B193" t="s">
        <v>37</v>
      </c>
      <c r="C193" t="s">
        <v>22</v>
      </c>
      <c r="D193">
        <v>1890</v>
      </c>
      <c r="E193">
        <v>195</v>
      </c>
    </row>
    <row r="194" spans="1:5" x14ac:dyDescent="0.35">
      <c r="A194" t="s">
        <v>7</v>
      </c>
      <c r="B194" t="s">
        <v>34</v>
      </c>
      <c r="C194" t="s">
        <v>14</v>
      </c>
      <c r="D194">
        <v>1932</v>
      </c>
      <c r="E194">
        <v>369</v>
      </c>
    </row>
    <row r="195" spans="1:5" x14ac:dyDescent="0.35">
      <c r="A195" t="s">
        <v>3</v>
      </c>
      <c r="B195" t="s">
        <v>34</v>
      </c>
      <c r="C195" t="s">
        <v>25</v>
      </c>
      <c r="D195">
        <v>6300</v>
      </c>
      <c r="E195">
        <v>42</v>
      </c>
    </row>
    <row r="196" spans="1:5" x14ac:dyDescent="0.35">
      <c r="A196" t="s">
        <v>6</v>
      </c>
      <c r="B196" t="s">
        <v>37</v>
      </c>
      <c r="C196" t="s">
        <v>30</v>
      </c>
      <c r="D196">
        <v>560</v>
      </c>
      <c r="E196">
        <v>81</v>
      </c>
    </row>
    <row r="197" spans="1:5" x14ac:dyDescent="0.35">
      <c r="A197" t="s">
        <v>9</v>
      </c>
      <c r="B197" t="s">
        <v>37</v>
      </c>
      <c r="C197" t="s">
        <v>26</v>
      </c>
      <c r="D197">
        <v>2856</v>
      </c>
      <c r="E197">
        <v>246</v>
      </c>
    </row>
    <row r="198" spans="1:5" x14ac:dyDescent="0.35">
      <c r="A198" t="s">
        <v>9</v>
      </c>
      <c r="B198" t="s">
        <v>34</v>
      </c>
      <c r="C198" t="s">
        <v>17</v>
      </c>
      <c r="D198">
        <v>707</v>
      </c>
      <c r="E198">
        <v>174</v>
      </c>
    </row>
    <row r="199" spans="1:5" x14ac:dyDescent="0.35">
      <c r="A199" t="s">
        <v>8</v>
      </c>
      <c r="B199" t="s">
        <v>35</v>
      </c>
      <c r="C199" t="s">
        <v>30</v>
      </c>
      <c r="D199">
        <v>3598</v>
      </c>
      <c r="E199">
        <v>81</v>
      </c>
    </row>
    <row r="200" spans="1:5" x14ac:dyDescent="0.35">
      <c r="A200" t="s">
        <v>40</v>
      </c>
      <c r="B200" t="s">
        <v>35</v>
      </c>
      <c r="C200" t="s">
        <v>22</v>
      </c>
      <c r="D200">
        <v>6853</v>
      </c>
      <c r="E200">
        <v>372</v>
      </c>
    </row>
    <row r="201" spans="1:5" x14ac:dyDescent="0.35">
      <c r="A201" t="s">
        <v>40</v>
      </c>
      <c r="B201" t="s">
        <v>35</v>
      </c>
      <c r="C201" t="s">
        <v>16</v>
      </c>
      <c r="D201">
        <v>4725</v>
      </c>
      <c r="E201">
        <v>174</v>
      </c>
    </row>
    <row r="202" spans="1:5" x14ac:dyDescent="0.35">
      <c r="A202" t="s">
        <v>41</v>
      </c>
      <c r="B202" t="s">
        <v>36</v>
      </c>
      <c r="C202" t="s">
        <v>32</v>
      </c>
      <c r="D202">
        <v>10304</v>
      </c>
      <c r="E202">
        <v>84</v>
      </c>
    </row>
    <row r="203" spans="1:5" x14ac:dyDescent="0.35">
      <c r="A203" t="s">
        <v>41</v>
      </c>
      <c r="B203" t="s">
        <v>34</v>
      </c>
      <c r="C203" t="s">
        <v>16</v>
      </c>
      <c r="D203">
        <v>1274</v>
      </c>
      <c r="E203">
        <v>225</v>
      </c>
    </row>
    <row r="204" spans="1:5" x14ac:dyDescent="0.35">
      <c r="A204" t="s">
        <v>5</v>
      </c>
      <c r="B204" t="s">
        <v>36</v>
      </c>
      <c r="C204" t="s">
        <v>30</v>
      </c>
      <c r="D204">
        <v>1526</v>
      </c>
      <c r="E204">
        <v>105</v>
      </c>
    </row>
    <row r="205" spans="1:5" x14ac:dyDescent="0.35">
      <c r="A205" t="s">
        <v>40</v>
      </c>
      <c r="B205" t="s">
        <v>39</v>
      </c>
      <c r="C205" t="s">
        <v>28</v>
      </c>
      <c r="D205">
        <v>3101</v>
      </c>
      <c r="E205">
        <v>225</v>
      </c>
    </row>
    <row r="206" spans="1:5" x14ac:dyDescent="0.35">
      <c r="A206" t="s">
        <v>2</v>
      </c>
      <c r="B206" t="s">
        <v>37</v>
      </c>
      <c r="C206" t="s">
        <v>14</v>
      </c>
      <c r="D206">
        <v>1057</v>
      </c>
      <c r="E206">
        <v>54</v>
      </c>
    </row>
    <row r="207" spans="1:5" x14ac:dyDescent="0.35">
      <c r="A207" t="s">
        <v>7</v>
      </c>
      <c r="B207" t="s">
        <v>37</v>
      </c>
      <c r="C207" t="s">
        <v>26</v>
      </c>
      <c r="D207">
        <v>5306</v>
      </c>
      <c r="E207">
        <v>0</v>
      </c>
    </row>
    <row r="208" spans="1:5" x14ac:dyDescent="0.35">
      <c r="A208" t="s">
        <v>5</v>
      </c>
      <c r="B208" t="s">
        <v>39</v>
      </c>
      <c r="C208" t="s">
        <v>24</v>
      </c>
      <c r="D208">
        <v>4018</v>
      </c>
      <c r="E208">
        <v>171</v>
      </c>
    </row>
    <row r="209" spans="1:5" x14ac:dyDescent="0.35">
      <c r="A209" t="s">
        <v>9</v>
      </c>
      <c r="B209" t="s">
        <v>34</v>
      </c>
      <c r="C209" t="s">
        <v>16</v>
      </c>
      <c r="D209">
        <v>938</v>
      </c>
      <c r="E209">
        <v>189</v>
      </c>
    </row>
    <row r="210" spans="1:5" x14ac:dyDescent="0.35">
      <c r="A210" t="s">
        <v>7</v>
      </c>
      <c r="B210" t="s">
        <v>38</v>
      </c>
      <c r="C210" t="s">
        <v>18</v>
      </c>
      <c r="D210">
        <v>1778</v>
      </c>
      <c r="E210">
        <v>270</v>
      </c>
    </row>
    <row r="211" spans="1:5" x14ac:dyDescent="0.35">
      <c r="A211" t="s">
        <v>6</v>
      </c>
      <c r="B211" t="s">
        <v>39</v>
      </c>
      <c r="C211" t="s">
        <v>30</v>
      </c>
      <c r="D211">
        <v>1638</v>
      </c>
      <c r="E211">
        <v>63</v>
      </c>
    </row>
    <row r="212" spans="1:5" x14ac:dyDescent="0.35">
      <c r="A212" t="s">
        <v>41</v>
      </c>
      <c r="B212" t="s">
        <v>38</v>
      </c>
      <c r="C212" t="s">
        <v>25</v>
      </c>
      <c r="D212">
        <v>154</v>
      </c>
      <c r="E212">
        <v>21</v>
      </c>
    </row>
    <row r="213" spans="1:5" x14ac:dyDescent="0.35">
      <c r="A213" t="s">
        <v>7</v>
      </c>
      <c r="B213" t="s">
        <v>37</v>
      </c>
      <c r="C213" t="s">
        <v>22</v>
      </c>
      <c r="D213">
        <v>9835</v>
      </c>
      <c r="E213">
        <v>207</v>
      </c>
    </row>
    <row r="214" spans="1:5" x14ac:dyDescent="0.35">
      <c r="A214" t="s">
        <v>9</v>
      </c>
      <c r="B214" t="s">
        <v>37</v>
      </c>
      <c r="C214" t="s">
        <v>20</v>
      </c>
      <c r="D214">
        <v>7273</v>
      </c>
      <c r="E214">
        <v>96</v>
      </c>
    </row>
    <row r="215" spans="1:5" x14ac:dyDescent="0.35">
      <c r="A215" t="s">
        <v>5</v>
      </c>
      <c r="B215" t="s">
        <v>39</v>
      </c>
      <c r="C215" t="s">
        <v>22</v>
      </c>
      <c r="D215">
        <v>6909</v>
      </c>
      <c r="E215">
        <v>81</v>
      </c>
    </row>
    <row r="216" spans="1:5" x14ac:dyDescent="0.35">
      <c r="A216" t="s">
        <v>9</v>
      </c>
      <c r="B216" t="s">
        <v>39</v>
      </c>
      <c r="C216" t="s">
        <v>24</v>
      </c>
      <c r="D216">
        <v>3920</v>
      </c>
      <c r="E216">
        <v>306</v>
      </c>
    </row>
    <row r="217" spans="1:5" x14ac:dyDescent="0.35">
      <c r="A217" t="s">
        <v>10</v>
      </c>
      <c r="B217" t="s">
        <v>39</v>
      </c>
      <c r="C217" t="s">
        <v>21</v>
      </c>
      <c r="D217">
        <v>4858</v>
      </c>
      <c r="E217">
        <v>279</v>
      </c>
    </row>
    <row r="218" spans="1:5" x14ac:dyDescent="0.35">
      <c r="A218" t="s">
        <v>2</v>
      </c>
      <c r="B218" t="s">
        <v>38</v>
      </c>
      <c r="C218" t="s">
        <v>4</v>
      </c>
      <c r="D218">
        <v>3549</v>
      </c>
      <c r="E218">
        <v>3</v>
      </c>
    </row>
    <row r="219" spans="1:5" x14ac:dyDescent="0.35">
      <c r="A219" t="s">
        <v>7</v>
      </c>
      <c r="B219" t="s">
        <v>39</v>
      </c>
      <c r="C219" t="s">
        <v>27</v>
      </c>
      <c r="D219">
        <v>966</v>
      </c>
      <c r="E219">
        <v>198</v>
      </c>
    </row>
    <row r="220" spans="1:5" x14ac:dyDescent="0.35">
      <c r="A220" t="s">
        <v>5</v>
      </c>
      <c r="B220" t="s">
        <v>39</v>
      </c>
      <c r="C220" t="s">
        <v>18</v>
      </c>
      <c r="D220">
        <v>385</v>
      </c>
      <c r="E220">
        <v>249</v>
      </c>
    </row>
    <row r="221" spans="1:5" x14ac:dyDescent="0.35">
      <c r="A221" t="s">
        <v>6</v>
      </c>
      <c r="B221" t="s">
        <v>34</v>
      </c>
      <c r="C221" t="s">
        <v>16</v>
      </c>
      <c r="D221">
        <v>2219</v>
      </c>
      <c r="E221">
        <v>75</v>
      </c>
    </row>
    <row r="222" spans="1:5" x14ac:dyDescent="0.35">
      <c r="A222" t="s">
        <v>9</v>
      </c>
      <c r="B222" t="s">
        <v>36</v>
      </c>
      <c r="C222" t="s">
        <v>32</v>
      </c>
      <c r="D222">
        <v>2954</v>
      </c>
      <c r="E222">
        <v>189</v>
      </c>
    </row>
    <row r="223" spans="1:5" x14ac:dyDescent="0.35">
      <c r="A223" t="s">
        <v>7</v>
      </c>
      <c r="B223" t="s">
        <v>36</v>
      </c>
      <c r="C223" t="s">
        <v>32</v>
      </c>
      <c r="D223">
        <v>280</v>
      </c>
      <c r="E223">
        <v>87</v>
      </c>
    </row>
    <row r="224" spans="1:5" x14ac:dyDescent="0.35">
      <c r="A224" t="s">
        <v>41</v>
      </c>
      <c r="B224" t="s">
        <v>36</v>
      </c>
      <c r="C224" t="s">
        <v>30</v>
      </c>
      <c r="D224">
        <v>6118</v>
      </c>
      <c r="E224">
        <v>174</v>
      </c>
    </row>
    <row r="225" spans="1:5" x14ac:dyDescent="0.35">
      <c r="A225" t="s">
        <v>2</v>
      </c>
      <c r="B225" t="s">
        <v>39</v>
      </c>
      <c r="C225" t="s">
        <v>15</v>
      </c>
      <c r="D225">
        <v>4802</v>
      </c>
      <c r="E225">
        <v>36</v>
      </c>
    </row>
    <row r="226" spans="1:5" x14ac:dyDescent="0.35">
      <c r="A226" t="s">
        <v>9</v>
      </c>
      <c r="B226" t="s">
        <v>38</v>
      </c>
      <c r="C226" t="s">
        <v>24</v>
      </c>
      <c r="D226">
        <v>4137</v>
      </c>
      <c r="E226">
        <v>60</v>
      </c>
    </row>
    <row r="227" spans="1:5" x14ac:dyDescent="0.35">
      <c r="A227" t="s">
        <v>3</v>
      </c>
      <c r="B227" t="s">
        <v>35</v>
      </c>
      <c r="C227" t="s">
        <v>23</v>
      </c>
      <c r="D227">
        <v>2023</v>
      </c>
      <c r="E227">
        <v>78</v>
      </c>
    </row>
    <row r="228" spans="1:5" x14ac:dyDescent="0.35">
      <c r="A228" t="s">
        <v>9</v>
      </c>
      <c r="B228" t="s">
        <v>36</v>
      </c>
      <c r="C228" t="s">
        <v>30</v>
      </c>
      <c r="D228">
        <v>9051</v>
      </c>
      <c r="E228">
        <v>57</v>
      </c>
    </row>
    <row r="229" spans="1:5" x14ac:dyDescent="0.35">
      <c r="A229" t="s">
        <v>9</v>
      </c>
      <c r="B229" t="s">
        <v>37</v>
      </c>
      <c r="C229" t="s">
        <v>28</v>
      </c>
      <c r="D229">
        <v>2919</v>
      </c>
      <c r="E229">
        <v>45</v>
      </c>
    </row>
    <row r="230" spans="1:5" x14ac:dyDescent="0.35">
      <c r="A230" t="s">
        <v>41</v>
      </c>
      <c r="B230" t="s">
        <v>38</v>
      </c>
      <c r="C230" t="s">
        <v>22</v>
      </c>
      <c r="D230">
        <v>5915</v>
      </c>
      <c r="E230">
        <v>3</v>
      </c>
    </row>
    <row r="231" spans="1:5" x14ac:dyDescent="0.35">
      <c r="A231" t="s">
        <v>10</v>
      </c>
      <c r="B231" t="s">
        <v>35</v>
      </c>
      <c r="C231" t="s">
        <v>15</v>
      </c>
      <c r="D231">
        <v>2562</v>
      </c>
      <c r="E231">
        <v>6</v>
      </c>
    </row>
    <row r="232" spans="1:5" x14ac:dyDescent="0.35">
      <c r="A232" t="s">
        <v>5</v>
      </c>
      <c r="B232" t="s">
        <v>37</v>
      </c>
      <c r="C232" t="s">
        <v>25</v>
      </c>
      <c r="D232">
        <v>8813</v>
      </c>
      <c r="E232">
        <v>21</v>
      </c>
    </row>
    <row r="233" spans="1:5" x14ac:dyDescent="0.35">
      <c r="A233" t="s">
        <v>5</v>
      </c>
      <c r="B233" t="s">
        <v>36</v>
      </c>
      <c r="C233" t="s">
        <v>18</v>
      </c>
      <c r="D233">
        <v>6111</v>
      </c>
      <c r="E233">
        <v>3</v>
      </c>
    </row>
    <row r="234" spans="1:5" x14ac:dyDescent="0.35">
      <c r="A234" t="s">
        <v>8</v>
      </c>
      <c r="B234" t="s">
        <v>34</v>
      </c>
      <c r="C234" t="s">
        <v>31</v>
      </c>
      <c r="D234">
        <v>3507</v>
      </c>
      <c r="E234">
        <v>288</v>
      </c>
    </row>
    <row r="235" spans="1:5" x14ac:dyDescent="0.35">
      <c r="A235" t="s">
        <v>6</v>
      </c>
      <c r="B235" t="s">
        <v>36</v>
      </c>
      <c r="C235" t="s">
        <v>13</v>
      </c>
      <c r="D235">
        <v>4319</v>
      </c>
      <c r="E235">
        <v>30</v>
      </c>
    </row>
    <row r="236" spans="1:5" x14ac:dyDescent="0.35">
      <c r="A236" t="s">
        <v>40</v>
      </c>
      <c r="B236" t="s">
        <v>38</v>
      </c>
      <c r="C236" t="s">
        <v>26</v>
      </c>
      <c r="D236">
        <v>609</v>
      </c>
      <c r="E236">
        <v>87</v>
      </c>
    </row>
    <row r="237" spans="1:5" x14ac:dyDescent="0.35">
      <c r="A237" t="s">
        <v>40</v>
      </c>
      <c r="B237" t="s">
        <v>39</v>
      </c>
      <c r="C237" t="s">
        <v>27</v>
      </c>
      <c r="D237">
        <v>6370</v>
      </c>
      <c r="E237">
        <v>30</v>
      </c>
    </row>
    <row r="238" spans="1:5" x14ac:dyDescent="0.35">
      <c r="A238" t="s">
        <v>5</v>
      </c>
      <c r="B238" t="s">
        <v>38</v>
      </c>
      <c r="C238" t="s">
        <v>19</v>
      </c>
      <c r="D238">
        <v>5474</v>
      </c>
      <c r="E238">
        <v>168</v>
      </c>
    </row>
    <row r="239" spans="1:5" x14ac:dyDescent="0.35">
      <c r="A239" t="s">
        <v>40</v>
      </c>
      <c r="B239" t="s">
        <v>36</v>
      </c>
      <c r="C239" t="s">
        <v>27</v>
      </c>
      <c r="D239">
        <v>3164</v>
      </c>
      <c r="E239">
        <v>306</v>
      </c>
    </row>
    <row r="240" spans="1:5" x14ac:dyDescent="0.35">
      <c r="A240" t="s">
        <v>6</v>
      </c>
      <c r="B240" t="s">
        <v>35</v>
      </c>
      <c r="C240" t="s">
        <v>4</v>
      </c>
      <c r="D240">
        <v>1302</v>
      </c>
      <c r="E240">
        <v>402</v>
      </c>
    </row>
    <row r="241" spans="1:5" x14ac:dyDescent="0.35">
      <c r="A241" t="s">
        <v>3</v>
      </c>
      <c r="B241" t="s">
        <v>37</v>
      </c>
      <c r="C241" t="s">
        <v>28</v>
      </c>
      <c r="D241">
        <v>7308</v>
      </c>
      <c r="E241">
        <v>327</v>
      </c>
    </row>
    <row r="242" spans="1:5" x14ac:dyDescent="0.35">
      <c r="A242" t="s">
        <v>40</v>
      </c>
      <c r="B242" t="s">
        <v>37</v>
      </c>
      <c r="C242" t="s">
        <v>27</v>
      </c>
      <c r="D242">
        <v>6132</v>
      </c>
      <c r="E242">
        <v>93</v>
      </c>
    </row>
    <row r="243" spans="1:5" x14ac:dyDescent="0.35">
      <c r="A243" t="s">
        <v>10</v>
      </c>
      <c r="B243" t="s">
        <v>35</v>
      </c>
      <c r="C243" t="s">
        <v>14</v>
      </c>
      <c r="D243">
        <v>3472</v>
      </c>
      <c r="E243">
        <v>96</v>
      </c>
    </row>
    <row r="244" spans="1:5" x14ac:dyDescent="0.35">
      <c r="A244" t="s">
        <v>8</v>
      </c>
      <c r="B244" t="s">
        <v>39</v>
      </c>
      <c r="C244" t="s">
        <v>18</v>
      </c>
      <c r="D244">
        <v>9660</v>
      </c>
      <c r="E244">
        <v>27</v>
      </c>
    </row>
    <row r="245" spans="1:5" x14ac:dyDescent="0.35">
      <c r="A245" t="s">
        <v>9</v>
      </c>
      <c r="B245" t="s">
        <v>38</v>
      </c>
      <c r="C245" t="s">
        <v>26</v>
      </c>
      <c r="D245">
        <v>2436</v>
      </c>
      <c r="E245">
        <v>99</v>
      </c>
    </row>
    <row r="246" spans="1:5" x14ac:dyDescent="0.35">
      <c r="A246" t="s">
        <v>9</v>
      </c>
      <c r="B246" t="s">
        <v>38</v>
      </c>
      <c r="C246" t="s">
        <v>33</v>
      </c>
      <c r="D246">
        <v>9506</v>
      </c>
      <c r="E246">
        <v>87</v>
      </c>
    </row>
    <row r="247" spans="1:5" x14ac:dyDescent="0.35">
      <c r="A247" t="s">
        <v>10</v>
      </c>
      <c r="B247" t="s">
        <v>37</v>
      </c>
      <c r="C247" t="s">
        <v>21</v>
      </c>
      <c r="D247">
        <v>245</v>
      </c>
      <c r="E247">
        <v>288</v>
      </c>
    </row>
    <row r="248" spans="1:5" x14ac:dyDescent="0.35">
      <c r="A248" t="s">
        <v>8</v>
      </c>
      <c r="B248" t="s">
        <v>35</v>
      </c>
      <c r="C248" t="s">
        <v>20</v>
      </c>
      <c r="D248">
        <v>2702</v>
      </c>
      <c r="E248">
        <v>363</v>
      </c>
    </row>
    <row r="249" spans="1:5" x14ac:dyDescent="0.35">
      <c r="A249" t="s">
        <v>10</v>
      </c>
      <c r="B249" t="s">
        <v>34</v>
      </c>
      <c r="C249" t="s">
        <v>17</v>
      </c>
      <c r="D249">
        <v>700</v>
      </c>
      <c r="E249">
        <v>87</v>
      </c>
    </row>
    <row r="250" spans="1:5" x14ac:dyDescent="0.35">
      <c r="A250" t="s">
        <v>6</v>
      </c>
      <c r="B250" t="s">
        <v>34</v>
      </c>
      <c r="C250" t="s">
        <v>17</v>
      </c>
      <c r="D250">
        <v>3759</v>
      </c>
      <c r="E250">
        <v>150</v>
      </c>
    </row>
    <row r="251" spans="1:5" x14ac:dyDescent="0.35">
      <c r="A251" t="s">
        <v>2</v>
      </c>
      <c r="B251" t="s">
        <v>35</v>
      </c>
      <c r="C251" t="s">
        <v>17</v>
      </c>
      <c r="D251">
        <v>1589</v>
      </c>
      <c r="E251">
        <v>303</v>
      </c>
    </row>
    <row r="252" spans="1:5" x14ac:dyDescent="0.35">
      <c r="A252" t="s">
        <v>7</v>
      </c>
      <c r="B252" t="s">
        <v>35</v>
      </c>
      <c r="C252" t="s">
        <v>28</v>
      </c>
      <c r="D252">
        <v>5194</v>
      </c>
      <c r="E252">
        <v>288</v>
      </c>
    </row>
    <row r="253" spans="1:5" x14ac:dyDescent="0.35">
      <c r="A253" t="s">
        <v>10</v>
      </c>
      <c r="B253" t="s">
        <v>36</v>
      </c>
      <c r="C253" t="s">
        <v>13</v>
      </c>
      <c r="D253">
        <v>945</v>
      </c>
      <c r="E253">
        <v>75</v>
      </c>
    </row>
    <row r="254" spans="1:5" x14ac:dyDescent="0.35">
      <c r="A254" t="s">
        <v>40</v>
      </c>
      <c r="B254" t="s">
        <v>38</v>
      </c>
      <c r="C254" t="s">
        <v>31</v>
      </c>
      <c r="D254">
        <v>1988</v>
      </c>
      <c r="E254">
        <v>39</v>
      </c>
    </row>
    <row r="255" spans="1:5" x14ac:dyDescent="0.35">
      <c r="A255" t="s">
        <v>6</v>
      </c>
      <c r="B255" t="s">
        <v>34</v>
      </c>
      <c r="C255" t="s">
        <v>32</v>
      </c>
      <c r="D255">
        <v>6734</v>
      </c>
      <c r="E255">
        <v>123</v>
      </c>
    </row>
    <row r="256" spans="1:5" x14ac:dyDescent="0.35">
      <c r="A256" t="s">
        <v>40</v>
      </c>
      <c r="B256" t="s">
        <v>36</v>
      </c>
      <c r="C256" t="s">
        <v>4</v>
      </c>
      <c r="D256">
        <v>217</v>
      </c>
      <c r="E256">
        <v>36</v>
      </c>
    </row>
    <row r="257" spans="1:5" x14ac:dyDescent="0.35">
      <c r="A257" t="s">
        <v>5</v>
      </c>
      <c r="B257" t="s">
        <v>34</v>
      </c>
      <c r="C257" t="s">
        <v>22</v>
      </c>
      <c r="D257">
        <v>6279</v>
      </c>
      <c r="E257">
        <v>237</v>
      </c>
    </row>
    <row r="258" spans="1:5" x14ac:dyDescent="0.35">
      <c r="A258" t="s">
        <v>40</v>
      </c>
      <c r="B258" t="s">
        <v>36</v>
      </c>
      <c r="C258" t="s">
        <v>13</v>
      </c>
      <c r="D258">
        <v>4424</v>
      </c>
      <c r="E258">
        <v>201</v>
      </c>
    </row>
    <row r="259" spans="1:5" x14ac:dyDescent="0.35">
      <c r="A259" t="s">
        <v>2</v>
      </c>
      <c r="B259" t="s">
        <v>36</v>
      </c>
      <c r="C259" t="s">
        <v>17</v>
      </c>
      <c r="D259">
        <v>189</v>
      </c>
      <c r="E259">
        <v>48</v>
      </c>
    </row>
    <row r="260" spans="1:5" x14ac:dyDescent="0.35">
      <c r="A260" t="s">
        <v>5</v>
      </c>
      <c r="B260" t="s">
        <v>35</v>
      </c>
      <c r="C260" t="s">
        <v>22</v>
      </c>
      <c r="D260">
        <v>490</v>
      </c>
      <c r="E260">
        <v>84</v>
      </c>
    </row>
    <row r="261" spans="1:5" x14ac:dyDescent="0.35">
      <c r="A261" t="s">
        <v>8</v>
      </c>
      <c r="B261" t="s">
        <v>37</v>
      </c>
      <c r="C261" t="s">
        <v>21</v>
      </c>
      <c r="D261">
        <v>434</v>
      </c>
      <c r="E261">
        <v>87</v>
      </c>
    </row>
    <row r="262" spans="1:5" x14ac:dyDescent="0.35">
      <c r="A262" t="s">
        <v>7</v>
      </c>
      <c r="B262" t="s">
        <v>38</v>
      </c>
      <c r="C262" t="s">
        <v>30</v>
      </c>
      <c r="D262">
        <v>10129</v>
      </c>
      <c r="E262">
        <v>312</v>
      </c>
    </row>
    <row r="263" spans="1:5" x14ac:dyDescent="0.35">
      <c r="A263" t="s">
        <v>3</v>
      </c>
      <c r="B263" t="s">
        <v>39</v>
      </c>
      <c r="C263" t="s">
        <v>28</v>
      </c>
      <c r="D263">
        <v>1652</v>
      </c>
      <c r="E263">
        <v>102</v>
      </c>
    </row>
    <row r="264" spans="1:5" x14ac:dyDescent="0.35">
      <c r="A264" t="s">
        <v>8</v>
      </c>
      <c r="B264" t="s">
        <v>38</v>
      </c>
      <c r="C264" t="s">
        <v>21</v>
      </c>
      <c r="D264">
        <v>6433</v>
      </c>
      <c r="E264">
        <v>78</v>
      </c>
    </row>
    <row r="265" spans="1:5" x14ac:dyDescent="0.35">
      <c r="A265" t="s">
        <v>3</v>
      </c>
      <c r="B265" t="s">
        <v>34</v>
      </c>
      <c r="C265" t="s">
        <v>23</v>
      </c>
      <c r="D265">
        <v>2212</v>
      </c>
      <c r="E265">
        <v>117</v>
      </c>
    </row>
    <row r="266" spans="1:5" x14ac:dyDescent="0.35">
      <c r="A266" t="s">
        <v>41</v>
      </c>
      <c r="B266" t="s">
        <v>35</v>
      </c>
      <c r="C266" t="s">
        <v>19</v>
      </c>
      <c r="D266">
        <v>609</v>
      </c>
      <c r="E266">
        <v>99</v>
      </c>
    </row>
    <row r="267" spans="1:5" x14ac:dyDescent="0.35">
      <c r="A267" t="s">
        <v>40</v>
      </c>
      <c r="B267" t="s">
        <v>35</v>
      </c>
      <c r="C267" t="s">
        <v>24</v>
      </c>
      <c r="D267">
        <v>1638</v>
      </c>
      <c r="E267">
        <v>48</v>
      </c>
    </row>
    <row r="268" spans="1:5" x14ac:dyDescent="0.35">
      <c r="A268" t="s">
        <v>7</v>
      </c>
      <c r="B268" t="s">
        <v>34</v>
      </c>
      <c r="C268" t="s">
        <v>15</v>
      </c>
      <c r="D268">
        <v>3829</v>
      </c>
      <c r="E268">
        <v>24</v>
      </c>
    </row>
    <row r="269" spans="1:5" x14ac:dyDescent="0.35">
      <c r="A269" t="s">
        <v>40</v>
      </c>
      <c r="B269" t="s">
        <v>39</v>
      </c>
      <c r="C269" t="s">
        <v>15</v>
      </c>
      <c r="D269">
        <v>5775</v>
      </c>
      <c r="E269">
        <v>42</v>
      </c>
    </row>
    <row r="270" spans="1:5" x14ac:dyDescent="0.35">
      <c r="A270" t="s">
        <v>6</v>
      </c>
      <c r="B270" t="s">
        <v>35</v>
      </c>
      <c r="C270" t="s">
        <v>20</v>
      </c>
      <c r="D270">
        <v>1071</v>
      </c>
      <c r="E270">
        <v>270</v>
      </c>
    </row>
    <row r="271" spans="1:5" x14ac:dyDescent="0.35">
      <c r="A271" t="s">
        <v>8</v>
      </c>
      <c r="B271" t="s">
        <v>36</v>
      </c>
      <c r="C271" t="s">
        <v>23</v>
      </c>
      <c r="D271">
        <v>5019</v>
      </c>
      <c r="E271">
        <v>150</v>
      </c>
    </row>
    <row r="272" spans="1:5" x14ac:dyDescent="0.35">
      <c r="A272" t="s">
        <v>2</v>
      </c>
      <c r="B272" t="s">
        <v>37</v>
      </c>
      <c r="C272" t="s">
        <v>15</v>
      </c>
      <c r="D272">
        <v>2863</v>
      </c>
      <c r="E272">
        <v>42</v>
      </c>
    </row>
    <row r="273" spans="1:5" x14ac:dyDescent="0.35">
      <c r="A273" t="s">
        <v>40</v>
      </c>
      <c r="B273" t="s">
        <v>35</v>
      </c>
      <c r="C273" t="s">
        <v>29</v>
      </c>
      <c r="D273">
        <v>1617</v>
      </c>
      <c r="E273">
        <v>126</v>
      </c>
    </row>
    <row r="274" spans="1:5" x14ac:dyDescent="0.35">
      <c r="A274" t="s">
        <v>6</v>
      </c>
      <c r="B274" t="s">
        <v>37</v>
      </c>
      <c r="C274" t="s">
        <v>26</v>
      </c>
      <c r="D274">
        <v>6818</v>
      </c>
      <c r="E274">
        <v>6</v>
      </c>
    </row>
    <row r="275" spans="1:5" x14ac:dyDescent="0.35">
      <c r="A275" t="s">
        <v>3</v>
      </c>
      <c r="B275" t="s">
        <v>35</v>
      </c>
      <c r="C275" t="s">
        <v>15</v>
      </c>
      <c r="D275">
        <v>6657</v>
      </c>
      <c r="E275">
        <v>276</v>
      </c>
    </row>
    <row r="276" spans="1:5" x14ac:dyDescent="0.35">
      <c r="A276" t="s">
        <v>3</v>
      </c>
      <c r="B276" t="s">
        <v>34</v>
      </c>
      <c r="C276" t="s">
        <v>17</v>
      </c>
      <c r="D276">
        <v>2919</v>
      </c>
      <c r="E276">
        <v>93</v>
      </c>
    </row>
    <row r="277" spans="1:5" x14ac:dyDescent="0.35">
      <c r="A277" t="s">
        <v>2</v>
      </c>
      <c r="B277" t="s">
        <v>36</v>
      </c>
      <c r="C277" t="s">
        <v>31</v>
      </c>
      <c r="D277">
        <v>3094</v>
      </c>
      <c r="E277">
        <v>246</v>
      </c>
    </row>
    <row r="278" spans="1:5" x14ac:dyDescent="0.35">
      <c r="A278" t="s">
        <v>6</v>
      </c>
      <c r="B278" t="s">
        <v>39</v>
      </c>
      <c r="C278" t="s">
        <v>24</v>
      </c>
      <c r="D278">
        <v>2989</v>
      </c>
      <c r="E278">
        <v>3</v>
      </c>
    </row>
    <row r="279" spans="1:5" x14ac:dyDescent="0.35">
      <c r="A279" t="s">
        <v>8</v>
      </c>
      <c r="B279" t="s">
        <v>38</v>
      </c>
      <c r="C279" t="s">
        <v>27</v>
      </c>
      <c r="D279">
        <v>2268</v>
      </c>
      <c r="E279">
        <v>63</v>
      </c>
    </row>
    <row r="280" spans="1:5" x14ac:dyDescent="0.35">
      <c r="A280" t="s">
        <v>5</v>
      </c>
      <c r="B280" t="s">
        <v>35</v>
      </c>
      <c r="C280" t="s">
        <v>31</v>
      </c>
      <c r="D280">
        <v>4753</v>
      </c>
      <c r="E280">
        <v>246</v>
      </c>
    </row>
    <row r="281" spans="1:5" x14ac:dyDescent="0.35">
      <c r="A281" t="s">
        <v>2</v>
      </c>
      <c r="B281" t="s">
        <v>34</v>
      </c>
      <c r="C281" t="s">
        <v>19</v>
      </c>
      <c r="D281">
        <v>7511</v>
      </c>
      <c r="E281">
        <v>120</v>
      </c>
    </row>
    <row r="282" spans="1:5" x14ac:dyDescent="0.35">
      <c r="A282" t="s">
        <v>2</v>
      </c>
      <c r="B282" t="s">
        <v>38</v>
      </c>
      <c r="C282" t="s">
        <v>31</v>
      </c>
      <c r="D282">
        <v>4326</v>
      </c>
      <c r="E282">
        <v>348</v>
      </c>
    </row>
    <row r="283" spans="1:5" x14ac:dyDescent="0.35">
      <c r="A283" t="s">
        <v>41</v>
      </c>
      <c r="B283" t="s">
        <v>34</v>
      </c>
      <c r="C283" t="s">
        <v>23</v>
      </c>
      <c r="D283">
        <v>4935</v>
      </c>
      <c r="E283">
        <v>126</v>
      </c>
    </row>
    <row r="284" spans="1:5" x14ac:dyDescent="0.35">
      <c r="A284" t="s">
        <v>6</v>
      </c>
      <c r="B284" t="s">
        <v>35</v>
      </c>
      <c r="C284" t="s">
        <v>30</v>
      </c>
      <c r="D284">
        <v>4781</v>
      </c>
      <c r="E284">
        <v>123</v>
      </c>
    </row>
    <row r="285" spans="1:5" x14ac:dyDescent="0.35">
      <c r="A285" t="s">
        <v>5</v>
      </c>
      <c r="B285" t="s">
        <v>38</v>
      </c>
      <c r="C285" t="s">
        <v>25</v>
      </c>
      <c r="D285">
        <v>7483</v>
      </c>
      <c r="E285">
        <v>45</v>
      </c>
    </row>
    <row r="286" spans="1:5" x14ac:dyDescent="0.35">
      <c r="A286" t="s">
        <v>10</v>
      </c>
      <c r="B286" t="s">
        <v>38</v>
      </c>
      <c r="C286" t="s">
        <v>4</v>
      </c>
      <c r="D286">
        <v>6860</v>
      </c>
      <c r="E286">
        <v>126</v>
      </c>
    </row>
    <row r="287" spans="1:5" x14ac:dyDescent="0.35">
      <c r="A287" t="s">
        <v>40</v>
      </c>
      <c r="B287" t="s">
        <v>37</v>
      </c>
      <c r="C287" t="s">
        <v>29</v>
      </c>
      <c r="D287">
        <v>9002</v>
      </c>
      <c r="E287">
        <v>72</v>
      </c>
    </row>
    <row r="288" spans="1:5" x14ac:dyDescent="0.35">
      <c r="A288" t="s">
        <v>6</v>
      </c>
      <c r="B288" t="s">
        <v>36</v>
      </c>
      <c r="C288" t="s">
        <v>29</v>
      </c>
      <c r="D288">
        <v>1400</v>
      </c>
      <c r="E288">
        <v>135</v>
      </c>
    </row>
    <row r="289" spans="1:5" x14ac:dyDescent="0.35">
      <c r="A289" t="s">
        <v>10</v>
      </c>
      <c r="B289" t="s">
        <v>34</v>
      </c>
      <c r="C289" t="s">
        <v>22</v>
      </c>
      <c r="D289">
        <v>4053</v>
      </c>
      <c r="E289">
        <v>24</v>
      </c>
    </row>
    <row r="290" spans="1:5" x14ac:dyDescent="0.35">
      <c r="A290" t="s">
        <v>7</v>
      </c>
      <c r="B290" t="s">
        <v>36</v>
      </c>
      <c r="C290" t="s">
        <v>31</v>
      </c>
      <c r="D290">
        <v>2149</v>
      </c>
      <c r="E290">
        <v>117</v>
      </c>
    </row>
    <row r="291" spans="1:5" x14ac:dyDescent="0.35">
      <c r="A291" t="s">
        <v>3</v>
      </c>
      <c r="B291" t="s">
        <v>39</v>
      </c>
      <c r="C291" t="s">
        <v>29</v>
      </c>
      <c r="D291">
        <v>3640</v>
      </c>
      <c r="E291">
        <v>51</v>
      </c>
    </row>
    <row r="292" spans="1:5" x14ac:dyDescent="0.35">
      <c r="A292" t="s">
        <v>2</v>
      </c>
      <c r="B292" t="s">
        <v>39</v>
      </c>
      <c r="C292" t="s">
        <v>23</v>
      </c>
      <c r="D292">
        <v>630</v>
      </c>
      <c r="E292">
        <v>36</v>
      </c>
    </row>
    <row r="293" spans="1:5" x14ac:dyDescent="0.35">
      <c r="A293" t="s">
        <v>9</v>
      </c>
      <c r="B293" t="s">
        <v>35</v>
      </c>
      <c r="C293" t="s">
        <v>27</v>
      </c>
      <c r="D293">
        <v>2429</v>
      </c>
      <c r="E293">
        <v>144</v>
      </c>
    </row>
    <row r="294" spans="1:5" x14ac:dyDescent="0.35">
      <c r="A294" t="s">
        <v>9</v>
      </c>
      <c r="B294" t="s">
        <v>36</v>
      </c>
      <c r="C294" t="s">
        <v>25</v>
      </c>
      <c r="D294">
        <v>2142</v>
      </c>
      <c r="E294">
        <v>114</v>
      </c>
    </row>
    <row r="295" spans="1:5" x14ac:dyDescent="0.35">
      <c r="A295" t="s">
        <v>7</v>
      </c>
      <c r="B295" t="s">
        <v>37</v>
      </c>
      <c r="C295" t="s">
        <v>30</v>
      </c>
      <c r="D295">
        <v>6454</v>
      </c>
      <c r="E295">
        <v>54</v>
      </c>
    </row>
    <row r="296" spans="1:5" x14ac:dyDescent="0.35">
      <c r="A296" t="s">
        <v>7</v>
      </c>
      <c r="B296" t="s">
        <v>37</v>
      </c>
      <c r="C296" t="s">
        <v>16</v>
      </c>
      <c r="D296">
        <v>4487</v>
      </c>
      <c r="E296">
        <v>333</v>
      </c>
    </row>
    <row r="297" spans="1:5" x14ac:dyDescent="0.35">
      <c r="A297" t="s">
        <v>3</v>
      </c>
      <c r="B297" t="s">
        <v>37</v>
      </c>
      <c r="C297" t="s">
        <v>4</v>
      </c>
      <c r="D297">
        <v>938</v>
      </c>
      <c r="E297">
        <v>366</v>
      </c>
    </row>
    <row r="298" spans="1:5" x14ac:dyDescent="0.35">
      <c r="A298" t="s">
        <v>3</v>
      </c>
      <c r="B298" t="s">
        <v>38</v>
      </c>
      <c r="C298" t="s">
        <v>26</v>
      </c>
      <c r="D298">
        <v>8841</v>
      </c>
      <c r="E298">
        <v>303</v>
      </c>
    </row>
    <row r="299" spans="1:5" x14ac:dyDescent="0.35">
      <c r="A299" t="s">
        <v>2</v>
      </c>
      <c r="B299" t="s">
        <v>39</v>
      </c>
      <c r="C299" t="s">
        <v>33</v>
      </c>
      <c r="D299">
        <v>4018</v>
      </c>
      <c r="E299">
        <v>126</v>
      </c>
    </row>
    <row r="300" spans="1:5" x14ac:dyDescent="0.35">
      <c r="A300" t="s">
        <v>41</v>
      </c>
      <c r="B300" t="s">
        <v>37</v>
      </c>
      <c r="C300" t="s">
        <v>15</v>
      </c>
      <c r="D300">
        <v>714</v>
      </c>
      <c r="E300">
        <v>231</v>
      </c>
    </row>
    <row r="301" spans="1:5" x14ac:dyDescent="0.35">
      <c r="A301" t="s">
        <v>9</v>
      </c>
      <c r="B301" t="s">
        <v>38</v>
      </c>
      <c r="C301" t="s">
        <v>25</v>
      </c>
      <c r="D301">
        <v>3850</v>
      </c>
      <c r="E301">
        <v>102</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FBF62-3A12-4E5F-A271-4A9C62C8DFE3}">
  <dimension ref="A1:M321"/>
  <sheetViews>
    <sheetView workbookViewId="0">
      <selection activeCell="J13" sqref="J13"/>
    </sheetView>
  </sheetViews>
  <sheetFormatPr defaultRowHeight="14.5" x14ac:dyDescent="0.35"/>
  <cols>
    <col min="1" max="1" width="15.7265625" bestFit="1" customWidth="1"/>
    <col min="2" max="2" width="14" bestFit="1" customWidth="1"/>
    <col min="3" max="3" width="9.6328125" customWidth="1"/>
    <col min="4" max="4" width="4.90625" customWidth="1"/>
    <col min="5" max="5" width="5.54296875" customWidth="1"/>
    <col min="6" max="6" width="15.7265625" bestFit="1" customWidth="1"/>
    <col min="7" max="7" width="14" bestFit="1" customWidth="1"/>
    <col min="8" max="8" width="6.08984375" customWidth="1"/>
    <col min="9" max="9" width="13.90625" customWidth="1"/>
    <col min="10" max="10" width="15.6328125" customWidth="1"/>
    <col min="12" max="12" width="18.90625" customWidth="1"/>
  </cols>
  <sheetData>
    <row r="1" spans="1:8" x14ac:dyDescent="0.35">
      <c r="A1" s="45" t="s">
        <v>76</v>
      </c>
      <c r="B1" s="45"/>
      <c r="C1" s="45"/>
      <c r="D1" s="45"/>
      <c r="E1" s="45"/>
      <c r="F1" s="45"/>
      <c r="G1" s="45"/>
      <c r="H1" s="8"/>
    </row>
    <row r="2" spans="1:8" x14ac:dyDescent="0.35">
      <c r="A2" s="12" t="s">
        <v>74</v>
      </c>
      <c r="F2" s="12" t="s">
        <v>75</v>
      </c>
    </row>
    <row r="4" spans="1:8" x14ac:dyDescent="0.35">
      <c r="A4" s="10" t="s">
        <v>68</v>
      </c>
      <c r="B4" t="s">
        <v>67</v>
      </c>
      <c r="F4" s="10" t="s">
        <v>68</v>
      </c>
      <c r="G4" t="s">
        <v>67</v>
      </c>
    </row>
    <row r="5" spans="1:8" x14ac:dyDescent="0.35">
      <c r="A5" s="11" t="s">
        <v>38</v>
      </c>
      <c r="B5">
        <v>25221</v>
      </c>
      <c r="F5" s="11" t="s">
        <v>38</v>
      </c>
      <c r="G5">
        <v>6069</v>
      </c>
    </row>
    <row r="6" spans="1:8" x14ac:dyDescent="0.35">
      <c r="A6" s="14" t="s">
        <v>5</v>
      </c>
      <c r="B6">
        <v>25221</v>
      </c>
      <c r="F6" s="14" t="s">
        <v>41</v>
      </c>
      <c r="G6">
        <v>6069</v>
      </c>
    </row>
    <row r="7" spans="1:8" x14ac:dyDescent="0.35">
      <c r="A7" s="11" t="s">
        <v>36</v>
      </c>
      <c r="B7">
        <v>39620</v>
      </c>
      <c r="F7" s="11" t="s">
        <v>36</v>
      </c>
      <c r="G7">
        <v>5019</v>
      </c>
    </row>
    <row r="8" spans="1:8" x14ac:dyDescent="0.35">
      <c r="A8" s="14" t="s">
        <v>5</v>
      </c>
      <c r="B8">
        <v>39620</v>
      </c>
      <c r="F8" s="14" t="s">
        <v>8</v>
      </c>
      <c r="G8">
        <v>5019</v>
      </c>
    </row>
    <row r="9" spans="1:8" x14ac:dyDescent="0.35">
      <c r="A9" s="11" t="s">
        <v>34</v>
      </c>
      <c r="B9">
        <v>41559</v>
      </c>
      <c r="F9" s="11" t="s">
        <v>34</v>
      </c>
      <c r="G9">
        <v>5516</v>
      </c>
    </row>
    <row r="10" spans="1:8" x14ac:dyDescent="0.35">
      <c r="A10" s="14" t="s">
        <v>5</v>
      </c>
      <c r="B10">
        <v>41559</v>
      </c>
      <c r="F10" s="14" t="s">
        <v>8</v>
      </c>
      <c r="G10">
        <v>5516</v>
      </c>
    </row>
    <row r="11" spans="1:8" x14ac:dyDescent="0.35">
      <c r="A11" s="11" t="s">
        <v>37</v>
      </c>
      <c r="B11">
        <v>43568</v>
      </c>
      <c r="F11" s="11" t="s">
        <v>37</v>
      </c>
      <c r="G11">
        <v>7987</v>
      </c>
    </row>
    <row r="12" spans="1:8" x14ac:dyDescent="0.35">
      <c r="A12" s="14" t="s">
        <v>7</v>
      </c>
      <c r="B12">
        <v>43568</v>
      </c>
      <c r="F12" s="14" t="s">
        <v>10</v>
      </c>
      <c r="G12">
        <v>7987</v>
      </c>
    </row>
    <row r="13" spans="1:8" x14ac:dyDescent="0.35">
      <c r="A13" s="11" t="s">
        <v>39</v>
      </c>
      <c r="B13">
        <v>45752</v>
      </c>
      <c r="F13" s="11" t="s">
        <v>39</v>
      </c>
      <c r="G13">
        <v>3976</v>
      </c>
    </row>
    <row r="14" spans="1:8" x14ac:dyDescent="0.35">
      <c r="A14" s="14" t="s">
        <v>2</v>
      </c>
      <c r="B14">
        <v>45752</v>
      </c>
      <c r="F14" s="14" t="s">
        <v>41</v>
      </c>
      <c r="G14">
        <v>3976</v>
      </c>
    </row>
    <row r="15" spans="1:8" x14ac:dyDescent="0.35">
      <c r="A15" s="11" t="s">
        <v>35</v>
      </c>
      <c r="B15">
        <v>38325</v>
      </c>
      <c r="F15" s="11" t="s">
        <v>35</v>
      </c>
      <c r="G15">
        <v>2142</v>
      </c>
    </row>
    <row r="16" spans="1:8" x14ac:dyDescent="0.35">
      <c r="A16" s="14" t="s">
        <v>40</v>
      </c>
      <c r="B16">
        <v>38325</v>
      </c>
      <c r="F16" s="14" t="s">
        <v>2</v>
      </c>
      <c r="G16">
        <v>2142</v>
      </c>
    </row>
    <row r="17" spans="1:13" x14ac:dyDescent="0.35">
      <c r="A17" s="11" t="s">
        <v>69</v>
      </c>
      <c r="B17">
        <v>234045</v>
      </c>
      <c r="F17" s="11" t="s">
        <v>69</v>
      </c>
      <c r="G17">
        <v>30709</v>
      </c>
    </row>
    <row r="19" spans="1:13" x14ac:dyDescent="0.35">
      <c r="A19" s="45" t="s">
        <v>94</v>
      </c>
      <c r="B19" s="45"/>
      <c r="C19" s="45"/>
      <c r="D19" s="45"/>
      <c r="E19" s="45"/>
      <c r="F19" s="45"/>
      <c r="G19" s="45"/>
    </row>
    <row r="20" spans="1:13" x14ac:dyDescent="0.35">
      <c r="A20" s="12"/>
      <c r="B20" s="12"/>
      <c r="C20" s="12"/>
      <c r="D20" s="12"/>
      <c r="E20" s="12"/>
      <c r="F20" s="12"/>
      <c r="G20" s="12"/>
      <c r="H20" s="12"/>
    </row>
    <row r="21" spans="1:13" x14ac:dyDescent="0.35">
      <c r="A21" t="s">
        <v>64</v>
      </c>
      <c r="B21" t="s">
        <v>11</v>
      </c>
      <c r="C21" t="s">
        <v>1</v>
      </c>
      <c r="F21" t="s">
        <v>77</v>
      </c>
      <c r="G21" t="s">
        <v>1</v>
      </c>
      <c r="I21" s="37" t="s">
        <v>93</v>
      </c>
      <c r="J21" s="36" t="s">
        <v>78</v>
      </c>
      <c r="K21" s="36" t="s">
        <v>1</v>
      </c>
      <c r="L21" s="36" t="s">
        <v>79</v>
      </c>
      <c r="M21" s="36" t="s">
        <v>1</v>
      </c>
    </row>
    <row r="22" spans="1:13" x14ac:dyDescent="0.35">
      <c r="A22" t="s">
        <v>37</v>
      </c>
      <c r="B22" t="s">
        <v>2</v>
      </c>
      <c r="C22">
        <v>11571</v>
      </c>
      <c r="F22" t="s">
        <v>2</v>
      </c>
      <c r="G22">
        <f>SUMIFS(Table13[Amount],Table13[Country],$I22,Table13[Sales Person],$F22)</f>
        <v>45752</v>
      </c>
      <c r="I22" s="37" t="s">
        <v>39</v>
      </c>
      <c r="J22" s="18" t="str">
        <f>_xlfn.XLOOKUP($K$22,Table14[Amount],Table14[Salesperson])</f>
        <v>Barr Faughny</v>
      </c>
      <c r="K22" s="18">
        <f>MAX(Table14[Amount],1)</f>
        <v>45752</v>
      </c>
      <c r="L22" s="18" t="str">
        <f>_xlfn.XLOOKUP($M$22,Table14[Amount],Table14[Salesperson])</f>
        <v>Carla Molina</v>
      </c>
      <c r="M22" s="18">
        <f>MIN(Table14[Amount])</f>
        <v>3976</v>
      </c>
    </row>
    <row r="23" spans="1:13" x14ac:dyDescent="0.35">
      <c r="A23" t="s">
        <v>35</v>
      </c>
      <c r="B23" t="s">
        <v>8</v>
      </c>
      <c r="C23">
        <v>6706</v>
      </c>
      <c r="F23" t="s">
        <v>8</v>
      </c>
      <c r="G23">
        <f>SUMIFS(Table13[Amount],Table13[Country],$I$22,Table13[Sales Person],$F23)</f>
        <v>27132</v>
      </c>
    </row>
    <row r="24" spans="1:13" x14ac:dyDescent="0.35">
      <c r="A24" t="s">
        <v>35</v>
      </c>
      <c r="B24" t="s">
        <v>9</v>
      </c>
      <c r="C24">
        <v>959</v>
      </c>
      <c r="F24" t="s">
        <v>9</v>
      </c>
      <c r="G24">
        <f>SUMIFS(Table13[Amount],Table13[Country],$I$22,Table13[Sales Person],$F24)</f>
        <v>9751</v>
      </c>
    </row>
    <row r="25" spans="1:13" x14ac:dyDescent="0.35">
      <c r="A25" t="s">
        <v>36</v>
      </c>
      <c r="B25" t="s">
        <v>41</v>
      </c>
      <c r="C25">
        <v>9632</v>
      </c>
      <c r="F25" t="s">
        <v>41</v>
      </c>
      <c r="G25">
        <f>SUMIFS(Table13[Amount],Table13[Country],$I$22,Table13[Sales Person],$F25)</f>
        <v>3976</v>
      </c>
    </row>
    <row r="26" spans="1:13" x14ac:dyDescent="0.35">
      <c r="A26" t="s">
        <v>39</v>
      </c>
      <c r="B26" t="s">
        <v>6</v>
      </c>
      <c r="C26">
        <v>2100</v>
      </c>
      <c r="F26" t="s">
        <v>6</v>
      </c>
      <c r="G26">
        <f>SUMIFS(Table13[Amount],Table13[Country],$I$22,Table13[Sales Person],$F26)</f>
        <v>15827</v>
      </c>
    </row>
    <row r="27" spans="1:13" x14ac:dyDescent="0.35">
      <c r="A27" t="s">
        <v>35</v>
      </c>
      <c r="B27" t="s">
        <v>40</v>
      </c>
      <c r="C27">
        <v>8869</v>
      </c>
      <c r="F27" t="s">
        <v>40</v>
      </c>
      <c r="G27">
        <f>SUMIFS(Table13[Amount],Table13[Country],$I$22,Table13[Sales Person],$F27)</f>
        <v>21063</v>
      </c>
    </row>
    <row r="28" spans="1:13" x14ac:dyDescent="0.35">
      <c r="A28" t="s">
        <v>38</v>
      </c>
      <c r="B28" t="s">
        <v>6</v>
      </c>
      <c r="C28">
        <v>2681</v>
      </c>
      <c r="F28" t="s">
        <v>7</v>
      </c>
      <c r="G28">
        <f>SUMIFS(Table13[Amount],Table13[Country],$I$22,Table13[Sales Person],$F28)</f>
        <v>5404</v>
      </c>
    </row>
    <row r="29" spans="1:13" x14ac:dyDescent="0.35">
      <c r="A29" t="s">
        <v>35</v>
      </c>
      <c r="B29" t="s">
        <v>8</v>
      </c>
      <c r="C29">
        <v>5012</v>
      </c>
      <c r="F29" t="s">
        <v>3</v>
      </c>
      <c r="G29">
        <f>SUMIFS(Table13[Amount],Table13[Country],$I$22,Table13[Sales Person],$F29)</f>
        <v>10269</v>
      </c>
    </row>
    <row r="30" spans="1:13" x14ac:dyDescent="0.35">
      <c r="A30" t="s">
        <v>38</v>
      </c>
      <c r="B30" t="s">
        <v>7</v>
      </c>
      <c r="C30">
        <v>1281</v>
      </c>
      <c r="F30" t="s">
        <v>5</v>
      </c>
      <c r="G30">
        <f>SUMIFS(Table13[Amount],Table13[Country],$I$22,Table13[Sales Person],$F30)</f>
        <v>16548</v>
      </c>
    </row>
    <row r="31" spans="1:13" x14ac:dyDescent="0.35">
      <c r="A31" t="s">
        <v>37</v>
      </c>
      <c r="B31" t="s">
        <v>2</v>
      </c>
      <c r="C31">
        <v>9926</v>
      </c>
      <c r="F31" t="s">
        <v>10</v>
      </c>
      <c r="G31">
        <f>SUMIFS(Table13[Amount],Table13[Country],$I$22,Table13[Sales Person],$F31)</f>
        <v>17808</v>
      </c>
    </row>
    <row r="32" spans="1:13" x14ac:dyDescent="0.35">
      <c r="A32" t="s">
        <v>39</v>
      </c>
      <c r="B32" t="s">
        <v>2</v>
      </c>
      <c r="C32">
        <v>1785</v>
      </c>
    </row>
    <row r="33" spans="1:3" x14ac:dyDescent="0.35">
      <c r="A33" t="s">
        <v>37</v>
      </c>
      <c r="B33" t="s">
        <v>7</v>
      </c>
      <c r="C33">
        <v>9835</v>
      </c>
    </row>
    <row r="34" spans="1:3" x14ac:dyDescent="0.35">
      <c r="A34" t="s">
        <v>38</v>
      </c>
      <c r="B34" t="s">
        <v>9</v>
      </c>
      <c r="C34">
        <v>2646</v>
      </c>
    </row>
    <row r="35" spans="1:3" x14ac:dyDescent="0.35">
      <c r="A35" t="s">
        <v>34</v>
      </c>
      <c r="B35" t="s">
        <v>2</v>
      </c>
      <c r="C35">
        <v>252</v>
      </c>
    </row>
    <row r="36" spans="1:3" x14ac:dyDescent="0.35">
      <c r="A36" t="s">
        <v>35</v>
      </c>
      <c r="B36" t="s">
        <v>3</v>
      </c>
      <c r="C36">
        <v>2464</v>
      </c>
    </row>
    <row r="37" spans="1:3" x14ac:dyDescent="0.35">
      <c r="A37" t="s">
        <v>35</v>
      </c>
      <c r="B37" t="s">
        <v>3</v>
      </c>
      <c r="C37">
        <v>2114</v>
      </c>
    </row>
    <row r="38" spans="1:3" x14ac:dyDescent="0.35">
      <c r="A38" t="s">
        <v>37</v>
      </c>
      <c r="B38" t="s">
        <v>8</v>
      </c>
      <c r="C38">
        <v>9709</v>
      </c>
    </row>
    <row r="39" spans="1:3" x14ac:dyDescent="0.35">
      <c r="A39" t="s">
        <v>34</v>
      </c>
      <c r="B39" t="s">
        <v>5</v>
      </c>
      <c r="C39">
        <v>15610</v>
      </c>
    </row>
    <row r="40" spans="1:3" x14ac:dyDescent="0.35">
      <c r="A40" t="s">
        <v>34</v>
      </c>
      <c r="B40" t="s">
        <v>41</v>
      </c>
      <c r="C40">
        <v>336</v>
      </c>
    </row>
    <row r="41" spans="1:3" x14ac:dyDescent="0.35">
      <c r="A41" t="s">
        <v>39</v>
      </c>
      <c r="B41" t="s">
        <v>2</v>
      </c>
      <c r="C41">
        <v>9443</v>
      </c>
    </row>
    <row r="42" spans="1:3" x14ac:dyDescent="0.35">
      <c r="A42" t="s">
        <v>34</v>
      </c>
      <c r="B42" t="s">
        <v>9</v>
      </c>
      <c r="C42">
        <v>8155</v>
      </c>
    </row>
    <row r="43" spans="1:3" x14ac:dyDescent="0.35">
      <c r="A43" t="s">
        <v>38</v>
      </c>
      <c r="B43" t="s">
        <v>8</v>
      </c>
      <c r="C43">
        <v>1701</v>
      </c>
    </row>
    <row r="44" spans="1:3" x14ac:dyDescent="0.35">
      <c r="A44" t="s">
        <v>38</v>
      </c>
      <c r="B44" t="s">
        <v>10</v>
      </c>
      <c r="C44">
        <v>2205</v>
      </c>
    </row>
    <row r="45" spans="1:3" x14ac:dyDescent="0.35">
      <c r="A45" t="s">
        <v>37</v>
      </c>
      <c r="B45" t="s">
        <v>40</v>
      </c>
      <c r="C45">
        <v>9002</v>
      </c>
    </row>
    <row r="46" spans="1:3" x14ac:dyDescent="0.35">
      <c r="A46" t="s">
        <v>35</v>
      </c>
      <c r="B46" t="s">
        <v>41</v>
      </c>
      <c r="C46">
        <v>2114</v>
      </c>
    </row>
    <row r="47" spans="1:3" x14ac:dyDescent="0.35">
      <c r="A47" t="s">
        <v>36</v>
      </c>
      <c r="B47" t="s">
        <v>41</v>
      </c>
      <c r="C47">
        <v>10311</v>
      </c>
    </row>
    <row r="48" spans="1:3" x14ac:dyDescent="0.35">
      <c r="A48" t="s">
        <v>39</v>
      </c>
      <c r="B48" t="s">
        <v>3</v>
      </c>
      <c r="C48">
        <v>21</v>
      </c>
    </row>
    <row r="49" spans="1:3" x14ac:dyDescent="0.35">
      <c r="A49" t="s">
        <v>35</v>
      </c>
      <c r="B49" t="s">
        <v>10</v>
      </c>
      <c r="C49">
        <v>1974</v>
      </c>
    </row>
    <row r="50" spans="1:3" x14ac:dyDescent="0.35">
      <c r="A50" t="s">
        <v>36</v>
      </c>
      <c r="B50" t="s">
        <v>5</v>
      </c>
      <c r="C50">
        <v>6314</v>
      </c>
    </row>
    <row r="51" spans="1:3" x14ac:dyDescent="0.35">
      <c r="A51" t="s">
        <v>37</v>
      </c>
      <c r="B51" t="s">
        <v>5</v>
      </c>
      <c r="C51">
        <v>8813</v>
      </c>
    </row>
    <row r="52" spans="1:3" x14ac:dyDescent="0.35">
      <c r="A52" t="s">
        <v>37</v>
      </c>
      <c r="B52" t="s">
        <v>6</v>
      </c>
      <c r="C52">
        <v>7693</v>
      </c>
    </row>
    <row r="53" spans="1:3" x14ac:dyDescent="0.35">
      <c r="A53" t="s">
        <v>35</v>
      </c>
      <c r="B53" t="s">
        <v>2</v>
      </c>
      <c r="C53">
        <v>553</v>
      </c>
    </row>
    <row r="54" spans="1:3" x14ac:dyDescent="0.35">
      <c r="A54" t="s">
        <v>39</v>
      </c>
      <c r="B54" t="s">
        <v>8</v>
      </c>
      <c r="C54">
        <v>7021</v>
      </c>
    </row>
    <row r="55" spans="1:3" x14ac:dyDescent="0.35">
      <c r="A55" t="s">
        <v>39</v>
      </c>
      <c r="B55" t="s">
        <v>40</v>
      </c>
      <c r="C55">
        <v>5817</v>
      </c>
    </row>
    <row r="56" spans="1:3" x14ac:dyDescent="0.35">
      <c r="A56" t="s">
        <v>39</v>
      </c>
      <c r="B56" t="s">
        <v>41</v>
      </c>
      <c r="C56">
        <v>3976</v>
      </c>
    </row>
    <row r="57" spans="1:3" x14ac:dyDescent="0.35">
      <c r="A57" t="s">
        <v>38</v>
      </c>
      <c r="B57" t="s">
        <v>6</v>
      </c>
      <c r="C57">
        <v>1134</v>
      </c>
    </row>
    <row r="58" spans="1:3" x14ac:dyDescent="0.35">
      <c r="A58" t="s">
        <v>39</v>
      </c>
      <c r="B58" t="s">
        <v>2</v>
      </c>
      <c r="C58">
        <v>6027</v>
      </c>
    </row>
    <row r="59" spans="1:3" x14ac:dyDescent="0.35">
      <c r="A59" t="s">
        <v>37</v>
      </c>
      <c r="B59" t="s">
        <v>40</v>
      </c>
      <c r="C59">
        <v>7693</v>
      </c>
    </row>
    <row r="60" spans="1:3" x14ac:dyDescent="0.35">
      <c r="A60" t="s">
        <v>34</v>
      </c>
      <c r="B60" t="s">
        <v>7</v>
      </c>
      <c r="C60">
        <v>3262</v>
      </c>
    </row>
    <row r="61" spans="1:3" x14ac:dyDescent="0.35">
      <c r="A61" t="s">
        <v>34</v>
      </c>
      <c r="B61" t="s">
        <v>40</v>
      </c>
      <c r="C61">
        <v>2289</v>
      </c>
    </row>
    <row r="62" spans="1:3" x14ac:dyDescent="0.35">
      <c r="A62" t="s">
        <v>34</v>
      </c>
      <c r="B62" t="s">
        <v>5</v>
      </c>
      <c r="C62">
        <v>6986</v>
      </c>
    </row>
    <row r="63" spans="1:3" x14ac:dyDescent="0.35">
      <c r="A63" t="s">
        <v>38</v>
      </c>
      <c r="B63" t="s">
        <v>2</v>
      </c>
      <c r="C63">
        <v>4417</v>
      </c>
    </row>
    <row r="64" spans="1:3" x14ac:dyDescent="0.35">
      <c r="A64" t="s">
        <v>34</v>
      </c>
      <c r="B64" t="s">
        <v>6</v>
      </c>
      <c r="C64">
        <v>1442</v>
      </c>
    </row>
    <row r="65" spans="1:3" x14ac:dyDescent="0.35">
      <c r="A65" t="s">
        <v>35</v>
      </c>
      <c r="B65" t="s">
        <v>3</v>
      </c>
      <c r="C65">
        <v>2415</v>
      </c>
    </row>
    <row r="66" spans="1:3" x14ac:dyDescent="0.35">
      <c r="A66" t="s">
        <v>37</v>
      </c>
      <c r="B66" t="s">
        <v>3</v>
      </c>
      <c r="C66">
        <v>7308</v>
      </c>
    </row>
    <row r="67" spans="1:3" x14ac:dyDescent="0.35">
      <c r="A67" t="s">
        <v>37</v>
      </c>
      <c r="B67" t="s">
        <v>9</v>
      </c>
      <c r="C67">
        <v>7273</v>
      </c>
    </row>
    <row r="68" spans="1:3" x14ac:dyDescent="0.35">
      <c r="A68" t="s">
        <v>38</v>
      </c>
      <c r="B68" t="s">
        <v>5</v>
      </c>
      <c r="C68">
        <v>5075</v>
      </c>
    </row>
    <row r="69" spans="1:3" x14ac:dyDescent="0.35">
      <c r="A69" t="s">
        <v>36</v>
      </c>
      <c r="B69" t="s">
        <v>3</v>
      </c>
      <c r="C69">
        <v>9198</v>
      </c>
    </row>
    <row r="70" spans="1:3" x14ac:dyDescent="0.35">
      <c r="A70" t="s">
        <v>34</v>
      </c>
      <c r="B70" t="s">
        <v>6</v>
      </c>
      <c r="C70">
        <v>3339</v>
      </c>
    </row>
    <row r="71" spans="1:3" x14ac:dyDescent="0.35">
      <c r="A71" t="s">
        <v>34</v>
      </c>
      <c r="B71" t="s">
        <v>40</v>
      </c>
      <c r="C71">
        <v>5019</v>
      </c>
    </row>
    <row r="72" spans="1:3" x14ac:dyDescent="0.35">
      <c r="A72" t="s">
        <v>36</v>
      </c>
      <c r="B72" t="s">
        <v>5</v>
      </c>
      <c r="C72">
        <v>16184</v>
      </c>
    </row>
    <row r="73" spans="1:3" x14ac:dyDescent="0.35">
      <c r="A73" t="s">
        <v>36</v>
      </c>
      <c r="B73" t="s">
        <v>6</v>
      </c>
      <c r="C73">
        <v>497</v>
      </c>
    </row>
    <row r="74" spans="1:3" x14ac:dyDescent="0.35">
      <c r="A74" t="s">
        <v>36</v>
      </c>
      <c r="B74" t="s">
        <v>2</v>
      </c>
      <c r="C74">
        <v>8211</v>
      </c>
    </row>
    <row r="75" spans="1:3" x14ac:dyDescent="0.35">
      <c r="A75" t="s">
        <v>38</v>
      </c>
      <c r="B75" t="s">
        <v>2</v>
      </c>
      <c r="C75">
        <v>6580</v>
      </c>
    </row>
    <row r="76" spans="1:3" x14ac:dyDescent="0.35">
      <c r="A76" t="s">
        <v>35</v>
      </c>
      <c r="B76" t="s">
        <v>41</v>
      </c>
      <c r="C76">
        <v>4760</v>
      </c>
    </row>
    <row r="77" spans="1:3" x14ac:dyDescent="0.35">
      <c r="A77" t="s">
        <v>36</v>
      </c>
      <c r="B77" t="s">
        <v>40</v>
      </c>
      <c r="C77">
        <v>5439</v>
      </c>
    </row>
    <row r="78" spans="1:3" x14ac:dyDescent="0.35">
      <c r="A78" t="s">
        <v>34</v>
      </c>
      <c r="B78" t="s">
        <v>41</v>
      </c>
      <c r="C78">
        <v>1463</v>
      </c>
    </row>
    <row r="79" spans="1:3" x14ac:dyDescent="0.35">
      <c r="A79" t="s">
        <v>34</v>
      </c>
      <c r="B79" t="s">
        <v>3</v>
      </c>
      <c r="C79">
        <v>7777</v>
      </c>
    </row>
    <row r="80" spans="1:3" x14ac:dyDescent="0.35">
      <c r="A80" t="s">
        <v>37</v>
      </c>
      <c r="B80" t="s">
        <v>6</v>
      </c>
      <c r="C80">
        <v>6818</v>
      </c>
    </row>
    <row r="81" spans="1:3" x14ac:dyDescent="0.35">
      <c r="A81" t="s">
        <v>37</v>
      </c>
      <c r="B81" t="s">
        <v>7</v>
      </c>
      <c r="C81">
        <v>6608</v>
      </c>
    </row>
    <row r="82" spans="1:3" x14ac:dyDescent="0.35">
      <c r="A82" t="s">
        <v>34</v>
      </c>
      <c r="B82" t="s">
        <v>6</v>
      </c>
      <c r="C82">
        <v>4242</v>
      </c>
    </row>
    <row r="83" spans="1:3" x14ac:dyDescent="0.35">
      <c r="A83" t="s">
        <v>36</v>
      </c>
      <c r="B83" t="s">
        <v>6</v>
      </c>
      <c r="C83">
        <v>6118</v>
      </c>
    </row>
    <row r="84" spans="1:3" x14ac:dyDescent="0.35">
      <c r="A84" t="s">
        <v>36</v>
      </c>
      <c r="B84" t="s">
        <v>10</v>
      </c>
      <c r="C84">
        <v>2317</v>
      </c>
    </row>
    <row r="85" spans="1:3" x14ac:dyDescent="0.35">
      <c r="A85" t="s">
        <v>38</v>
      </c>
      <c r="B85" t="s">
        <v>6</v>
      </c>
      <c r="C85">
        <v>938</v>
      </c>
    </row>
    <row r="86" spans="1:3" x14ac:dyDescent="0.35">
      <c r="A86" t="s">
        <v>37</v>
      </c>
      <c r="B86" t="s">
        <v>7</v>
      </c>
      <c r="C86">
        <v>6454</v>
      </c>
    </row>
    <row r="87" spans="1:3" x14ac:dyDescent="0.35">
      <c r="A87" t="s">
        <v>34</v>
      </c>
      <c r="B87" t="s">
        <v>7</v>
      </c>
      <c r="C87">
        <v>2205</v>
      </c>
    </row>
    <row r="88" spans="1:3" x14ac:dyDescent="0.35">
      <c r="A88" t="s">
        <v>37</v>
      </c>
      <c r="B88" t="s">
        <v>41</v>
      </c>
      <c r="C88">
        <v>6398</v>
      </c>
    </row>
    <row r="89" spans="1:3" x14ac:dyDescent="0.35">
      <c r="A89" t="s">
        <v>35</v>
      </c>
      <c r="B89" t="s">
        <v>5</v>
      </c>
      <c r="C89">
        <v>2415</v>
      </c>
    </row>
    <row r="90" spans="1:3" x14ac:dyDescent="0.35">
      <c r="A90" t="s">
        <v>34</v>
      </c>
      <c r="B90" t="s">
        <v>40</v>
      </c>
      <c r="C90">
        <v>4018</v>
      </c>
    </row>
    <row r="91" spans="1:3" x14ac:dyDescent="0.35">
      <c r="A91" t="s">
        <v>34</v>
      </c>
      <c r="B91" t="s">
        <v>5</v>
      </c>
      <c r="C91">
        <v>861</v>
      </c>
    </row>
    <row r="92" spans="1:3" x14ac:dyDescent="0.35">
      <c r="A92" t="s">
        <v>38</v>
      </c>
      <c r="B92" t="s">
        <v>10</v>
      </c>
      <c r="C92">
        <v>5586</v>
      </c>
    </row>
    <row r="93" spans="1:3" x14ac:dyDescent="0.35">
      <c r="A93" t="s">
        <v>34</v>
      </c>
      <c r="B93" t="s">
        <v>7</v>
      </c>
      <c r="C93">
        <v>2226</v>
      </c>
    </row>
    <row r="94" spans="1:3" x14ac:dyDescent="0.35">
      <c r="A94" t="s">
        <v>34</v>
      </c>
      <c r="B94" t="s">
        <v>9</v>
      </c>
      <c r="C94">
        <v>14329</v>
      </c>
    </row>
    <row r="95" spans="1:3" x14ac:dyDescent="0.35">
      <c r="A95" t="s">
        <v>34</v>
      </c>
      <c r="B95" t="s">
        <v>9</v>
      </c>
      <c r="C95">
        <v>8463</v>
      </c>
    </row>
    <row r="96" spans="1:3" x14ac:dyDescent="0.35">
      <c r="A96" t="s">
        <v>34</v>
      </c>
      <c r="B96" t="s">
        <v>5</v>
      </c>
      <c r="C96">
        <v>2891</v>
      </c>
    </row>
    <row r="97" spans="1:3" x14ac:dyDescent="0.35">
      <c r="A97" t="s">
        <v>36</v>
      </c>
      <c r="B97" t="s">
        <v>3</v>
      </c>
      <c r="C97">
        <v>3773</v>
      </c>
    </row>
    <row r="98" spans="1:3" x14ac:dyDescent="0.35">
      <c r="A98" t="s">
        <v>36</v>
      </c>
      <c r="B98" t="s">
        <v>41</v>
      </c>
      <c r="C98">
        <v>854</v>
      </c>
    </row>
    <row r="99" spans="1:3" x14ac:dyDescent="0.35">
      <c r="A99" t="s">
        <v>36</v>
      </c>
      <c r="B99" t="s">
        <v>6</v>
      </c>
      <c r="C99">
        <v>4970</v>
      </c>
    </row>
    <row r="100" spans="1:3" x14ac:dyDescent="0.35">
      <c r="A100" t="s">
        <v>35</v>
      </c>
      <c r="B100" t="s">
        <v>9</v>
      </c>
      <c r="C100">
        <v>98</v>
      </c>
    </row>
    <row r="101" spans="1:3" x14ac:dyDescent="0.35">
      <c r="A101" t="s">
        <v>35</v>
      </c>
      <c r="B101" t="s">
        <v>5</v>
      </c>
      <c r="C101">
        <v>13391</v>
      </c>
    </row>
    <row r="102" spans="1:3" x14ac:dyDescent="0.35">
      <c r="A102" t="s">
        <v>39</v>
      </c>
      <c r="B102" t="s">
        <v>8</v>
      </c>
      <c r="C102">
        <v>8890</v>
      </c>
    </row>
    <row r="103" spans="1:3" x14ac:dyDescent="0.35">
      <c r="A103" t="s">
        <v>38</v>
      </c>
      <c r="B103" t="s">
        <v>2</v>
      </c>
      <c r="C103">
        <v>56</v>
      </c>
    </row>
    <row r="104" spans="1:3" x14ac:dyDescent="0.35">
      <c r="A104" t="s">
        <v>36</v>
      </c>
      <c r="B104" t="s">
        <v>3</v>
      </c>
      <c r="C104">
        <v>3339</v>
      </c>
    </row>
    <row r="105" spans="1:3" x14ac:dyDescent="0.35">
      <c r="A105" t="s">
        <v>35</v>
      </c>
      <c r="B105" t="s">
        <v>10</v>
      </c>
      <c r="C105">
        <v>3808</v>
      </c>
    </row>
    <row r="106" spans="1:3" x14ac:dyDescent="0.35">
      <c r="A106" t="s">
        <v>38</v>
      </c>
      <c r="B106" t="s">
        <v>10</v>
      </c>
      <c r="C106">
        <v>63</v>
      </c>
    </row>
    <row r="107" spans="1:3" x14ac:dyDescent="0.35">
      <c r="A107" t="s">
        <v>39</v>
      </c>
      <c r="B107" t="s">
        <v>2</v>
      </c>
      <c r="C107">
        <v>7812</v>
      </c>
    </row>
    <row r="108" spans="1:3" x14ac:dyDescent="0.35">
      <c r="A108" t="s">
        <v>37</v>
      </c>
      <c r="B108" t="s">
        <v>7</v>
      </c>
      <c r="C108">
        <v>6391</v>
      </c>
    </row>
    <row r="109" spans="1:3" x14ac:dyDescent="0.35">
      <c r="A109" t="s">
        <v>36</v>
      </c>
      <c r="B109" t="s">
        <v>3</v>
      </c>
      <c r="C109">
        <v>973</v>
      </c>
    </row>
    <row r="110" spans="1:3" x14ac:dyDescent="0.35">
      <c r="A110" t="s">
        <v>35</v>
      </c>
      <c r="B110" t="s">
        <v>10</v>
      </c>
      <c r="C110">
        <v>567</v>
      </c>
    </row>
    <row r="111" spans="1:3" x14ac:dyDescent="0.35">
      <c r="A111" t="s">
        <v>36</v>
      </c>
      <c r="B111" t="s">
        <v>10</v>
      </c>
      <c r="C111">
        <v>2471</v>
      </c>
    </row>
    <row r="112" spans="1:3" x14ac:dyDescent="0.35">
      <c r="A112" t="s">
        <v>38</v>
      </c>
      <c r="B112" t="s">
        <v>5</v>
      </c>
      <c r="C112">
        <v>7189</v>
      </c>
    </row>
    <row r="113" spans="1:3" x14ac:dyDescent="0.35">
      <c r="A113" t="s">
        <v>35</v>
      </c>
      <c r="B113" t="s">
        <v>41</v>
      </c>
      <c r="C113">
        <v>7455</v>
      </c>
    </row>
    <row r="114" spans="1:3" x14ac:dyDescent="0.35">
      <c r="A114" t="s">
        <v>34</v>
      </c>
      <c r="B114" t="s">
        <v>3</v>
      </c>
      <c r="C114">
        <v>3108</v>
      </c>
    </row>
    <row r="115" spans="1:3" x14ac:dyDescent="0.35">
      <c r="A115" t="s">
        <v>38</v>
      </c>
      <c r="B115" t="s">
        <v>6</v>
      </c>
      <c r="C115">
        <v>469</v>
      </c>
    </row>
    <row r="116" spans="1:3" x14ac:dyDescent="0.35">
      <c r="A116" t="s">
        <v>37</v>
      </c>
      <c r="B116" t="s">
        <v>8</v>
      </c>
      <c r="C116">
        <v>6279</v>
      </c>
    </row>
    <row r="117" spans="1:3" x14ac:dyDescent="0.35">
      <c r="A117" t="s">
        <v>37</v>
      </c>
      <c r="B117" t="s">
        <v>40</v>
      </c>
      <c r="C117">
        <v>6132</v>
      </c>
    </row>
    <row r="118" spans="1:3" x14ac:dyDescent="0.35">
      <c r="A118" t="s">
        <v>38</v>
      </c>
      <c r="B118" t="s">
        <v>9</v>
      </c>
      <c r="C118">
        <v>2408</v>
      </c>
    </row>
    <row r="119" spans="1:3" x14ac:dyDescent="0.35">
      <c r="A119" t="s">
        <v>36</v>
      </c>
      <c r="B119" t="s">
        <v>3</v>
      </c>
      <c r="C119">
        <v>1281</v>
      </c>
    </row>
    <row r="120" spans="1:3" x14ac:dyDescent="0.35">
      <c r="A120" t="s">
        <v>35</v>
      </c>
      <c r="B120" t="s">
        <v>40</v>
      </c>
      <c r="C120">
        <v>12348</v>
      </c>
    </row>
    <row r="121" spans="1:3" x14ac:dyDescent="0.35">
      <c r="A121" t="s">
        <v>34</v>
      </c>
      <c r="B121" t="s">
        <v>3</v>
      </c>
      <c r="C121">
        <v>3689</v>
      </c>
    </row>
    <row r="122" spans="1:3" x14ac:dyDescent="0.35">
      <c r="A122" t="s">
        <v>36</v>
      </c>
      <c r="B122" t="s">
        <v>7</v>
      </c>
      <c r="C122">
        <v>2870</v>
      </c>
    </row>
    <row r="123" spans="1:3" x14ac:dyDescent="0.35">
      <c r="A123" t="s">
        <v>36</v>
      </c>
      <c r="B123" t="s">
        <v>2</v>
      </c>
      <c r="C123">
        <v>798</v>
      </c>
    </row>
    <row r="124" spans="1:3" x14ac:dyDescent="0.35">
      <c r="A124" t="s">
        <v>37</v>
      </c>
      <c r="B124" t="s">
        <v>7</v>
      </c>
      <c r="C124">
        <v>5306</v>
      </c>
    </row>
    <row r="125" spans="1:3" x14ac:dyDescent="0.35">
      <c r="A125" t="s">
        <v>35</v>
      </c>
      <c r="B125" t="s">
        <v>5</v>
      </c>
      <c r="C125">
        <v>2744</v>
      </c>
    </row>
    <row r="126" spans="1:3" x14ac:dyDescent="0.35">
      <c r="A126" t="s">
        <v>36</v>
      </c>
      <c r="B126" t="s">
        <v>40</v>
      </c>
      <c r="C126">
        <v>9772</v>
      </c>
    </row>
    <row r="127" spans="1:3" x14ac:dyDescent="0.35">
      <c r="A127" t="s">
        <v>34</v>
      </c>
      <c r="B127" t="s">
        <v>7</v>
      </c>
      <c r="C127">
        <v>1568</v>
      </c>
    </row>
    <row r="128" spans="1:3" x14ac:dyDescent="0.35">
      <c r="A128" t="s">
        <v>36</v>
      </c>
      <c r="B128" t="s">
        <v>2</v>
      </c>
      <c r="C128">
        <v>11417</v>
      </c>
    </row>
    <row r="129" spans="1:3" x14ac:dyDescent="0.35">
      <c r="A129" t="s">
        <v>34</v>
      </c>
      <c r="B129" t="s">
        <v>40</v>
      </c>
      <c r="C129">
        <v>6748</v>
      </c>
    </row>
    <row r="130" spans="1:3" x14ac:dyDescent="0.35">
      <c r="A130" t="s">
        <v>36</v>
      </c>
      <c r="B130" t="s">
        <v>10</v>
      </c>
      <c r="C130">
        <v>1407</v>
      </c>
    </row>
    <row r="131" spans="1:3" x14ac:dyDescent="0.35">
      <c r="A131" t="s">
        <v>35</v>
      </c>
      <c r="B131" t="s">
        <v>8</v>
      </c>
      <c r="C131">
        <v>2023</v>
      </c>
    </row>
    <row r="132" spans="1:3" x14ac:dyDescent="0.35">
      <c r="A132" t="s">
        <v>39</v>
      </c>
      <c r="B132" t="s">
        <v>5</v>
      </c>
      <c r="C132">
        <v>5236</v>
      </c>
    </row>
    <row r="133" spans="1:3" x14ac:dyDescent="0.35">
      <c r="A133" t="s">
        <v>36</v>
      </c>
      <c r="B133" t="s">
        <v>41</v>
      </c>
      <c r="C133">
        <v>1925</v>
      </c>
    </row>
    <row r="134" spans="1:3" x14ac:dyDescent="0.35">
      <c r="A134" t="s">
        <v>37</v>
      </c>
      <c r="B134" t="s">
        <v>5</v>
      </c>
      <c r="C134">
        <v>4991</v>
      </c>
    </row>
    <row r="135" spans="1:3" x14ac:dyDescent="0.35">
      <c r="A135" t="s">
        <v>34</v>
      </c>
      <c r="B135" t="s">
        <v>6</v>
      </c>
      <c r="C135">
        <v>8008</v>
      </c>
    </row>
    <row r="136" spans="1:3" x14ac:dyDescent="0.35">
      <c r="A136" t="s">
        <v>34</v>
      </c>
      <c r="B136" t="s">
        <v>10</v>
      </c>
      <c r="C136">
        <v>1428</v>
      </c>
    </row>
    <row r="137" spans="1:3" x14ac:dyDescent="0.35">
      <c r="A137" t="s">
        <v>34</v>
      </c>
      <c r="B137" t="s">
        <v>6</v>
      </c>
      <c r="C137">
        <v>525</v>
      </c>
    </row>
    <row r="138" spans="1:3" x14ac:dyDescent="0.35">
      <c r="A138" t="s">
        <v>37</v>
      </c>
      <c r="B138" t="s">
        <v>6</v>
      </c>
      <c r="C138">
        <v>4949</v>
      </c>
    </row>
    <row r="139" spans="1:3" x14ac:dyDescent="0.35">
      <c r="A139" t="s">
        <v>35</v>
      </c>
      <c r="B139" t="s">
        <v>7</v>
      </c>
      <c r="C139">
        <v>6755</v>
      </c>
    </row>
    <row r="140" spans="1:3" x14ac:dyDescent="0.35">
      <c r="A140" t="s">
        <v>37</v>
      </c>
      <c r="B140" t="s">
        <v>10</v>
      </c>
      <c r="C140">
        <v>4683</v>
      </c>
    </row>
    <row r="141" spans="1:3" x14ac:dyDescent="0.35">
      <c r="A141" t="s">
        <v>38</v>
      </c>
      <c r="B141" t="s">
        <v>40</v>
      </c>
      <c r="C141">
        <v>2541</v>
      </c>
    </row>
    <row r="142" spans="1:3" x14ac:dyDescent="0.35">
      <c r="A142" t="s">
        <v>37</v>
      </c>
      <c r="B142" t="s">
        <v>3</v>
      </c>
      <c r="C142">
        <v>4592</v>
      </c>
    </row>
    <row r="143" spans="1:3" x14ac:dyDescent="0.35">
      <c r="A143" t="s">
        <v>38</v>
      </c>
      <c r="B143" t="s">
        <v>40</v>
      </c>
      <c r="C143">
        <v>6125</v>
      </c>
    </row>
    <row r="144" spans="1:3" x14ac:dyDescent="0.35">
      <c r="A144" t="s">
        <v>35</v>
      </c>
      <c r="B144" t="s">
        <v>41</v>
      </c>
      <c r="C144">
        <v>847</v>
      </c>
    </row>
    <row r="145" spans="1:3" x14ac:dyDescent="0.35">
      <c r="A145" t="s">
        <v>35</v>
      </c>
      <c r="B145" t="s">
        <v>8</v>
      </c>
      <c r="C145">
        <v>4753</v>
      </c>
    </row>
    <row r="146" spans="1:3" x14ac:dyDescent="0.35">
      <c r="A146" t="s">
        <v>38</v>
      </c>
      <c r="B146" t="s">
        <v>6</v>
      </c>
      <c r="C146">
        <v>959</v>
      </c>
    </row>
    <row r="147" spans="1:3" x14ac:dyDescent="0.35">
      <c r="A147" t="s">
        <v>35</v>
      </c>
      <c r="B147" t="s">
        <v>7</v>
      </c>
      <c r="C147">
        <v>2793</v>
      </c>
    </row>
    <row r="148" spans="1:3" x14ac:dyDescent="0.35">
      <c r="A148" t="s">
        <v>35</v>
      </c>
      <c r="B148" t="s">
        <v>7</v>
      </c>
      <c r="C148">
        <v>4606</v>
      </c>
    </row>
    <row r="149" spans="1:3" x14ac:dyDescent="0.35">
      <c r="A149" t="s">
        <v>36</v>
      </c>
      <c r="B149" t="s">
        <v>7</v>
      </c>
      <c r="C149">
        <v>5551</v>
      </c>
    </row>
    <row r="150" spans="1:3" x14ac:dyDescent="0.35">
      <c r="A150" t="s">
        <v>36</v>
      </c>
      <c r="B150" t="s">
        <v>10</v>
      </c>
      <c r="C150">
        <v>6657</v>
      </c>
    </row>
    <row r="151" spans="1:3" x14ac:dyDescent="0.35">
      <c r="A151" t="s">
        <v>39</v>
      </c>
      <c r="B151" t="s">
        <v>7</v>
      </c>
      <c r="C151">
        <v>4438</v>
      </c>
    </row>
    <row r="152" spans="1:3" x14ac:dyDescent="0.35">
      <c r="A152" t="s">
        <v>38</v>
      </c>
      <c r="B152" t="s">
        <v>8</v>
      </c>
      <c r="C152">
        <v>168</v>
      </c>
    </row>
    <row r="153" spans="1:3" x14ac:dyDescent="0.35">
      <c r="A153" t="s">
        <v>34</v>
      </c>
      <c r="B153" t="s">
        <v>7</v>
      </c>
      <c r="C153">
        <v>7777</v>
      </c>
    </row>
    <row r="154" spans="1:3" x14ac:dyDescent="0.35">
      <c r="A154" t="s">
        <v>36</v>
      </c>
      <c r="B154" t="s">
        <v>5</v>
      </c>
      <c r="C154">
        <v>3339</v>
      </c>
    </row>
    <row r="155" spans="1:3" x14ac:dyDescent="0.35">
      <c r="A155" t="s">
        <v>37</v>
      </c>
      <c r="B155" t="s">
        <v>7</v>
      </c>
      <c r="C155">
        <v>4487</v>
      </c>
    </row>
    <row r="156" spans="1:3" x14ac:dyDescent="0.35">
      <c r="A156" t="s">
        <v>37</v>
      </c>
      <c r="B156" t="s">
        <v>7</v>
      </c>
      <c r="C156">
        <v>4487</v>
      </c>
    </row>
    <row r="157" spans="1:3" x14ac:dyDescent="0.35">
      <c r="A157" t="s">
        <v>38</v>
      </c>
      <c r="B157" t="s">
        <v>7</v>
      </c>
      <c r="C157">
        <v>5677</v>
      </c>
    </row>
    <row r="158" spans="1:3" x14ac:dyDescent="0.35">
      <c r="A158" t="s">
        <v>39</v>
      </c>
      <c r="B158" t="s">
        <v>6</v>
      </c>
      <c r="C158">
        <v>6048</v>
      </c>
    </row>
    <row r="159" spans="1:3" x14ac:dyDescent="0.35">
      <c r="A159" t="s">
        <v>38</v>
      </c>
      <c r="B159" t="s">
        <v>8</v>
      </c>
      <c r="C159">
        <v>3752</v>
      </c>
    </row>
    <row r="160" spans="1:3" x14ac:dyDescent="0.35">
      <c r="A160" t="s">
        <v>35</v>
      </c>
      <c r="B160" t="s">
        <v>5</v>
      </c>
      <c r="C160">
        <v>4480</v>
      </c>
    </row>
    <row r="161" spans="1:3" x14ac:dyDescent="0.35">
      <c r="A161" t="s">
        <v>37</v>
      </c>
      <c r="B161" t="s">
        <v>9</v>
      </c>
      <c r="C161">
        <v>4305</v>
      </c>
    </row>
    <row r="162" spans="1:3" x14ac:dyDescent="0.35">
      <c r="A162" t="s">
        <v>37</v>
      </c>
      <c r="B162" t="s">
        <v>3</v>
      </c>
      <c r="C162">
        <v>3983</v>
      </c>
    </row>
    <row r="163" spans="1:3" x14ac:dyDescent="0.35">
      <c r="A163" t="s">
        <v>36</v>
      </c>
      <c r="B163" t="s">
        <v>41</v>
      </c>
      <c r="C163">
        <v>98</v>
      </c>
    </row>
    <row r="164" spans="1:3" x14ac:dyDescent="0.35">
      <c r="A164" t="s">
        <v>35</v>
      </c>
      <c r="B164" t="s">
        <v>7</v>
      </c>
      <c r="C164">
        <v>2478</v>
      </c>
    </row>
    <row r="165" spans="1:3" x14ac:dyDescent="0.35">
      <c r="A165" t="s">
        <v>34</v>
      </c>
      <c r="B165" t="s">
        <v>41</v>
      </c>
      <c r="C165">
        <v>7847</v>
      </c>
    </row>
    <row r="166" spans="1:3" x14ac:dyDescent="0.35">
      <c r="A166" t="s">
        <v>37</v>
      </c>
      <c r="B166" t="s">
        <v>6</v>
      </c>
      <c r="C166">
        <v>3556</v>
      </c>
    </row>
    <row r="167" spans="1:3" x14ac:dyDescent="0.35">
      <c r="A167" t="s">
        <v>38</v>
      </c>
      <c r="B167" t="s">
        <v>8</v>
      </c>
      <c r="C167">
        <v>819</v>
      </c>
    </row>
    <row r="168" spans="1:3" x14ac:dyDescent="0.35">
      <c r="A168" t="s">
        <v>39</v>
      </c>
      <c r="B168" t="s">
        <v>6</v>
      </c>
      <c r="C168">
        <v>3052</v>
      </c>
    </row>
    <row r="169" spans="1:3" x14ac:dyDescent="0.35">
      <c r="A169" t="s">
        <v>34</v>
      </c>
      <c r="B169" t="s">
        <v>9</v>
      </c>
      <c r="C169">
        <v>6832</v>
      </c>
    </row>
    <row r="170" spans="1:3" x14ac:dyDescent="0.35">
      <c r="A170" t="s">
        <v>39</v>
      </c>
      <c r="B170" t="s">
        <v>2</v>
      </c>
      <c r="C170">
        <v>2016</v>
      </c>
    </row>
    <row r="171" spans="1:3" x14ac:dyDescent="0.35">
      <c r="A171" t="s">
        <v>38</v>
      </c>
      <c r="B171" t="s">
        <v>6</v>
      </c>
      <c r="C171">
        <v>7322</v>
      </c>
    </row>
    <row r="172" spans="1:3" x14ac:dyDescent="0.35">
      <c r="A172" t="s">
        <v>35</v>
      </c>
      <c r="B172" t="s">
        <v>8</v>
      </c>
      <c r="C172">
        <v>357</v>
      </c>
    </row>
    <row r="173" spans="1:3" x14ac:dyDescent="0.35">
      <c r="A173" t="s">
        <v>39</v>
      </c>
      <c r="B173" t="s">
        <v>9</v>
      </c>
      <c r="C173">
        <v>3192</v>
      </c>
    </row>
    <row r="174" spans="1:3" x14ac:dyDescent="0.35">
      <c r="A174" t="s">
        <v>36</v>
      </c>
      <c r="B174" t="s">
        <v>7</v>
      </c>
      <c r="C174">
        <v>8435</v>
      </c>
    </row>
    <row r="175" spans="1:3" x14ac:dyDescent="0.35">
      <c r="A175" t="s">
        <v>39</v>
      </c>
      <c r="B175" t="s">
        <v>40</v>
      </c>
      <c r="C175">
        <v>0</v>
      </c>
    </row>
    <row r="176" spans="1:3" x14ac:dyDescent="0.35">
      <c r="A176" t="s">
        <v>34</v>
      </c>
      <c r="B176" t="s">
        <v>7</v>
      </c>
      <c r="C176">
        <v>8862</v>
      </c>
    </row>
    <row r="177" spans="1:3" x14ac:dyDescent="0.35">
      <c r="A177" t="s">
        <v>37</v>
      </c>
      <c r="B177" t="s">
        <v>41</v>
      </c>
      <c r="C177">
        <v>3388</v>
      </c>
    </row>
    <row r="178" spans="1:3" x14ac:dyDescent="0.35">
      <c r="A178" t="s">
        <v>34</v>
      </c>
      <c r="B178" t="s">
        <v>5</v>
      </c>
      <c r="C178">
        <v>7280</v>
      </c>
    </row>
    <row r="179" spans="1:3" x14ac:dyDescent="0.35">
      <c r="A179" t="s">
        <v>34</v>
      </c>
      <c r="B179" t="s">
        <v>6</v>
      </c>
      <c r="C179">
        <v>3402</v>
      </c>
    </row>
    <row r="180" spans="1:3" x14ac:dyDescent="0.35">
      <c r="A180" t="s">
        <v>37</v>
      </c>
      <c r="B180" t="s">
        <v>10</v>
      </c>
      <c r="C180">
        <v>3059</v>
      </c>
    </row>
    <row r="181" spans="1:3" x14ac:dyDescent="0.35">
      <c r="A181" t="s">
        <v>35</v>
      </c>
      <c r="B181" t="s">
        <v>9</v>
      </c>
      <c r="C181">
        <v>7833</v>
      </c>
    </row>
    <row r="182" spans="1:3" x14ac:dyDescent="0.35">
      <c r="A182" t="s">
        <v>39</v>
      </c>
      <c r="B182" t="s">
        <v>2</v>
      </c>
      <c r="C182">
        <v>7651</v>
      </c>
    </row>
    <row r="183" spans="1:3" x14ac:dyDescent="0.35">
      <c r="A183" t="s">
        <v>35</v>
      </c>
      <c r="B183" t="s">
        <v>40</v>
      </c>
      <c r="C183">
        <v>2275</v>
      </c>
    </row>
    <row r="184" spans="1:3" x14ac:dyDescent="0.35">
      <c r="A184" t="s">
        <v>38</v>
      </c>
      <c r="B184" t="s">
        <v>40</v>
      </c>
      <c r="C184">
        <v>5670</v>
      </c>
    </row>
    <row r="185" spans="1:3" x14ac:dyDescent="0.35">
      <c r="A185" t="s">
        <v>35</v>
      </c>
      <c r="B185" t="s">
        <v>7</v>
      </c>
      <c r="C185">
        <v>2135</v>
      </c>
    </row>
    <row r="186" spans="1:3" x14ac:dyDescent="0.35">
      <c r="A186" t="s">
        <v>34</v>
      </c>
      <c r="B186" t="s">
        <v>40</v>
      </c>
      <c r="C186">
        <v>2779</v>
      </c>
    </row>
    <row r="187" spans="1:3" x14ac:dyDescent="0.35">
      <c r="A187" t="s">
        <v>39</v>
      </c>
      <c r="B187" t="s">
        <v>10</v>
      </c>
      <c r="C187">
        <v>12950</v>
      </c>
    </row>
    <row r="188" spans="1:3" x14ac:dyDescent="0.35">
      <c r="A188" t="s">
        <v>36</v>
      </c>
      <c r="B188" t="s">
        <v>7</v>
      </c>
      <c r="C188">
        <v>2646</v>
      </c>
    </row>
    <row r="189" spans="1:3" x14ac:dyDescent="0.35">
      <c r="A189" t="s">
        <v>34</v>
      </c>
      <c r="B189" t="s">
        <v>40</v>
      </c>
      <c r="C189">
        <v>3794</v>
      </c>
    </row>
    <row r="190" spans="1:3" x14ac:dyDescent="0.35">
      <c r="A190" t="s">
        <v>35</v>
      </c>
      <c r="B190" t="s">
        <v>3</v>
      </c>
      <c r="C190">
        <v>819</v>
      </c>
    </row>
    <row r="191" spans="1:3" x14ac:dyDescent="0.35">
      <c r="A191" t="s">
        <v>34</v>
      </c>
      <c r="B191" t="s">
        <v>3</v>
      </c>
      <c r="C191">
        <v>2583</v>
      </c>
    </row>
    <row r="192" spans="1:3" x14ac:dyDescent="0.35">
      <c r="A192" t="s">
        <v>35</v>
      </c>
      <c r="B192" t="s">
        <v>7</v>
      </c>
      <c r="C192">
        <v>4585</v>
      </c>
    </row>
    <row r="193" spans="1:3" x14ac:dyDescent="0.35">
      <c r="A193" t="s">
        <v>34</v>
      </c>
      <c r="B193" t="s">
        <v>5</v>
      </c>
      <c r="C193">
        <v>1652</v>
      </c>
    </row>
    <row r="194" spans="1:3" x14ac:dyDescent="0.35">
      <c r="A194" t="s">
        <v>34</v>
      </c>
      <c r="B194" t="s">
        <v>10</v>
      </c>
      <c r="C194">
        <v>4991</v>
      </c>
    </row>
    <row r="195" spans="1:3" x14ac:dyDescent="0.35">
      <c r="A195" t="s">
        <v>34</v>
      </c>
      <c r="B195" t="s">
        <v>8</v>
      </c>
      <c r="C195">
        <v>2009</v>
      </c>
    </row>
    <row r="196" spans="1:3" x14ac:dyDescent="0.35">
      <c r="A196" t="s">
        <v>39</v>
      </c>
      <c r="B196" t="s">
        <v>2</v>
      </c>
      <c r="C196">
        <v>1568</v>
      </c>
    </row>
    <row r="197" spans="1:3" x14ac:dyDescent="0.35">
      <c r="A197" t="s">
        <v>37</v>
      </c>
      <c r="B197" t="s">
        <v>41</v>
      </c>
      <c r="C197">
        <v>2933</v>
      </c>
    </row>
    <row r="198" spans="1:3" x14ac:dyDescent="0.35">
      <c r="A198" t="s">
        <v>38</v>
      </c>
      <c r="B198" t="s">
        <v>40</v>
      </c>
      <c r="C198">
        <v>623</v>
      </c>
    </row>
    <row r="199" spans="1:3" x14ac:dyDescent="0.35">
      <c r="A199" t="s">
        <v>36</v>
      </c>
      <c r="B199" t="s">
        <v>6</v>
      </c>
      <c r="C199">
        <v>10073</v>
      </c>
    </row>
    <row r="200" spans="1:3" x14ac:dyDescent="0.35">
      <c r="A200" t="s">
        <v>39</v>
      </c>
      <c r="B200" t="s">
        <v>8</v>
      </c>
      <c r="C200">
        <v>1561</v>
      </c>
    </row>
    <row r="201" spans="1:3" x14ac:dyDescent="0.35">
      <c r="A201" t="s">
        <v>36</v>
      </c>
      <c r="B201" t="s">
        <v>9</v>
      </c>
      <c r="C201">
        <v>11522</v>
      </c>
    </row>
    <row r="202" spans="1:3" x14ac:dyDescent="0.35">
      <c r="A202" t="s">
        <v>38</v>
      </c>
      <c r="B202" t="s">
        <v>6</v>
      </c>
      <c r="C202">
        <v>2317</v>
      </c>
    </row>
    <row r="203" spans="1:3" x14ac:dyDescent="0.35">
      <c r="A203" t="s">
        <v>37</v>
      </c>
      <c r="B203" t="s">
        <v>9</v>
      </c>
      <c r="C203">
        <v>2919</v>
      </c>
    </row>
    <row r="204" spans="1:3" x14ac:dyDescent="0.35">
      <c r="A204" t="s">
        <v>37</v>
      </c>
      <c r="B204" t="s">
        <v>2</v>
      </c>
      <c r="C204">
        <v>2863</v>
      </c>
    </row>
    <row r="205" spans="1:3" x14ac:dyDescent="0.35">
      <c r="A205" t="s">
        <v>39</v>
      </c>
      <c r="B205" t="s">
        <v>3</v>
      </c>
      <c r="C205">
        <v>4956</v>
      </c>
    </row>
    <row r="206" spans="1:3" x14ac:dyDescent="0.35">
      <c r="A206" t="s">
        <v>34</v>
      </c>
      <c r="B206" t="s">
        <v>10</v>
      </c>
      <c r="C206">
        <v>5355</v>
      </c>
    </row>
    <row r="207" spans="1:3" x14ac:dyDescent="0.35">
      <c r="A207" t="s">
        <v>34</v>
      </c>
      <c r="B207" t="s">
        <v>3</v>
      </c>
      <c r="C207">
        <v>7259</v>
      </c>
    </row>
    <row r="208" spans="1:3" x14ac:dyDescent="0.35">
      <c r="A208" t="s">
        <v>37</v>
      </c>
      <c r="B208" t="s">
        <v>9</v>
      </c>
      <c r="C208">
        <v>2856</v>
      </c>
    </row>
    <row r="209" spans="1:3" x14ac:dyDescent="0.35">
      <c r="A209" t="s">
        <v>38</v>
      </c>
      <c r="B209" t="s">
        <v>40</v>
      </c>
      <c r="C209">
        <v>2541</v>
      </c>
    </row>
    <row r="210" spans="1:3" x14ac:dyDescent="0.35">
      <c r="A210" t="s">
        <v>35</v>
      </c>
      <c r="B210" t="s">
        <v>6</v>
      </c>
      <c r="C210">
        <v>3864</v>
      </c>
    </row>
    <row r="211" spans="1:3" x14ac:dyDescent="0.35">
      <c r="A211" t="s">
        <v>36</v>
      </c>
      <c r="B211" t="s">
        <v>5</v>
      </c>
      <c r="C211">
        <v>6146</v>
      </c>
    </row>
    <row r="212" spans="1:3" x14ac:dyDescent="0.35">
      <c r="A212" t="s">
        <v>39</v>
      </c>
      <c r="B212" t="s">
        <v>9</v>
      </c>
      <c r="C212">
        <v>2639</v>
      </c>
    </row>
    <row r="213" spans="1:3" x14ac:dyDescent="0.35">
      <c r="A213" t="s">
        <v>37</v>
      </c>
      <c r="B213" t="s">
        <v>9</v>
      </c>
      <c r="C213">
        <v>2737</v>
      </c>
    </row>
    <row r="214" spans="1:3" x14ac:dyDescent="0.35">
      <c r="A214" t="s">
        <v>34</v>
      </c>
      <c r="B214" t="s">
        <v>7</v>
      </c>
      <c r="C214">
        <v>1932</v>
      </c>
    </row>
    <row r="215" spans="1:3" x14ac:dyDescent="0.35">
      <c r="A215" t="s">
        <v>34</v>
      </c>
      <c r="B215" t="s">
        <v>3</v>
      </c>
      <c r="C215">
        <v>6300</v>
      </c>
    </row>
    <row r="216" spans="1:3" x14ac:dyDescent="0.35">
      <c r="A216" t="s">
        <v>37</v>
      </c>
      <c r="B216" t="s">
        <v>41</v>
      </c>
      <c r="C216">
        <v>2324</v>
      </c>
    </row>
    <row r="217" spans="1:3" x14ac:dyDescent="0.35">
      <c r="A217" t="s">
        <v>37</v>
      </c>
      <c r="B217" t="s">
        <v>6</v>
      </c>
      <c r="C217">
        <v>1904</v>
      </c>
    </row>
    <row r="218" spans="1:3" x14ac:dyDescent="0.35">
      <c r="A218" t="s">
        <v>34</v>
      </c>
      <c r="B218" t="s">
        <v>9</v>
      </c>
      <c r="C218">
        <v>707</v>
      </c>
    </row>
    <row r="219" spans="1:3" x14ac:dyDescent="0.35">
      <c r="A219" t="s">
        <v>35</v>
      </c>
      <c r="B219" t="s">
        <v>8</v>
      </c>
      <c r="C219">
        <v>3598</v>
      </c>
    </row>
    <row r="220" spans="1:3" x14ac:dyDescent="0.35">
      <c r="A220" t="s">
        <v>35</v>
      </c>
      <c r="B220" t="s">
        <v>40</v>
      </c>
      <c r="C220">
        <v>6853</v>
      </c>
    </row>
    <row r="221" spans="1:3" x14ac:dyDescent="0.35">
      <c r="A221" t="s">
        <v>35</v>
      </c>
      <c r="B221" t="s">
        <v>40</v>
      </c>
      <c r="C221">
        <v>4725</v>
      </c>
    </row>
    <row r="222" spans="1:3" x14ac:dyDescent="0.35">
      <c r="A222" t="s">
        <v>36</v>
      </c>
      <c r="B222" t="s">
        <v>41</v>
      </c>
      <c r="C222">
        <v>10304</v>
      </c>
    </row>
    <row r="223" spans="1:3" x14ac:dyDescent="0.35">
      <c r="A223" t="s">
        <v>34</v>
      </c>
      <c r="B223" t="s">
        <v>41</v>
      </c>
      <c r="C223">
        <v>1274</v>
      </c>
    </row>
    <row r="224" spans="1:3" x14ac:dyDescent="0.35">
      <c r="A224" t="s">
        <v>36</v>
      </c>
      <c r="B224" t="s">
        <v>5</v>
      </c>
      <c r="C224">
        <v>1526</v>
      </c>
    </row>
    <row r="225" spans="1:3" x14ac:dyDescent="0.35">
      <c r="A225" t="s">
        <v>39</v>
      </c>
      <c r="B225" t="s">
        <v>40</v>
      </c>
      <c r="C225">
        <v>3101</v>
      </c>
    </row>
    <row r="226" spans="1:3" x14ac:dyDescent="0.35">
      <c r="A226" t="s">
        <v>37</v>
      </c>
      <c r="B226" t="s">
        <v>8</v>
      </c>
      <c r="C226">
        <v>1890</v>
      </c>
    </row>
    <row r="227" spans="1:3" x14ac:dyDescent="0.35">
      <c r="A227" t="s">
        <v>37</v>
      </c>
      <c r="B227" t="s">
        <v>8</v>
      </c>
      <c r="C227">
        <v>1771</v>
      </c>
    </row>
    <row r="228" spans="1:3" x14ac:dyDescent="0.35">
      <c r="A228" t="s">
        <v>39</v>
      </c>
      <c r="B228" t="s">
        <v>5</v>
      </c>
      <c r="C228">
        <v>4018</v>
      </c>
    </row>
    <row r="229" spans="1:3" x14ac:dyDescent="0.35">
      <c r="A229" t="s">
        <v>34</v>
      </c>
      <c r="B229" t="s">
        <v>9</v>
      </c>
      <c r="C229">
        <v>938</v>
      </c>
    </row>
    <row r="230" spans="1:3" x14ac:dyDescent="0.35">
      <c r="A230" t="s">
        <v>38</v>
      </c>
      <c r="B230" t="s">
        <v>7</v>
      </c>
      <c r="C230">
        <v>1778</v>
      </c>
    </row>
    <row r="231" spans="1:3" x14ac:dyDescent="0.35">
      <c r="A231" t="s">
        <v>39</v>
      </c>
      <c r="B231" t="s">
        <v>6</v>
      </c>
      <c r="C231">
        <v>1638</v>
      </c>
    </row>
    <row r="232" spans="1:3" x14ac:dyDescent="0.35">
      <c r="A232" t="s">
        <v>38</v>
      </c>
      <c r="B232" t="s">
        <v>41</v>
      </c>
      <c r="C232">
        <v>154</v>
      </c>
    </row>
    <row r="233" spans="1:3" x14ac:dyDescent="0.35">
      <c r="A233" t="s">
        <v>37</v>
      </c>
      <c r="B233" t="s">
        <v>40</v>
      </c>
      <c r="C233">
        <v>1624</v>
      </c>
    </row>
    <row r="234" spans="1:3" x14ac:dyDescent="0.35">
      <c r="A234" t="s">
        <v>37</v>
      </c>
      <c r="B234" t="s">
        <v>41</v>
      </c>
      <c r="C234">
        <v>1526</v>
      </c>
    </row>
    <row r="235" spans="1:3" x14ac:dyDescent="0.35">
      <c r="A235" t="s">
        <v>39</v>
      </c>
      <c r="B235" t="s">
        <v>5</v>
      </c>
      <c r="C235">
        <v>6909</v>
      </c>
    </row>
    <row r="236" spans="1:3" x14ac:dyDescent="0.35">
      <c r="A236" t="s">
        <v>39</v>
      </c>
      <c r="B236" t="s">
        <v>9</v>
      </c>
      <c r="C236">
        <v>3920</v>
      </c>
    </row>
    <row r="237" spans="1:3" x14ac:dyDescent="0.35">
      <c r="A237" t="s">
        <v>39</v>
      </c>
      <c r="B237" t="s">
        <v>10</v>
      </c>
      <c r="C237">
        <v>4858</v>
      </c>
    </row>
    <row r="238" spans="1:3" x14ac:dyDescent="0.35">
      <c r="A238" t="s">
        <v>38</v>
      </c>
      <c r="B238" t="s">
        <v>2</v>
      </c>
      <c r="C238">
        <v>3549</v>
      </c>
    </row>
    <row r="239" spans="1:3" x14ac:dyDescent="0.35">
      <c r="A239" t="s">
        <v>39</v>
      </c>
      <c r="B239" t="s">
        <v>7</v>
      </c>
      <c r="C239">
        <v>966</v>
      </c>
    </row>
    <row r="240" spans="1:3" x14ac:dyDescent="0.35">
      <c r="A240" t="s">
        <v>39</v>
      </c>
      <c r="B240" t="s">
        <v>5</v>
      </c>
      <c r="C240">
        <v>385</v>
      </c>
    </row>
    <row r="241" spans="1:3" x14ac:dyDescent="0.35">
      <c r="A241" t="s">
        <v>34</v>
      </c>
      <c r="B241" t="s">
        <v>6</v>
      </c>
      <c r="C241">
        <v>2219</v>
      </c>
    </row>
    <row r="242" spans="1:3" x14ac:dyDescent="0.35">
      <c r="A242" t="s">
        <v>36</v>
      </c>
      <c r="B242" t="s">
        <v>9</v>
      </c>
      <c r="C242">
        <v>2954</v>
      </c>
    </row>
    <row r="243" spans="1:3" x14ac:dyDescent="0.35">
      <c r="A243" t="s">
        <v>36</v>
      </c>
      <c r="B243" t="s">
        <v>7</v>
      </c>
      <c r="C243">
        <v>280</v>
      </c>
    </row>
    <row r="244" spans="1:3" x14ac:dyDescent="0.35">
      <c r="A244" t="s">
        <v>36</v>
      </c>
      <c r="B244" t="s">
        <v>41</v>
      </c>
      <c r="C244">
        <v>6118</v>
      </c>
    </row>
    <row r="245" spans="1:3" x14ac:dyDescent="0.35">
      <c r="A245" t="s">
        <v>39</v>
      </c>
      <c r="B245" t="s">
        <v>2</v>
      </c>
      <c r="C245">
        <v>4802</v>
      </c>
    </row>
    <row r="246" spans="1:3" x14ac:dyDescent="0.35">
      <c r="A246" t="s">
        <v>38</v>
      </c>
      <c r="B246" t="s">
        <v>9</v>
      </c>
      <c r="C246">
        <v>4137</v>
      </c>
    </row>
    <row r="247" spans="1:3" x14ac:dyDescent="0.35">
      <c r="A247" t="s">
        <v>35</v>
      </c>
      <c r="B247" t="s">
        <v>3</v>
      </c>
      <c r="C247">
        <v>2023</v>
      </c>
    </row>
    <row r="248" spans="1:3" x14ac:dyDescent="0.35">
      <c r="A248" t="s">
        <v>36</v>
      </c>
      <c r="B248" t="s">
        <v>9</v>
      </c>
      <c r="C248">
        <v>9051</v>
      </c>
    </row>
    <row r="249" spans="1:3" x14ac:dyDescent="0.35">
      <c r="A249" t="s">
        <v>37</v>
      </c>
      <c r="B249" t="s">
        <v>6</v>
      </c>
      <c r="C249">
        <v>1505</v>
      </c>
    </row>
    <row r="250" spans="1:3" x14ac:dyDescent="0.35">
      <c r="A250" t="s">
        <v>38</v>
      </c>
      <c r="B250" t="s">
        <v>41</v>
      </c>
      <c r="C250">
        <v>5915</v>
      </c>
    </row>
    <row r="251" spans="1:3" x14ac:dyDescent="0.35">
      <c r="A251" t="s">
        <v>35</v>
      </c>
      <c r="B251" t="s">
        <v>10</v>
      </c>
      <c r="C251">
        <v>2562</v>
      </c>
    </row>
    <row r="252" spans="1:3" x14ac:dyDescent="0.35">
      <c r="A252" t="s">
        <v>37</v>
      </c>
      <c r="B252" t="s">
        <v>9</v>
      </c>
      <c r="C252">
        <v>1085</v>
      </c>
    </row>
    <row r="253" spans="1:3" x14ac:dyDescent="0.35">
      <c r="A253" t="s">
        <v>36</v>
      </c>
      <c r="B253" t="s">
        <v>5</v>
      </c>
      <c r="C253">
        <v>6111</v>
      </c>
    </row>
    <row r="254" spans="1:3" x14ac:dyDescent="0.35">
      <c r="A254" t="s">
        <v>34</v>
      </c>
      <c r="B254" t="s">
        <v>8</v>
      </c>
      <c r="C254">
        <v>3507</v>
      </c>
    </row>
    <row r="255" spans="1:3" x14ac:dyDescent="0.35">
      <c r="A255" t="s">
        <v>36</v>
      </c>
      <c r="B255" t="s">
        <v>6</v>
      </c>
      <c r="C255">
        <v>4319</v>
      </c>
    </row>
    <row r="256" spans="1:3" x14ac:dyDescent="0.35">
      <c r="A256" t="s">
        <v>38</v>
      </c>
      <c r="B256" t="s">
        <v>40</v>
      </c>
      <c r="C256">
        <v>609</v>
      </c>
    </row>
    <row r="257" spans="1:3" x14ac:dyDescent="0.35">
      <c r="A257" t="s">
        <v>39</v>
      </c>
      <c r="B257" t="s">
        <v>40</v>
      </c>
      <c r="C257">
        <v>6370</v>
      </c>
    </row>
    <row r="258" spans="1:3" x14ac:dyDescent="0.35">
      <c r="A258" t="s">
        <v>38</v>
      </c>
      <c r="B258" t="s">
        <v>5</v>
      </c>
      <c r="C258">
        <v>5474</v>
      </c>
    </row>
    <row r="259" spans="1:3" x14ac:dyDescent="0.35">
      <c r="A259" t="s">
        <v>36</v>
      </c>
      <c r="B259" t="s">
        <v>40</v>
      </c>
      <c r="C259">
        <v>3164</v>
      </c>
    </row>
    <row r="260" spans="1:3" x14ac:dyDescent="0.35">
      <c r="A260" t="s">
        <v>35</v>
      </c>
      <c r="B260" t="s">
        <v>6</v>
      </c>
      <c r="C260">
        <v>1302</v>
      </c>
    </row>
    <row r="261" spans="1:3" x14ac:dyDescent="0.35">
      <c r="A261" t="s">
        <v>37</v>
      </c>
      <c r="B261" t="s">
        <v>2</v>
      </c>
      <c r="C261">
        <v>1057</v>
      </c>
    </row>
    <row r="262" spans="1:3" x14ac:dyDescent="0.35">
      <c r="A262" t="s">
        <v>37</v>
      </c>
      <c r="B262" t="s">
        <v>3</v>
      </c>
      <c r="C262">
        <v>938</v>
      </c>
    </row>
    <row r="263" spans="1:3" x14ac:dyDescent="0.35">
      <c r="A263" t="s">
        <v>35</v>
      </c>
      <c r="B263" t="s">
        <v>10</v>
      </c>
      <c r="C263">
        <v>3472</v>
      </c>
    </row>
    <row r="264" spans="1:3" x14ac:dyDescent="0.35">
      <c r="A264" t="s">
        <v>39</v>
      </c>
      <c r="B264" t="s">
        <v>8</v>
      </c>
      <c r="C264">
        <v>9660</v>
      </c>
    </row>
    <row r="265" spans="1:3" x14ac:dyDescent="0.35">
      <c r="A265" t="s">
        <v>38</v>
      </c>
      <c r="B265" t="s">
        <v>9</v>
      </c>
      <c r="C265">
        <v>2436</v>
      </c>
    </row>
    <row r="266" spans="1:3" x14ac:dyDescent="0.35">
      <c r="A266" t="s">
        <v>38</v>
      </c>
      <c r="B266" t="s">
        <v>9</v>
      </c>
      <c r="C266">
        <v>9506</v>
      </c>
    </row>
    <row r="267" spans="1:3" x14ac:dyDescent="0.35">
      <c r="A267" t="s">
        <v>37</v>
      </c>
      <c r="B267" t="s">
        <v>41</v>
      </c>
      <c r="C267">
        <v>714</v>
      </c>
    </row>
    <row r="268" spans="1:3" x14ac:dyDescent="0.35">
      <c r="A268" t="s">
        <v>35</v>
      </c>
      <c r="B268" t="s">
        <v>8</v>
      </c>
      <c r="C268">
        <v>2702</v>
      </c>
    </row>
    <row r="269" spans="1:3" x14ac:dyDescent="0.35">
      <c r="A269" t="s">
        <v>34</v>
      </c>
      <c r="B269" t="s">
        <v>10</v>
      </c>
      <c r="C269">
        <v>700</v>
      </c>
    </row>
    <row r="270" spans="1:3" x14ac:dyDescent="0.35">
      <c r="A270" t="s">
        <v>34</v>
      </c>
      <c r="B270" t="s">
        <v>6</v>
      </c>
      <c r="C270">
        <v>3759</v>
      </c>
    </row>
    <row r="271" spans="1:3" x14ac:dyDescent="0.35">
      <c r="A271" t="s">
        <v>35</v>
      </c>
      <c r="B271" t="s">
        <v>2</v>
      </c>
      <c r="C271">
        <v>1589</v>
      </c>
    </row>
    <row r="272" spans="1:3" x14ac:dyDescent="0.35">
      <c r="A272" t="s">
        <v>35</v>
      </c>
      <c r="B272" t="s">
        <v>7</v>
      </c>
      <c r="C272">
        <v>5194</v>
      </c>
    </row>
    <row r="273" spans="1:3" x14ac:dyDescent="0.35">
      <c r="A273" t="s">
        <v>36</v>
      </c>
      <c r="B273" t="s">
        <v>10</v>
      </c>
      <c r="C273">
        <v>945</v>
      </c>
    </row>
    <row r="274" spans="1:3" x14ac:dyDescent="0.35">
      <c r="A274" t="s">
        <v>38</v>
      </c>
      <c r="B274" t="s">
        <v>40</v>
      </c>
      <c r="C274">
        <v>1988</v>
      </c>
    </row>
    <row r="275" spans="1:3" x14ac:dyDescent="0.35">
      <c r="A275" t="s">
        <v>34</v>
      </c>
      <c r="B275" t="s">
        <v>6</v>
      </c>
      <c r="C275">
        <v>6734</v>
      </c>
    </row>
    <row r="276" spans="1:3" x14ac:dyDescent="0.35">
      <c r="A276" t="s">
        <v>36</v>
      </c>
      <c r="B276" t="s">
        <v>40</v>
      </c>
      <c r="C276">
        <v>217</v>
      </c>
    </row>
    <row r="277" spans="1:3" x14ac:dyDescent="0.35">
      <c r="A277" t="s">
        <v>34</v>
      </c>
      <c r="B277" t="s">
        <v>5</v>
      </c>
      <c r="C277">
        <v>6279</v>
      </c>
    </row>
    <row r="278" spans="1:3" x14ac:dyDescent="0.35">
      <c r="A278" t="s">
        <v>36</v>
      </c>
      <c r="B278" t="s">
        <v>40</v>
      </c>
      <c r="C278">
        <v>4424</v>
      </c>
    </row>
    <row r="279" spans="1:3" x14ac:dyDescent="0.35">
      <c r="A279" t="s">
        <v>36</v>
      </c>
      <c r="B279" t="s">
        <v>2</v>
      </c>
      <c r="C279">
        <v>189</v>
      </c>
    </row>
    <row r="280" spans="1:3" x14ac:dyDescent="0.35">
      <c r="A280" t="s">
        <v>35</v>
      </c>
      <c r="B280" t="s">
        <v>5</v>
      </c>
      <c r="C280">
        <v>490</v>
      </c>
    </row>
    <row r="281" spans="1:3" x14ac:dyDescent="0.35">
      <c r="A281" t="s">
        <v>37</v>
      </c>
      <c r="B281" t="s">
        <v>6</v>
      </c>
      <c r="C281">
        <v>560</v>
      </c>
    </row>
    <row r="282" spans="1:3" x14ac:dyDescent="0.35">
      <c r="A282" t="s">
        <v>38</v>
      </c>
      <c r="B282" t="s">
        <v>7</v>
      </c>
      <c r="C282">
        <v>10129</v>
      </c>
    </row>
    <row r="283" spans="1:3" x14ac:dyDescent="0.35">
      <c r="A283" t="s">
        <v>39</v>
      </c>
      <c r="B283" t="s">
        <v>3</v>
      </c>
      <c r="C283">
        <v>1652</v>
      </c>
    </row>
    <row r="284" spans="1:3" x14ac:dyDescent="0.35">
      <c r="A284" t="s">
        <v>38</v>
      </c>
      <c r="B284" t="s">
        <v>8</v>
      </c>
      <c r="C284">
        <v>6433</v>
      </c>
    </row>
    <row r="285" spans="1:3" x14ac:dyDescent="0.35">
      <c r="A285" t="s">
        <v>34</v>
      </c>
      <c r="B285" t="s">
        <v>3</v>
      </c>
      <c r="C285">
        <v>2212</v>
      </c>
    </row>
    <row r="286" spans="1:3" x14ac:dyDescent="0.35">
      <c r="A286" t="s">
        <v>35</v>
      </c>
      <c r="B286" t="s">
        <v>41</v>
      </c>
      <c r="C286">
        <v>609</v>
      </c>
    </row>
    <row r="287" spans="1:3" x14ac:dyDescent="0.35">
      <c r="A287" t="s">
        <v>35</v>
      </c>
      <c r="B287" t="s">
        <v>40</v>
      </c>
      <c r="C287">
        <v>1638</v>
      </c>
    </row>
    <row r="288" spans="1:3" x14ac:dyDescent="0.35">
      <c r="A288" t="s">
        <v>34</v>
      </c>
      <c r="B288" t="s">
        <v>7</v>
      </c>
      <c r="C288">
        <v>3829</v>
      </c>
    </row>
    <row r="289" spans="1:3" x14ac:dyDescent="0.35">
      <c r="A289" t="s">
        <v>39</v>
      </c>
      <c r="B289" t="s">
        <v>40</v>
      </c>
      <c r="C289">
        <v>5775</v>
      </c>
    </row>
    <row r="290" spans="1:3" x14ac:dyDescent="0.35">
      <c r="A290" t="s">
        <v>35</v>
      </c>
      <c r="B290" t="s">
        <v>6</v>
      </c>
      <c r="C290">
        <v>1071</v>
      </c>
    </row>
    <row r="291" spans="1:3" x14ac:dyDescent="0.35">
      <c r="A291" t="s">
        <v>36</v>
      </c>
      <c r="B291" t="s">
        <v>8</v>
      </c>
      <c r="C291">
        <v>5019</v>
      </c>
    </row>
    <row r="292" spans="1:3" x14ac:dyDescent="0.35">
      <c r="A292" t="s">
        <v>37</v>
      </c>
      <c r="B292" t="s">
        <v>5</v>
      </c>
      <c r="C292">
        <v>518</v>
      </c>
    </row>
    <row r="293" spans="1:3" x14ac:dyDescent="0.35">
      <c r="A293" t="s">
        <v>35</v>
      </c>
      <c r="B293" t="s">
        <v>40</v>
      </c>
      <c r="C293">
        <v>1617</v>
      </c>
    </row>
    <row r="294" spans="1:3" x14ac:dyDescent="0.35">
      <c r="A294" t="s">
        <v>37</v>
      </c>
      <c r="B294" t="s">
        <v>8</v>
      </c>
      <c r="C294">
        <v>434</v>
      </c>
    </row>
    <row r="295" spans="1:3" x14ac:dyDescent="0.35">
      <c r="A295" t="s">
        <v>35</v>
      </c>
      <c r="B295" t="s">
        <v>3</v>
      </c>
      <c r="C295">
        <v>6657</v>
      </c>
    </row>
    <row r="296" spans="1:3" x14ac:dyDescent="0.35">
      <c r="A296" t="s">
        <v>34</v>
      </c>
      <c r="B296" t="s">
        <v>3</v>
      </c>
      <c r="C296">
        <v>2919</v>
      </c>
    </row>
    <row r="297" spans="1:3" x14ac:dyDescent="0.35">
      <c r="A297" t="s">
        <v>36</v>
      </c>
      <c r="B297" t="s">
        <v>2</v>
      </c>
      <c r="C297">
        <v>3094</v>
      </c>
    </row>
    <row r="298" spans="1:3" x14ac:dyDescent="0.35">
      <c r="A298" t="s">
        <v>39</v>
      </c>
      <c r="B298" t="s">
        <v>6</v>
      </c>
      <c r="C298">
        <v>2989</v>
      </c>
    </row>
    <row r="299" spans="1:3" x14ac:dyDescent="0.35">
      <c r="A299" t="s">
        <v>38</v>
      </c>
      <c r="B299" t="s">
        <v>8</v>
      </c>
      <c r="C299">
        <v>2268</v>
      </c>
    </row>
    <row r="300" spans="1:3" x14ac:dyDescent="0.35">
      <c r="A300" t="s">
        <v>35</v>
      </c>
      <c r="B300" t="s">
        <v>5</v>
      </c>
      <c r="C300">
        <v>4753</v>
      </c>
    </row>
    <row r="301" spans="1:3" x14ac:dyDescent="0.35">
      <c r="A301" t="s">
        <v>34</v>
      </c>
      <c r="B301" t="s">
        <v>2</v>
      </c>
      <c r="C301">
        <v>7511</v>
      </c>
    </row>
    <row r="302" spans="1:3" x14ac:dyDescent="0.35">
      <c r="A302" t="s">
        <v>38</v>
      </c>
      <c r="B302" t="s">
        <v>2</v>
      </c>
      <c r="C302">
        <v>4326</v>
      </c>
    </row>
    <row r="303" spans="1:3" x14ac:dyDescent="0.35">
      <c r="A303" t="s">
        <v>34</v>
      </c>
      <c r="B303" t="s">
        <v>41</v>
      </c>
      <c r="C303">
        <v>4935</v>
      </c>
    </row>
    <row r="304" spans="1:3" x14ac:dyDescent="0.35">
      <c r="A304" t="s">
        <v>35</v>
      </c>
      <c r="B304" t="s">
        <v>6</v>
      </c>
      <c r="C304">
        <v>4781</v>
      </c>
    </row>
    <row r="305" spans="1:3" x14ac:dyDescent="0.35">
      <c r="A305" t="s">
        <v>38</v>
      </c>
      <c r="B305" t="s">
        <v>5</v>
      </c>
      <c r="C305">
        <v>7483</v>
      </c>
    </row>
    <row r="306" spans="1:3" x14ac:dyDescent="0.35">
      <c r="A306" t="s">
        <v>38</v>
      </c>
      <c r="B306" t="s">
        <v>10</v>
      </c>
      <c r="C306">
        <v>6860</v>
      </c>
    </row>
    <row r="307" spans="1:3" x14ac:dyDescent="0.35">
      <c r="A307" t="s">
        <v>37</v>
      </c>
      <c r="B307" t="s">
        <v>9</v>
      </c>
      <c r="C307">
        <v>259</v>
      </c>
    </row>
    <row r="308" spans="1:3" x14ac:dyDescent="0.35">
      <c r="A308" t="s">
        <v>36</v>
      </c>
      <c r="B308" t="s">
        <v>6</v>
      </c>
      <c r="C308">
        <v>1400</v>
      </c>
    </row>
    <row r="309" spans="1:3" x14ac:dyDescent="0.35">
      <c r="A309" t="s">
        <v>34</v>
      </c>
      <c r="B309" t="s">
        <v>10</v>
      </c>
      <c r="C309">
        <v>4053</v>
      </c>
    </row>
    <row r="310" spans="1:3" x14ac:dyDescent="0.35">
      <c r="A310" t="s">
        <v>36</v>
      </c>
      <c r="B310" t="s">
        <v>7</v>
      </c>
      <c r="C310">
        <v>2149</v>
      </c>
    </row>
    <row r="311" spans="1:3" x14ac:dyDescent="0.35">
      <c r="A311" t="s">
        <v>39</v>
      </c>
      <c r="B311" t="s">
        <v>3</v>
      </c>
      <c r="C311">
        <v>3640</v>
      </c>
    </row>
    <row r="312" spans="1:3" x14ac:dyDescent="0.35">
      <c r="A312" t="s">
        <v>39</v>
      </c>
      <c r="B312" t="s">
        <v>2</v>
      </c>
      <c r="C312">
        <v>630</v>
      </c>
    </row>
    <row r="313" spans="1:3" x14ac:dyDescent="0.35">
      <c r="A313" t="s">
        <v>35</v>
      </c>
      <c r="B313" t="s">
        <v>9</v>
      </c>
      <c r="C313">
        <v>2429</v>
      </c>
    </row>
    <row r="314" spans="1:3" x14ac:dyDescent="0.35">
      <c r="A314" t="s">
        <v>36</v>
      </c>
      <c r="B314" t="s">
        <v>9</v>
      </c>
      <c r="C314">
        <v>2142</v>
      </c>
    </row>
    <row r="315" spans="1:3" x14ac:dyDescent="0.35">
      <c r="A315" t="s">
        <v>37</v>
      </c>
      <c r="B315" t="s">
        <v>10</v>
      </c>
      <c r="C315">
        <v>245</v>
      </c>
    </row>
    <row r="316" spans="1:3" x14ac:dyDescent="0.35">
      <c r="A316" t="s">
        <v>37</v>
      </c>
      <c r="B316" t="s">
        <v>2</v>
      </c>
      <c r="C316">
        <v>238</v>
      </c>
    </row>
    <row r="317" spans="1:3" x14ac:dyDescent="0.35">
      <c r="A317" t="s">
        <v>37</v>
      </c>
      <c r="B317" t="s">
        <v>5</v>
      </c>
      <c r="C317">
        <v>182</v>
      </c>
    </row>
    <row r="318" spans="1:3" x14ac:dyDescent="0.35">
      <c r="A318" t="s">
        <v>38</v>
      </c>
      <c r="B318" t="s">
        <v>3</v>
      </c>
      <c r="C318">
        <v>8841</v>
      </c>
    </row>
    <row r="319" spans="1:3" x14ac:dyDescent="0.35">
      <c r="A319" t="s">
        <v>39</v>
      </c>
      <c r="B319" t="s">
        <v>2</v>
      </c>
      <c r="C319">
        <v>4018</v>
      </c>
    </row>
    <row r="320" spans="1:3" x14ac:dyDescent="0.35">
      <c r="A320" t="s">
        <v>37</v>
      </c>
      <c r="B320" t="s">
        <v>8</v>
      </c>
      <c r="C320">
        <v>42</v>
      </c>
    </row>
    <row r="321" spans="1:3" x14ac:dyDescent="0.35">
      <c r="A321" t="s">
        <v>38</v>
      </c>
      <c r="B321" t="s">
        <v>9</v>
      </c>
      <c r="C321">
        <v>3850</v>
      </c>
    </row>
  </sheetData>
  <mergeCells count="2">
    <mergeCell ref="A1:G1"/>
    <mergeCell ref="A19:G19"/>
  </mergeCells>
  <pageMargins left="0.7" right="0.7" top="0.75" bottom="0.75" header="0.3" footer="0.3"/>
  <pageSetup orientation="portrait" r:id="rId3"/>
  <ignoredErrors>
    <ignoredError sqref="G22" calculatedColumn="1"/>
  </ignoredErrors>
  <tableParts count="2">
    <tablePart r:id="rId4"/>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DF0FC-8506-48B7-9BEC-1D98BDBF88F1}">
  <dimension ref="A3:B22"/>
  <sheetViews>
    <sheetView workbookViewId="0">
      <selection activeCell="J11" sqref="J11"/>
    </sheetView>
  </sheetViews>
  <sheetFormatPr defaultRowHeight="14.5" x14ac:dyDescent="0.35"/>
  <cols>
    <col min="1" max="1" width="20.36328125" bestFit="1" customWidth="1"/>
    <col min="2" max="4" width="10.90625" bestFit="1" customWidth="1"/>
  </cols>
  <sheetData>
    <row r="3" spans="1:2" x14ac:dyDescent="0.35">
      <c r="A3" s="10" t="s">
        <v>68</v>
      </c>
      <c r="B3" t="s">
        <v>82</v>
      </c>
    </row>
    <row r="4" spans="1:2" x14ac:dyDescent="0.35">
      <c r="A4" s="11" t="s">
        <v>30</v>
      </c>
      <c r="B4" s="17">
        <v>11826.36</v>
      </c>
    </row>
    <row r="5" spans="1:2" x14ac:dyDescent="0.35">
      <c r="A5" s="11" t="s">
        <v>19</v>
      </c>
      <c r="B5" s="17">
        <v>2179.6000000000004</v>
      </c>
    </row>
    <row r="6" spans="1:2" x14ac:dyDescent="0.35">
      <c r="A6" s="11" t="s">
        <v>22</v>
      </c>
      <c r="B6" s="17">
        <v>8024.66</v>
      </c>
    </row>
    <row r="7" spans="1:2" x14ac:dyDescent="0.35">
      <c r="A7" s="11" t="s">
        <v>4</v>
      </c>
      <c r="B7" s="17">
        <v>8436.7199999999993</v>
      </c>
    </row>
    <row r="8" spans="1:2" x14ac:dyDescent="0.35">
      <c r="A8" s="11" t="s">
        <v>26</v>
      </c>
      <c r="B8" s="17">
        <v>-1044.3999999999999</v>
      </c>
    </row>
    <row r="9" spans="1:2" x14ac:dyDescent="0.35">
      <c r="A9" s="11" t="s">
        <v>28</v>
      </c>
      <c r="B9" s="17">
        <v>-3061.9800000000005</v>
      </c>
    </row>
    <row r="10" spans="1:2" x14ac:dyDescent="0.35">
      <c r="A10" s="11" t="s">
        <v>32</v>
      </c>
      <c r="B10" s="17">
        <v>20500.2</v>
      </c>
    </row>
    <row r="11" spans="1:2" x14ac:dyDescent="0.35">
      <c r="A11" s="11" t="s">
        <v>18</v>
      </c>
      <c r="B11" s="17">
        <v>15361.04</v>
      </c>
    </row>
    <row r="12" spans="1:2" x14ac:dyDescent="0.35">
      <c r="A12" s="11" t="s">
        <v>17</v>
      </c>
      <c r="B12" s="17">
        <v>6781.28</v>
      </c>
    </row>
    <row r="13" spans="1:2" x14ac:dyDescent="0.35">
      <c r="A13" s="11" t="s">
        <v>23</v>
      </c>
      <c r="B13" s="17">
        <v>13587.41</v>
      </c>
    </row>
    <row r="14" spans="1:2" x14ac:dyDescent="0.35">
      <c r="A14" s="11" t="s">
        <v>29</v>
      </c>
      <c r="B14" s="17">
        <v>11876.36</v>
      </c>
    </row>
    <row r="15" spans="1:2" x14ac:dyDescent="0.35">
      <c r="A15" s="11" t="s">
        <v>13</v>
      </c>
      <c r="B15" s="17">
        <v>20547</v>
      </c>
    </row>
    <row r="16" spans="1:2" x14ac:dyDescent="0.35">
      <c r="A16" s="11" t="s">
        <v>16</v>
      </c>
      <c r="B16" s="17">
        <v>35955.160000000003</v>
      </c>
    </row>
    <row r="17" spans="1:2" x14ac:dyDescent="0.35">
      <c r="A17" s="11" t="s">
        <v>27</v>
      </c>
      <c r="B17" s="17">
        <v>-1528.7299999999996</v>
      </c>
    </row>
    <row r="18" spans="1:2" x14ac:dyDescent="0.35">
      <c r="A18" s="11" t="s">
        <v>33</v>
      </c>
      <c r="B18" s="17">
        <v>8658.7000000000007</v>
      </c>
    </row>
    <row r="19" spans="1:2" x14ac:dyDescent="0.35">
      <c r="A19" s="11" t="s">
        <v>31</v>
      </c>
      <c r="B19" s="17">
        <v>3141.23</v>
      </c>
    </row>
    <row r="20" spans="1:2" x14ac:dyDescent="0.35">
      <c r="A20" s="11" t="s">
        <v>21</v>
      </c>
      <c r="B20" s="17">
        <v>-70</v>
      </c>
    </row>
    <row r="21" spans="1:2" x14ac:dyDescent="0.35">
      <c r="A21" s="11" t="s">
        <v>25</v>
      </c>
      <c r="B21" s="17">
        <v>8513.5499999999993</v>
      </c>
    </row>
    <row r="22" spans="1:2" x14ac:dyDescent="0.35">
      <c r="A22" s="11" t="s">
        <v>69</v>
      </c>
      <c r="B22" s="17">
        <v>169684.16</v>
      </c>
    </row>
  </sheetData>
  <conditionalFormatting pivot="1" sqref="B4:B21">
    <cfRule type="cellIs" dxfId="4" priority="1" operator="lessThan">
      <formula>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4F618-3282-46F8-9E8C-B124FE6E3F6A}">
  <dimension ref="A1:H17"/>
  <sheetViews>
    <sheetView tabSelected="1" workbookViewId="0">
      <selection activeCell="L7" sqref="L7"/>
    </sheetView>
  </sheetViews>
  <sheetFormatPr defaultRowHeight="14.5" x14ac:dyDescent="0.35"/>
  <cols>
    <col min="1" max="1" width="17.81640625" customWidth="1"/>
    <col min="2" max="2" width="12.6328125" customWidth="1"/>
    <col min="3" max="3" width="9.453125" customWidth="1"/>
    <col min="5" max="5" width="14.90625" customWidth="1"/>
  </cols>
  <sheetData>
    <row r="1" spans="1:8" ht="24" thickBot="1" x14ac:dyDescent="0.6">
      <c r="A1" s="46" t="s">
        <v>83</v>
      </c>
      <c r="B1" s="47"/>
      <c r="C1" s="47"/>
      <c r="D1" s="47"/>
      <c r="E1" s="47"/>
      <c r="F1" s="47"/>
      <c r="G1" s="47"/>
      <c r="H1" s="47"/>
    </row>
    <row r="3" spans="1:8" ht="19" thickBot="1" x14ac:dyDescent="0.5">
      <c r="A3" s="26" t="s">
        <v>93</v>
      </c>
      <c r="B3" s="38" t="s">
        <v>39</v>
      </c>
    </row>
    <row r="5" spans="1:8" ht="19" thickBot="1" x14ac:dyDescent="0.5">
      <c r="A5" s="40" t="s">
        <v>85</v>
      </c>
      <c r="E5" s="48" t="s">
        <v>90</v>
      </c>
      <c r="F5" s="48"/>
      <c r="G5" s="48"/>
      <c r="H5" s="48"/>
    </row>
    <row r="7" spans="1:8" ht="16" thickBot="1" x14ac:dyDescent="0.4">
      <c r="A7" s="40" t="s">
        <v>84</v>
      </c>
      <c r="B7" s="41">
        <f>COUNTIFS(Sales_Data[Geography],$B$3)</f>
        <v>40</v>
      </c>
      <c r="E7" s="21" t="s">
        <v>11</v>
      </c>
      <c r="F7" s="21" t="s">
        <v>91</v>
      </c>
      <c r="G7" s="21" t="s">
        <v>48</v>
      </c>
      <c r="H7" s="21"/>
    </row>
    <row r="8" spans="1:8" x14ac:dyDescent="0.35">
      <c r="E8" s="23" t="s">
        <v>2</v>
      </c>
      <c r="F8" s="24">
        <f>SUMIFS(Sales_Data[Amount],Sales_Data[Sales Person],E8,Sales_Data[Geography],$B$3)</f>
        <v>45752</v>
      </c>
      <c r="G8" s="25">
        <f>SUMIFS(Sales_Data[Units],Sales_Data[Sales Person],E8,Sales_Data[Geography],$B$3)</f>
        <v>1518</v>
      </c>
      <c r="H8" s="22">
        <f>IF(F8&lt;12000,-1,1)</f>
        <v>1</v>
      </c>
    </row>
    <row r="9" spans="1:8" x14ac:dyDescent="0.35">
      <c r="A9" s="18"/>
      <c r="B9" s="39" t="s">
        <v>89</v>
      </c>
      <c r="C9" s="39" t="s">
        <v>54</v>
      </c>
      <c r="E9" s="23" t="s">
        <v>8</v>
      </c>
      <c r="F9" s="24">
        <f>SUMIFS(Sales_Data[Amount],Sales_Data[Sales Person],E9,Sales_Data[Geography],$B$3)</f>
        <v>27132</v>
      </c>
      <c r="G9" s="25">
        <f>SUMIFS(Sales_Data[Units],Sales_Data[Sales Person],E9,Sales_Data[Geography],$B$3)</f>
        <v>447</v>
      </c>
      <c r="H9" s="22">
        <f t="shared" ref="H9:H17" si="0">IF(F9&lt;12000,-1,1)</f>
        <v>1</v>
      </c>
    </row>
    <row r="10" spans="1:8" x14ac:dyDescent="0.35">
      <c r="A10" s="39" t="s">
        <v>86</v>
      </c>
      <c r="B10" s="19">
        <f>SUMIFS(Sales_Data[Amount],Sales_Data[Geography],$B$3)</f>
        <v>173530</v>
      </c>
      <c r="C10" s="19">
        <f>AVERAGEIFS(Sales_Data[Amount],Sales_Data[Geography],$B$3)</f>
        <v>4338.25</v>
      </c>
      <c r="E10" s="23" t="s">
        <v>41</v>
      </c>
      <c r="F10" s="24">
        <f>SUMIFS(Sales_Data[Amount],Sales_Data[Sales Person],E10,Sales_Data[Geography],$B$3)</f>
        <v>3976</v>
      </c>
      <c r="G10" s="25">
        <f>SUMIFS(Sales_Data[Units],Sales_Data[Sales Person],E10,Sales_Data[Geography],$B$3)</f>
        <v>72</v>
      </c>
      <c r="H10" s="22">
        <f t="shared" si="0"/>
        <v>-1</v>
      </c>
    </row>
    <row r="11" spans="1:8" x14ac:dyDescent="0.35">
      <c r="A11" s="39" t="s">
        <v>87</v>
      </c>
      <c r="B11" s="19">
        <f>SUMIFS(Sales_Data[Total Cost],Sales_Data[Geography],$B$3)</f>
        <v>53938.530000000028</v>
      </c>
      <c r="C11" s="19">
        <f>AVERAGEIFS(Sales_Data[Total Cost],Sales_Data[Geography],$B$3)</f>
        <v>1348.4632500000007</v>
      </c>
      <c r="E11" s="23" t="s">
        <v>7</v>
      </c>
      <c r="F11" s="24">
        <f>SUMIFS(Sales_Data[Amount],Sales_Data[Sales Person],E11,Sales_Data[Geography],$B$3)</f>
        <v>5404</v>
      </c>
      <c r="G11" s="25">
        <f>SUMIFS(Sales_Data[Units],Sales_Data[Sales Person],E11,Sales_Data[Geography],$B$3)</f>
        <v>444</v>
      </c>
      <c r="H11" s="22">
        <f t="shared" si="0"/>
        <v>-1</v>
      </c>
    </row>
    <row r="12" spans="1:8" x14ac:dyDescent="0.35">
      <c r="A12" s="39" t="s">
        <v>82</v>
      </c>
      <c r="B12" s="19">
        <f>B10-B11</f>
        <v>119591.46999999997</v>
      </c>
      <c r="C12" s="19">
        <f>C10-C11</f>
        <v>2989.7867499999993</v>
      </c>
      <c r="E12" s="23" t="s">
        <v>6</v>
      </c>
      <c r="F12" s="24">
        <f>SUMIFS(Sales_Data[Amount],Sales_Data[Sales Person],E12,Sales_Data[Geography],$B$3)</f>
        <v>15827</v>
      </c>
      <c r="G12" s="25">
        <f>SUMIFS(Sales_Data[Units],Sales_Data[Sales Person],E12,Sales_Data[Geography],$B$3)</f>
        <v>885</v>
      </c>
      <c r="H12" s="22">
        <f t="shared" si="0"/>
        <v>1</v>
      </c>
    </row>
    <row r="13" spans="1:8" x14ac:dyDescent="0.35">
      <c r="A13" s="39" t="s">
        <v>88</v>
      </c>
      <c r="B13" s="20">
        <f>SUMIFS(Sales_Data[Units],Sales_Data[Geography],$B$3)</f>
        <v>5745</v>
      </c>
      <c r="C13" s="20">
        <f>AVERAGEIFS(Sales_Data[Units],Sales_Data[Geography],$B$3)</f>
        <v>143.625</v>
      </c>
      <c r="E13" s="23" t="s">
        <v>5</v>
      </c>
      <c r="F13" s="24">
        <f>SUMIFS(Sales_Data[Amount],Sales_Data[Sales Person],E13,Sales_Data[Geography],$B$3)</f>
        <v>16548</v>
      </c>
      <c r="G13" s="25">
        <f>SUMIFS(Sales_Data[Units],Sales_Data[Sales Person],E13,Sales_Data[Geography],$B$3)</f>
        <v>552</v>
      </c>
      <c r="H13" s="22">
        <f t="shared" si="0"/>
        <v>1</v>
      </c>
    </row>
    <row r="14" spans="1:8" x14ac:dyDescent="0.35">
      <c r="E14" s="23" t="s">
        <v>3</v>
      </c>
      <c r="F14" s="24">
        <f>SUMIFS(Sales_Data[Amount],Sales_Data[Sales Person],E14,Sales_Data[Geography],$B$3)</f>
        <v>10269</v>
      </c>
      <c r="G14" s="25">
        <f>SUMIFS(Sales_Data[Units],Sales_Data[Sales Person],E14,Sales_Data[Geography],$B$3)</f>
        <v>492</v>
      </c>
      <c r="H14" s="22">
        <f t="shared" si="0"/>
        <v>-1</v>
      </c>
    </row>
    <row r="15" spans="1:8" x14ac:dyDescent="0.35">
      <c r="E15" s="23" t="s">
        <v>9</v>
      </c>
      <c r="F15" s="24">
        <f>SUMIFS(Sales_Data[Amount],Sales_Data[Sales Person],E15,Sales_Data[Geography],$B$3)</f>
        <v>9751</v>
      </c>
      <c r="G15" s="25">
        <f>SUMIFS(Sales_Data[Units],Sales_Data[Sales Person],E15,Sales_Data[Geography],$B$3)</f>
        <v>582</v>
      </c>
      <c r="H15" s="22">
        <f t="shared" si="0"/>
        <v>-1</v>
      </c>
    </row>
    <row r="16" spans="1:8" x14ac:dyDescent="0.35">
      <c r="E16" s="23" t="s">
        <v>10</v>
      </c>
      <c r="F16" s="24">
        <f>SUMIFS(Sales_Data[Amount],Sales_Data[Sales Person],E16,Sales_Data[Geography],$B$3)</f>
        <v>17808</v>
      </c>
      <c r="G16" s="25">
        <f>SUMIFS(Sales_Data[Units],Sales_Data[Sales Person],E16,Sales_Data[Geography],$B$3)</f>
        <v>309</v>
      </c>
      <c r="H16" s="22">
        <f t="shared" si="0"/>
        <v>1</v>
      </c>
    </row>
    <row r="17" spans="5:8" x14ac:dyDescent="0.35">
      <c r="E17" s="23" t="s">
        <v>40</v>
      </c>
      <c r="F17" s="24">
        <f>SUMIFS(Sales_Data[Amount],Sales_Data[Sales Person],E17,Sales_Data[Geography],$B$3)</f>
        <v>21063</v>
      </c>
      <c r="G17" s="25">
        <f>SUMIFS(Sales_Data[Units],Sales_Data[Sales Person],E17,Sales_Data[Geography],$B$3)</f>
        <v>444</v>
      </c>
      <c r="H17" s="22">
        <f t="shared" si="0"/>
        <v>1</v>
      </c>
    </row>
  </sheetData>
  <sortState xmlns:xlrd2="http://schemas.microsoft.com/office/spreadsheetml/2017/richdata2" ref="E8:E17">
    <sortCondition ref="E8:E17"/>
  </sortState>
  <mergeCells count="2">
    <mergeCell ref="A1:H1"/>
    <mergeCell ref="E5:H5"/>
  </mergeCells>
  <conditionalFormatting sqref="F8:F17">
    <cfRule type="dataBar" priority="1">
      <dataBar>
        <cfvo type="min"/>
        <cfvo type="max"/>
        <color rgb="FFFFB628"/>
      </dataBar>
      <extLst>
        <ext xmlns:x14="http://schemas.microsoft.com/office/spreadsheetml/2009/9/main" uri="{B025F937-C7B1-47D3-B67F-A62EFF666E3E}">
          <x14:id>{6A17717E-A9BA-48F0-A6C6-E527E1B92733}</x14:id>
        </ext>
      </extLst>
    </cfRule>
  </conditionalFormatting>
  <dataValidations count="1">
    <dataValidation type="list" allowBlank="1" showInputMessage="1" showErrorMessage="1" sqref="B3" xr:uid="{73D72166-36F6-4655-B099-968AE03BBE84}">
      <formula1>"Australia, Canada, India, UK, USA, New Zealand"</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A17717E-A9BA-48F0-A6C6-E527E1B92733}">
            <x14:dataBar minLength="0" maxLength="100" border="1" negativeBarBorderColorSameAsPositive="0">
              <x14:cfvo type="autoMin"/>
              <x14:cfvo type="autoMax"/>
              <x14:borderColor rgb="FFFFB628"/>
              <x14:negativeFillColor rgb="FFFF0000"/>
              <x14:negativeBorderColor rgb="FFFF0000"/>
              <x14:axisColor rgb="FF000000"/>
            </x14:dataBar>
          </x14:cfRule>
          <xm:sqref>F8:F17</xm:sqref>
        </x14:conditionalFormatting>
        <x14:conditionalFormatting xmlns:xm="http://schemas.microsoft.com/office/excel/2006/main">
          <x14:cfRule type="iconSet" priority="2" id="{1662362B-25A7-468A-AF80-2B56CCEABAC1}">
            <x14:iconSet iconSet="3Symbols" showValue="0" custom="1">
              <x14:cfvo type="percent">
                <xm:f>0</xm:f>
              </x14:cfvo>
              <x14:cfvo type="num">
                <xm:f>0</xm:f>
              </x14:cfvo>
              <x14:cfvo type="num">
                <xm:f>1</xm:f>
              </x14:cfvo>
              <x14:cfIcon iconSet="3Symbols" iconId="0"/>
              <x14:cfIcon iconSet="NoIcons" iconId="0"/>
              <x14:cfIcon iconSet="3Symbols" iconId="2"/>
            </x14:iconSet>
          </x14:cfRule>
          <xm:sqref>H8:H17</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EB45C-E283-4430-AE35-C98E91FB62BB}">
  <dimension ref="A3:E24"/>
  <sheetViews>
    <sheetView topLeftCell="A2" workbookViewId="0">
      <selection activeCell="K17" sqref="K17"/>
    </sheetView>
  </sheetViews>
  <sheetFormatPr defaultRowHeight="14.5" x14ac:dyDescent="0.35"/>
  <cols>
    <col min="1" max="1" width="20.36328125" bestFit="1" customWidth="1"/>
    <col min="2" max="2" width="13.90625" bestFit="1" customWidth="1"/>
    <col min="3" max="3" width="11.36328125" bestFit="1" customWidth="1"/>
    <col min="4" max="4" width="10.90625" bestFit="1" customWidth="1"/>
    <col min="5" max="5" width="7.453125" bestFit="1" customWidth="1"/>
  </cols>
  <sheetData>
    <row r="3" spans="1:5" x14ac:dyDescent="0.35">
      <c r="A3" s="10" t="s">
        <v>68</v>
      </c>
      <c r="B3" s="16" t="s">
        <v>67</v>
      </c>
      <c r="C3" s="1" t="s">
        <v>71</v>
      </c>
      <c r="D3" s="28" t="s">
        <v>82</v>
      </c>
      <c r="E3" t="s">
        <v>92</v>
      </c>
    </row>
    <row r="4" spans="1:5" x14ac:dyDescent="0.35">
      <c r="A4" s="11" t="s">
        <v>14</v>
      </c>
      <c r="B4" s="16">
        <v>6867</v>
      </c>
      <c r="C4" s="1">
        <v>600</v>
      </c>
      <c r="D4" s="28">
        <v>-153</v>
      </c>
      <c r="E4" s="27">
        <v>-2.2280471821756225E-2</v>
      </c>
    </row>
    <row r="5" spans="1:5" x14ac:dyDescent="0.35">
      <c r="A5" s="11" t="s">
        <v>30</v>
      </c>
      <c r="B5" s="16">
        <v>10129</v>
      </c>
      <c r="C5" s="1">
        <v>312</v>
      </c>
      <c r="D5" s="28">
        <v>5608.12</v>
      </c>
      <c r="E5" s="27">
        <v>0.55366966136834828</v>
      </c>
    </row>
    <row r="6" spans="1:5" x14ac:dyDescent="0.35">
      <c r="A6" s="11" t="s">
        <v>24</v>
      </c>
      <c r="B6" s="16">
        <v>4760</v>
      </c>
      <c r="C6" s="1">
        <v>111</v>
      </c>
      <c r="D6" s="28">
        <v>4208.33</v>
      </c>
      <c r="E6" s="27">
        <v>0.88410294117647059</v>
      </c>
    </row>
    <row r="7" spans="1:5" x14ac:dyDescent="0.35">
      <c r="A7" s="11" t="s">
        <v>19</v>
      </c>
      <c r="B7" s="16">
        <v>5474</v>
      </c>
      <c r="C7" s="1">
        <v>168</v>
      </c>
      <c r="D7" s="28">
        <v>4190.4799999999996</v>
      </c>
      <c r="E7" s="27">
        <v>0.76552429667519173</v>
      </c>
    </row>
    <row r="8" spans="1:5" x14ac:dyDescent="0.35">
      <c r="A8" s="11" t="s">
        <v>22</v>
      </c>
      <c r="B8" s="16">
        <v>8288</v>
      </c>
      <c r="C8" s="1">
        <v>228</v>
      </c>
      <c r="D8" s="28">
        <v>6060.4400000000005</v>
      </c>
      <c r="E8" s="27">
        <v>0.73123069498069504</v>
      </c>
    </row>
    <row r="9" spans="1:5" x14ac:dyDescent="0.35">
      <c r="A9" s="11" t="s">
        <v>4</v>
      </c>
      <c r="B9" s="16">
        <v>16534</v>
      </c>
      <c r="C9" s="1">
        <v>231</v>
      </c>
      <c r="D9" s="28">
        <v>13789.72</v>
      </c>
      <c r="E9" s="27">
        <v>0.83402201524132091</v>
      </c>
    </row>
    <row r="10" spans="1:5" x14ac:dyDescent="0.35">
      <c r="A10" s="11" t="s">
        <v>26</v>
      </c>
      <c r="B10" s="16">
        <v>11886</v>
      </c>
      <c r="C10" s="1">
        <v>489</v>
      </c>
      <c r="D10" s="28">
        <v>9147.6</v>
      </c>
      <c r="E10" s="27">
        <v>0.76961130742049477</v>
      </c>
    </row>
    <row r="11" spans="1:5" x14ac:dyDescent="0.35">
      <c r="A11" s="11" t="s">
        <v>28</v>
      </c>
      <c r="B11" s="16">
        <v>12257</v>
      </c>
      <c r="C11" s="1">
        <v>441</v>
      </c>
      <c r="D11" s="28">
        <v>7679.4199999999992</v>
      </c>
      <c r="E11" s="27">
        <v>0.6265334094802969</v>
      </c>
    </row>
    <row r="12" spans="1:5" x14ac:dyDescent="0.35">
      <c r="A12" s="11" t="s">
        <v>32</v>
      </c>
      <c r="B12" s="16">
        <v>8827</v>
      </c>
      <c r="C12" s="1">
        <v>234</v>
      </c>
      <c r="D12" s="28">
        <v>6802.9</v>
      </c>
      <c r="E12" s="27">
        <v>0.77069219440353454</v>
      </c>
    </row>
    <row r="13" spans="1:5" x14ac:dyDescent="0.35">
      <c r="A13" s="11" t="s">
        <v>18</v>
      </c>
      <c r="B13" s="16">
        <v>1778</v>
      </c>
      <c r="C13" s="1">
        <v>270</v>
      </c>
      <c r="D13" s="28">
        <v>31.100000000000136</v>
      </c>
      <c r="E13" s="27">
        <v>1.7491563554555757E-2</v>
      </c>
    </row>
    <row r="14" spans="1:5" x14ac:dyDescent="0.35">
      <c r="A14" s="11" t="s">
        <v>17</v>
      </c>
      <c r="B14" s="16">
        <v>2408</v>
      </c>
      <c r="C14" s="1">
        <v>9</v>
      </c>
      <c r="D14" s="28">
        <v>2380.0100000000002</v>
      </c>
      <c r="E14" s="27">
        <v>0.9883762458471762</v>
      </c>
    </row>
    <row r="15" spans="1:5" x14ac:dyDescent="0.35">
      <c r="A15" s="11" t="s">
        <v>23</v>
      </c>
      <c r="B15" s="16">
        <v>6118</v>
      </c>
      <c r="C15" s="1">
        <v>387</v>
      </c>
      <c r="D15" s="28">
        <v>3606.37</v>
      </c>
      <c r="E15" s="27">
        <v>0.58946878064727037</v>
      </c>
    </row>
    <row r="16" spans="1:5" x14ac:dyDescent="0.35">
      <c r="A16" s="11" t="s">
        <v>29</v>
      </c>
      <c r="B16" s="16">
        <v>2541</v>
      </c>
      <c r="C16" s="1">
        <v>45</v>
      </c>
      <c r="D16" s="28">
        <v>2218.8000000000002</v>
      </c>
      <c r="E16" s="27">
        <v>0.87319952774498233</v>
      </c>
    </row>
    <row r="17" spans="1:5" x14ac:dyDescent="0.35">
      <c r="A17" s="11" t="s">
        <v>13</v>
      </c>
      <c r="B17" s="16">
        <v>16114</v>
      </c>
      <c r="C17" s="1">
        <v>1158</v>
      </c>
      <c r="D17" s="28">
        <v>5309.8600000000006</v>
      </c>
      <c r="E17" s="27">
        <v>0.32951843117785778</v>
      </c>
    </row>
    <row r="18" spans="1:5" x14ac:dyDescent="0.35">
      <c r="A18" s="11" t="s">
        <v>16</v>
      </c>
      <c r="B18" s="16">
        <v>3584</v>
      </c>
      <c r="C18" s="1">
        <v>126</v>
      </c>
      <c r="D18" s="28">
        <v>2476.46</v>
      </c>
      <c r="E18" s="27">
        <v>0.69097656250000006</v>
      </c>
    </row>
    <row r="19" spans="1:5" x14ac:dyDescent="0.35">
      <c r="A19" s="11" t="s">
        <v>27</v>
      </c>
      <c r="B19" s="16">
        <v>3402</v>
      </c>
      <c r="C19" s="1">
        <v>345</v>
      </c>
      <c r="D19" s="28">
        <v>-2369.8499999999995</v>
      </c>
      <c r="E19" s="27">
        <v>-0.69660493827160475</v>
      </c>
    </row>
    <row r="20" spans="1:5" x14ac:dyDescent="0.35">
      <c r="A20" s="11" t="s">
        <v>33</v>
      </c>
      <c r="B20" s="16">
        <v>10465</v>
      </c>
      <c r="C20" s="1">
        <v>222</v>
      </c>
      <c r="D20" s="28">
        <v>7718.8600000000006</v>
      </c>
      <c r="E20" s="27">
        <v>0.7375881509794554</v>
      </c>
    </row>
    <row r="21" spans="1:5" x14ac:dyDescent="0.35">
      <c r="A21" s="11" t="s">
        <v>31</v>
      </c>
      <c r="B21" s="16">
        <v>8995</v>
      </c>
      <c r="C21" s="1">
        <v>441</v>
      </c>
      <c r="D21" s="28">
        <v>6441.61</v>
      </c>
      <c r="E21" s="27">
        <v>0.71613229571984427</v>
      </c>
    </row>
    <row r="22" spans="1:5" x14ac:dyDescent="0.35">
      <c r="A22" s="11" t="s">
        <v>21</v>
      </c>
      <c r="B22" s="16">
        <v>13755</v>
      </c>
      <c r="C22" s="1">
        <v>114</v>
      </c>
      <c r="D22" s="28">
        <v>12729</v>
      </c>
      <c r="E22" s="27">
        <v>0.92540894220283532</v>
      </c>
    </row>
    <row r="23" spans="1:5" x14ac:dyDescent="0.35">
      <c r="A23" s="11" t="s">
        <v>25</v>
      </c>
      <c r="B23" s="16">
        <v>14497</v>
      </c>
      <c r="C23" s="1">
        <v>333</v>
      </c>
      <c r="D23" s="28">
        <v>10118.049999999999</v>
      </c>
      <c r="E23" s="27">
        <v>0.69794095330068284</v>
      </c>
    </row>
    <row r="24" spans="1:5" x14ac:dyDescent="0.35">
      <c r="A24" s="11" t="s">
        <v>69</v>
      </c>
      <c r="B24" s="16">
        <v>168679</v>
      </c>
      <c r="C24" s="1">
        <v>6264</v>
      </c>
      <c r="D24" s="28">
        <v>107994.28000000001</v>
      </c>
      <c r="E24" s="27">
        <v>0.64023547685248317</v>
      </c>
    </row>
  </sheetData>
  <conditionalFormatting pivot="1" sqref="E4:E24">
    <cfRule type="colorScale" priority="1">
      <colorScale>
        <cfvo type="min"/>
        <cfvo type="max"/>
        <color rgb="FFC00000"/>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3C60651C79F944BCB7E384F24FA32B" ma:contentTypeVersion="12" ma:contentTypeDescription="Create a new document." ma:contentTypeScope="" ma:versionID="855146d32014516beca80650a0100107">
  <xsd:schema xmlns:xsd="http://www.w3.org/2001/XMLSchema" xmlns:xs="http://www.w3.org/2001/XMLSchema" xmlns:p="http://schemas.microsoft.com/office/2006/metadata/properties" xmlns:ns3="97d159a5-32c6-4194-bb42-6ba388da56d8" targetNamespace="http://schemas.microsoft.com/office/2006/metadata/properties" ma:root="true" ma:fieldsID="b759338b642cefb9fe40aceb3ae29965" ns3:_="">
    <xsd:import namespace="97d159a5-32c6-4194-bb42-6ba388da56d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d159a5-32c6-4194-bb42-6ba388da56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
</file>

<file path=customXml/item4.xml>��
</file>

<file path=customXml/item5.xml>��
</file>

<file path=customXml/item6.xml>��
</file>

<file path=customXml/item7.xml><?xml version="1.0" encoding="utf-8"?>
<?mso-contentType ?>
<FormTemplates xmlns="http://schemas.microsoft.com/sharepoint/v3/contenttype/forms">
  <Display>DocumentLibraryForm</Display>
  <Edit>DocumentLibraryForm</Edit>
  <New>DocumentLibraryForm</New>
</FormTemplates>
</file>

<file path=customXml/item8.xml>��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6DB5A907-9943-4420-B151-BAC60F9148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d159a5-32c6-4194-bb42-6ba388da56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6A044C-98D7-4268-918E-835E9B250415}">
  <ds:schemaRefs/>
</ds:datastoreItem>
</file>

<file path=customXml/itemProps3.xml><?xml version="1.0" encoding="utf-8"?>
<ds:datastoreItem xmlns:ds="http://schemas.openxmlformats.org/officeDocument/2006/customXml" ds:itemID="{D7B5C4B8-131D-4D30-B332-C692E79DC4BE}">
  <ds:schemaRefs/>
</ds:datastoreItem>
</file>

<file path=customXml/itemProps4.xml><?xml version="1.0" encoding="utf-8"?>
<ds:datastoreItem xmlns:ds="http://schemas.openxmlformats.org/officeDocument/2006/customXml" ds:itemID="{A7DCDE81-6DD0-40CB-9540-36C57AE97744}">
  <ds:schemaRefs/>
</ds:datastoreItem>
</file>

<file path=customXml/itemProps5.xml><?xml version="1.0" encoding="utf-8"?>
<ds:datastoreItem xmlns:ds="http://schemas.openxmlformats.org/officeDocument/2006/customXml" ds:itemID="{E29D85E8-2F38-4333-9628-E8A756F35FF1}">
  <ds:schemaRefs/>
</ds:datastoreItem>
</file>

<file path=customXml/itemProps6.xml><?xml version="1.0" encoding="utf-8"?>
<ds:datastoreItem xmlns:ds="http://schemas.openxmlformats.org/officeDocument/2006/customXml" ds:itemID="{C105FE0B-860E-441E-BC9F-EEC6B104894F}">
  <ds:schemaRefs/>
</ds:datastoreItem>
</file>

<file path=customXml/itemProps7.xml><?xml version="1.0" encoding="utf-8"?>
<ds:datastoreItem xmlns:ds="http://schemas.openxmlformats.org/officeDocument/2006/customXml" ds:itemID="{5D564369-B37C-4ACF-867C-35097B200F0A}">
  <ds:schemaRefs>
    <ds:schemaRef ds:uri="http://schemas.microsoft.com/sharepoint/v3/contenttype/forms"/>
  </ds:schemaRefs>
</ds:datastoreItem>
</file>

<file path=customXml/itemProps8.xml><?xml version="1.0" encoding="utf-8"?>
<ds:datastoreItem xmlns:ds="http://schemas.openxmlformats.org/officeDocument/2006/customXml" ds:itemID="{50394F12-CFAF-4D47-B213-D468646F8483}">
  <ds:schemaRefs/>
</ds:datastoreItem>
</file>

<file path=customXml/itemProps9.xml><?xml version="1.0" encoding="utf-8"?>
<ds:datastoreItem xmlns:ds="http://schemas.openxmlformats.org/officeDocument/2006/customXml" ds:itemID="{F1E019C0-1BEE-431F-A3B1-5422E11A68BE}">
  <ds:schemaRefs>
    <ds:schemaRef ds:uri="http://purl.org/dc/terms/"/>
    <ds:schemaRef ds:uri="http://schemas.microsoft.com/office/2006/documentManagement/types"/>
    <ds:schemaRef ds:uri="97d159a5-32c6-4194-bb42-6ba388da56d8"/>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10.xml><?xml version="1.0" encoding="utf-8"?>
<ds:datastoreItem xmlns:ds="http://schemas.openxmlformats.org/officeDocument/2006/customXml" ds:itemID="{05EB5916-8FEA-4585-A485-3E4A59F3712C}">
  <ds:schemaRefs/>
</ds:datastoreItem>
</file>

<file path=customXml/itemProps11.xml><?xml version="1.0" encoding="utf-8"?>
<ds:datastoreItem xmlns:ds="http://schemas.openxmlformats.org/officeDocument/2006/customXml" ds:itemID="{5A5484D0-DA62-49EE-A40F-735982364616}">
  <ds:schemaRefs/>
</ds:datastoreItem>
</file>

<file path=customXml/itemProps12.xml><?xml version="1.0" encoding="utf-8"?>
<ds:datastoreItem xmlns:ds="http://schemas.openxmlformats.org/officeDocument/2006/customXml" ds:itemID="{6D0A3AE8-A87B-4972-8D9B-27D5DA566A61}">
  <ds:schemaRefs/>
</ds:datastoreItem>
</file>

<file path=customXml/itemProps13.xml><?xml version="1.0" encoding="utf-8"?>
<ds:datastoreItem xmlns:ds="http://schemas.openxmlformats.org/officeDocument/2006/customXml" ds:itemID="{5EE76969-8061-4F14-A802-24CD7D8F0B9C}">
  <ds:schemaRefs/>
</ds:datastoreItem>
</file>

<file path=customXml/itemProps14.xml><?xml version="1.0" encoding="utf-8"?>
<ds:datastoreItem xmlns:ds="http://schemas.openxmlformats.org/officeDocument/2006/customXml" ds:itemID="{B8B18103-2A6B-48E1-891E-D529DD74E69E}">
  <ds:schemaRefs/>
</ds:datastoreItem>
</file>

<file path=customXml/itemProps15.xml><?xml version="1.0" encoding="utf-8"?>
<ds:datastoreItem xmlns:ds="http://schemas.openxmlformats.org/officeDocument/2006/customXml" ds:itemID="{868B53AB-2484-45B5-820E-9BDABDD6C692}">
  <ds:schemaRefs/>
</ds:datastoreItem>
</file>

<file path=customXml/itemProps16.xml><?xml version="1.0" encoding="utf-8"?>
<ds:datastoreItem xmlns:ds="http://schemas.openxmlformats.org/officeDocument/2006/customXml" ds:itemID="{8B7070DD-4352-437C-B065-E67AA479915D}">
  <ds:schemaRefs/>
</ds:datastoreItem>
</file>

<file path=customXml/itemProps17.xml><?xml version="1.0" encoding="utf-8"?>
<ds:datastoreItem xmlns:ds="http://schemas.openxmlformats.org/officeDocument/2006/customXml" ds:itemID="{5B7CBF92-4900-40B1-B9C2-E101AE6AE3E4}">
  <ds:schemaRefs/>
</ds:datastoreItem>
</file>

<file path=customXml/itemProps18.xml><?xml version="1.0" encoding="utf-8"?>
<ds:datastoreItem xmlns:ds="http://schemas.openxmlformats.org/officeDocument/2006/customXml" ds:itemID="{DEF6065C-FC8A-4375-BAB5-09E7785D1250}">
  <ds:schemaRefs/>
</ds:datastoreItem>
</file>

<file path=customXml/itemProps19.xml><?xml version="1.0" encoding="utf-8"?>
<ds:datastoreItem xmlns:ds="http://schemas.openxmlformats.org/officeDocument/2006/customXml" ds:itemID="{CC2172BF-C890-421B-84FB-2F4BBB466FA9}">
  <ds:schemaRefs/>
</ds:datastoreItem>
</file>

<file path=customXml/itemProps20.xml><?xml version="1.0" encoding="utf-8"?>
<ds:datastoreItem xmlns:ds="http://schemas.openxmlformats.org/officeDocument/2006/customXml" ds:itemID="{8C07631A-C4F5-436D-B5D6-D455BBC3934E}">
  <ds:schemaRefs/>
</ds:datastoreItem>
</file>

<file path=customXml/itemProps21.xml><?xml version="1.0" encoding="utf-8"?>
<ds:datastoreItem xmlns:ds="http://schemas.openxmlformats.org/officeDocument/2006/customXml" ds:itemID="{FEC14EA9-DB24-40BA-B173-83C1E01E63C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Questions</vt:lpstr>
      <vt:lpstr>Sales_Data</vt:lpstr>
      <vt:lpstr>Product_data</vt: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SAYEED AHMED CHOWDHURY</cp:lastModifiedBy>
  <dcterms:created xsi:type="dcterms:W3CDTF">2021-03-14T20:21:32Z</dcterms:created>
  <dcterms:modified xsi:type="dcterms:W3CDTF">2023-09-01T16:36:48Z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0x010100823C60651C79F944BCB7E384F24FA32B</vt:lpwstr>
  </property>
</Properties>
</file>