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um\Dropbox (ASU)\NSF_POSE\Sohum Work\Word&amp;Excel Files\"/>
    </mc:Choice>
  </mc:AlternateContent>
  <xr:revisionPtr revIDLastSave="0" documentId="13_ncr:1_{3E08C158-78B7-4AA4-A405-D0D40BEA83D2}" xr6:coauthVersionLast="47" xr6:coauthVersionMax="47" xr10:uidLastSave="{00000000-0000-0000-0000-000000000000}"/>
  <bookViews>
    <workbookView xWindow="-108" yWindow="-108" windowWidth="23256" windowHeight="12456" xr2:uid="{4E7E4434-3393-45F8-AE44-395DF4AAF029}"/>
  </bookViews>
  <sheets>
    <sheet name="7th Street" sheetId="1" r:id="rId1"/>
    <sheet name="SigmaX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1" i="2" l="1"/>
  <c r="N82" i="2"/>
  <c r="M82" i="2"/>
  <c r="L82" i="2"/>
  <c r="K82" i="2"/>
  <c r="J82" i="2"/>
  <c r="I82" i="2"/>
  <c r="H82" i="2"/>
  <c r="G82" i="2"/>
  <c r="D18" i="2"/>
  <c r="D56" i="2" s="1"/>
  <c r="I11" i="2"/>
  <c r="T49" i="2" s="1"/>
  <c r="E11" i="2"/>
  <c r="A11" i="2"/>
  <c r="K11" i="2" s="1"/>
  <c r="AJ3" i="2"/>
  <c r="AH3" i="2"/>
  <c r="AF3" i="2"/>
  <c r="AD3" i="2"/>
  <c r="D3" i="2"/>
  <c r="D41" i="2" s="1"/>
  <c r="AJ1" i="2"/>
  <c r="AI1" i="2"/>
  <c r="AH1" i="2"/>
  <c r="AG1" i="2"/>
  <c r="AF1" i="2"/>
  <c r="AE1" i="2"/>
  <c r="AD1" i="2"/>
  <c r="AC1" i="2"/>
  <c r="A29" i="2" l="1"/>
  <c r="I29" i="2"/>
  <c r="K29" i="2"/>
  <c r="A49" i="2"/>
  <c r="I49" i="2"/>
  <c r="E68" i="2"/>
  <c r="O68" i="2"/>
  <c r="N18" i="2"/>
  <c r="I59" i="2"/>
  <c r="K49" i="2"/>
  <c r="D21" i="2"/>
  <c r="O40" i="2"/>
  <c r="O57" i="2"/>
  <c r="I76" i="2"/>
  <c r="D36" i="2"/>
  <c r="N36" i="2"/>
  <c r="N3" i="2"/>
  <c r="N21" i="2"/>
  <c r="AI3" i="2" l="1"/>
  <c r="AG3" i="2"/>
  <c r="AE3" i="2"/>
  <c r="AC3" i="2"/>
  <c r="N83" i="2"/>
  <c r="AG2" i="2"/>
  <c r="AF2" i="2"/>
  <c r="AF5" i="2" s="1"/>
  <c r="H83" i="2"/>
  <c r="AG5" i="2" l="1"/>
  <c r="AJ2" i="2"/>
  <c r="AJ5" i="2" s="1"/>
  <c r="AD2" i="2"/>
  <c r="AD5" i="2" s="1"/>
  <c r="AI2" i="2"/>
  <c r="AI5" i="2" s="1"/>
  <c r="AC2" i="2"/>
  <c r="AC5" i="2" s="1"/>
  <c r="N4" i="2"/>
  <c r="L13" i="2"/>
  <c r="K83" i="2"/>
  <c r="L83" i="2"/>
  <c r="AE2" i="2"/>
  <c r="AE5" i="2" s="1"/>
  <c r="G83" i="2"/>
  <c r="M83" i="2"/>
  <c r="AH2" i="2"/>
  <c r="AH5" i="2" s="1"/>
  <c r="I83" i="2"/>
  <c r="J83" i="2"/>
  <c r="N91" i="2" l="1"/>
  <c r="I91" i="2"/>
  <c r="H91" i="2"/>
  <c r="M91" i="2"/>
  <c r="L91" i="2"/>
  <c r="K91" i="2"/>
  <c r="J91" i="2"/>
  <c r="G91" i="2"/>
  <c r="R9" i="2"/>
  <c r="P17" i="2"/>
  <c r="J92" i="2" l="1"/>
  <c r="J93" i="2"/>
  <c r="Q95" i="2" s="1"/>
  <c r="K94" i="2"/>
  <c r="K95" i="2"/>
  <c r="K93" i="2"/>
  <c r="Q94" i="2" s="1"/>
  <c r="K96" i="2"/>
  <c r="K98" i="2"/>
  <c r="K92" i="2"/>
  <c r="K97" i="2"/>
  <c r="L93" i="2"/>
  <c r="Q93" i="2" s="1"/>
  <c r="L92" i="2"/>
  <c r="M95" i="2"/>
  <c r="M96" i="2"/>
  <c r="M98" i="2"/>
  <c r="M94" i="2"/>
  <c r="M92" i="2"/>
  <c r="M97" i="2"/>
  <c r="M93" i="2"/>
  <c r="Q92" i="2" s="1"/>
  <c r="H93" i="2"/>
  <c r="Q97" i="2" s="1"/>
  <c r="H92" i="2"/>
  <c r="G96" i="2"/>
  <c r="G94" i="2"/>
  <c r="G97" i="2"/>
  <c r="G92" i="2"/>
  <c r="G93" i="2"/>
  <c r="Q98" i="2" s="1"/>
  <c r="G98" i="2"/>
  <c r="G95" i="2"/>
  <c r="I98" i="2"/>
  <c r="I95" i="2"/>
  <c r="I94" i="2"/>
  <c r="I97" i="2"/>
  <c r="I93" i="2"/>
  <c r="Q96" i="2" s="1"/>
  <c r="I96" i="2"/>
  <c r="I92" i="2"/>
  <c r="N92" i="2"/>
  <c r="N93" i="2"/>
  <c r="Q90" i="2" s="1"/>
  <c r="X4" i="2" l="1"/>
  <c r="Z13" i="2"/>
  <c r="Z11" i="2" l="1"/>
  <c r="T9" i="2"/>
  <c r="W4" i="2"/>
  <c r="V17" i="2"/>
  <c r="P4" i="2"/>
  <c r="V4" i="2"/>
  <c r="X17" i="2"/>
  <c r="Z9" i="2"/>
  <c r="R13" i="2"/>
  <c r="T13" i="2"/>
  <c r="T11" i="2"/>
  <c r="W17" i="2"/>
  <c r="L9" i="2" l="1"/>
  <c r="Z15" i="2"/>
  <c r="L11" i="2"/>
  <c r="N17" i="2"/>
  <c r="O17" i="2"/>
  <c r="Y4" i="2"/>
  <c r="Y17" i="2"/>
  <c r="O4" i="2"/>
  <c r="R11" i="2"/>
  <c r="T15" i="2"/>
  <c r="D17" i="2" l="1"/>
  <c r="E17" i="2"/>
  <c r="F17" i="2"/>
  <c r="H9" i="2"/>
  <c r="H11" i="2"/>
  <c r="H13" i="2"/>
  <c r="D4" i="2"/>
  <c r="F4" i="2"/>
  <c r="E4" i="2"/>
  <c r="B9" i="2"/>
  <c r="B11" i="2"/>
  <c r="B13" i="2"/>
  <c r="D49" i="2" l="1"/>
  <c r="D48" i="2"/>
  <c r="G84" i="2" l="1"/>
  <c r="N94" i="2" s="1"/>
  <c r="B27" i="2"/>
  <c r="M84" i="2" l="1"/>
  <c r="L94" i="2" s="1"/>
  <c r="F22" i="2"/>
  <c r="N84" i="2"/>
  <c r="E22" i="2"/>
  <c r="D22" i="2" l="1"/>
  <c r="G87" i="2" l="1"/>
  <c r="N97" i="2" s="1"/>
  <c r="M47" i="2"/>
  <c r="G88" i="2" l="1"/>
  <c r="N98" i="2" s="1"/>
  <c r="G66" i="2"/>
  <c r="H84" i="2" l="1"/>
  <c r="B29" i="2"/>
  <c r="K84" i="2"/>
  <c r="H94" i="2" s="1"/>
  <c r="D35" i="2"/>
  <c r="J84" i="2"/>
  <c r="H29" i="2"/>
  <c r="L84" i="2"/>
  <c r="E35" i="2"/>
  <c r="F35" i="2"/>
  <c r="H27" i="2" l="1"/>
  <c r="E28" i="2" s="1"/>
  <c r="I84" i="2"/>
  <c r="J94" i="2" s="1"/>
  <c r="H31" i="2"/>
  <c r="B31" i="2"/>
  <c r="L31" i="2" l="1"/>
  <c r="R27" i="2"/>
  <c r="H85" i="2" l="1"/>
  <c r="L29" i="2"/>
  <c r="I85" i="2"/>
  <c r="J95" i="2" s="1"/>
  <c r="R31" i="2"/>
  <c r="J85" i="2"/>
  <c r="R29" i="2"/>
  <c r="G85" i="2"/>
  <c r="N95" i="2" s="1"/>
  <c r="L27" i="2"/>
  <c r="H86" i="2" l="1"/>
  <c r="B49" i="2"/>
  <c r="H47" i="2"/>
  <c r="B51" i="2"/>
  <c r="I86" i="2"/>
  <c r="J96" i="2" s="1"/>
  <c r="H51" i="2"/>
  <c r="J86" i="2"/>
  <c r="H49" i="2"/>
  <c r="G86" i="2"/>
  <c r="N96" i="2" s="1"/>
  <c r="B47" i="2"/>
  <c r="J87" i="2"/>
  <c r="I87" i="2"/>
  <c r="J97" i="2" s="1"/>
  <c r="H87" i="2" l="1"/>
  <c r="M49" i="2"/>
  <c r="M66" i="2"/>
  <c r="S49" i="2"/>
  <c r="M70" i="2" l="1"/>
  <c r="I88" i="2"/>
  <c r="J98" i="2" s="1"/>
  <c r="G68" i="2"/>
  <c r="H88" i="2"/>
  <c r="G70" i="2"/>
  <c r="M51" i="2"/>
  <c r="M68" i="2"/>
  <c r="J88" i="2"/>
  <c r="N22" i="2" l="1"/>
  <c r="N68" i="2"/>
  <c r="P35" i="2"/>
  <c r="L49" i="2"/>
  <c r="O42" i="2"/>
  <c r="D42" i="2" l="1"/>
  <c r="L85" i="2"/>
  <c r="O35" i="2"/>
  <c r="M85" i="2"/>
  <c r="L95" i="2" s="1"/>
  <c r="P22" i="2"/>
  <c r="F55" i="2"/>
  <c r="N85" i="2"/>
  <c r="O22" i="2"/>
  <c r="F68" i="2"/>
  <c r="K85" i="2"/>
  <c r="H95" i="2" s="1"/>
  <c r="N35" i="2"/>
  <c r="Q55" i="2"/>
  <c r="I61" i="2"/>
  <c r="L86" i="2" l="1"/>
  <c r="E55" i="2"/>
  <c r="N86" i="2"/>
  <c r="E42" i="2"/>
  <c r="K86" i="2"/>
  <c r="H96" i="2" s="1"/>
  <c r="D55" i="2"/>
  <c r="M86" i="2"/>
  <c r="L96" i="2" s="1"/>
  <c r="F42" i="2"/>
  <c r="K74" i="2"/>
  <c r="L87" i="2" l="1"/>
  <c r="P55" i="2"/>
  <c r="N87" i="2"/>
  <c r="P42" i="2"/>
  <c r="O41" i="2"/>
  <c r="I74" i="2" l="1"/>
  <c r="K88" i="2"/>
  <c r="H98" i="2" s="1"/>
  <c r="M87" i="2"/>
  <c r="L97" i="2" s="1"/>
  <c r="Q42" i="2"/>
  <c r="O56" i="2"/>
  <c r="K61" i="2"/>
  <c r="M88" i="2"/>
  <c r="L98" i="2" s="1"/>
  <c r="J74" i="2"/>
  <c r="L88" i="2"/>
  <c r="O48" i="2"/>
  <c r="N88" i="2"/>
  <c r="J61" i="2"/>
  <c r="K87" i="2"/>
  <c r="H97" i="2" s="1"/>
  <c r="O55" i="2"/>
  <c r="J60" i="2" l="1"/>
  <c r="J75" i="2"/>
  <c r="I67" i="2" l="1"/>
</calcChain>
</file>

<file path=xl/sharedStrings.xml><?xml version="1.0" encoding="utf-8"?>
<sst xmlns="http://schemas.openxmlformats.org/spreadsheetml/2006/main" count="197" uniqueCount="91">
  <si>
    <t>Intersection Name: 7th St and SR95</t>
  </si>
  <si>
    <t>Google Earth Data</t>
  </si>
  <si>
    <t>Synchro Data</t>
  </si>
  <si>
    <t>Sigma X Lane Data</t>
  </si>
  <si>
    <t>TURNING VOLUMES (VPH)</t>
  </si>
  <si>
    <t>PHASE DESIGNATION (PHASE No)</t>
  </si>
  <si>
    <t>NO LANES</t>
  </si>
  <si>
    <t>NORTH</t>
  </si>
  <si>
    <t xml:space="preserve"> </t>
  </si>
  <si>
    <t>SPLIT DURATIONS (S)</t>
  </si>
  <si>
    <t>MOVEMENT CAPACITIES (VPH)</t>
  </si>
  <si>
    <t>CONTROL DELAY (S)</t>
  </si>
  <si>
    <t>V/C RATIO</t>
  </si>
  <si>
    <t>INTERSECTION LEVEL OF SERVICE (LOS)</t>
  </si>
  <si>
    <t>LOS</t>
  </si>
  <si>
    <t>Color</t>
  </si>
  <si>
    <t>A</t>
  </si>
  <si>
    <t>B</t>
  </si>
  <si>
    <t>C</t>
  </si>
  <si>
    <t>D</t>
  </si>
  <si>
    <t>E</t>
  </si>
  <si>
    <t>F</t>
  </si>
  <si>
    <t>Movement</t>
  </si>
  <si>
    <t>Phase</t>
  </si>
  <si>
    <t>Split</t>
  </si>
  <si>
    <t>Capacity</t>
  </si>
  <si>
    <t>V/C</t>
  </si>
  <si>
    <t>Delay</t>
  </si>
  <si>
    <t>=</t>
  </si>
  <si>
    <t>"</t>
  </si>
  <si>
    <t>&gt;</t>
  </si>
  <si>
    <t>!</t>
  </si>
  <si>
    <t>:</t>
  </si>
  <si>
    <t>#</t>
  </si>
  <si>
    <t>$</t>
  </si>
  <si>
    <t>PhRef</t>
  </si>
  <si>
    <t>Split (s)</t>
  </si>
  <si>
    <t>Capacity (vph)</t>
  </si>
  <si>
    <t>Delay (s)</t>
  </si>
  <si>
    <t>mvmt_id</t>
  </si>
  <si>
    <t>node_id</t>
  </si>
  <si>
    <t>osm_node_id</t>
  </si>
  <si>
    <t>ib_link_id</t>
  </si>
  <si>
    <t>start_ib_lane</t>
  </si>
  <si>
    <t>end_ib_lane</t>
  </si>
  <si>
    <t>ob_link_id</t>
  </si>
  <si>
    <t>start_ob_lane</t>
  </si>
  <si>
    <t>end_ob_lane</t>
  </si>
  <si>
    <t>lanes</t>
  </si>
  <si>
    <t>ib_osm_node_id</t>
  </si>
  <si>
    <t>ob_osm_node_id</t>
  </si>
  <si>
    <t>type</t>
  </si>
  <si>
    <t>mvmt_txt_id</t>
  </si>
  <si>
    <t>geometry</t>
  </si>
  <si>
    <t>allowed_uses</t>
  </si>
  <si>
    <t>generated_by_osm2gmns</t>
  </si>
  <si>
    <t>right</t>
  </si>
  <si>
    <t>SBR</t>
  </si>
  <si>
    <t>LINESTRING (-114.5675502 35.1532003, -114.5676094 35.1531456)</t>
  </si>
  <si>
    <t>auto</t>
  </si>
  <si>
    <t>left</t>
  </si>
  <si>
    <t>SBL</t>
  </si>
  <si>
    <t>LINESTRING (-114.5675502 35.1532003, -114.5674358 35.1531245)</t>
  </si>
  <si>
    <t>thru</t>
  </si>
  <si>
    <t>SBT</t>
  </si>
  <si>
    <t>LINESTRING (-114.5675502 35.1532003, -114.5675379 35.1530606)</t>
  </si>
  <si>
    <t>uturn</t>
  </si>
  <si>
    <t>SBU</t>
  </si>
  <si>
    <t>LINESTRING (-114.5675502 35.1532003, -114.5674671 35.1531872)</t>
  </si>
  <si>
    <t>EBT</t>
  </si>
  <si>
    <t>LINESTRING (-114.5676094 35.1531456, -114.5674358 35.1531245)</t>
  </si>
  <si>
    <t>EBR</t>
  </si>
  <si>
    <t>LINESTRING (-114.5676094 35.1531456, -114.5675379 35.1530606)</t>
  </si>
  <si>
    <t>EBL</t>
  </si>
  <si>
    <t>LINESTRING (-114.5676094 35.1531456, -114.5674671 35.1531872)</t>
  </si>
  <si>
    <t>WBT</t>
  </si>
  <si>
    <t>LINESTRING (-114.5674358 35.1531245, -114.5676094 35.1531456)</t>
  </si>
  <si>
    <t>WBL</t>
  </si>
  <si>
    <t>LINESTRING (-114.5674358 35.1531245, -114.5675379 35.1530606)</t>
  </si>
  <si>
    <t>WBR</t>
  </si>
  <si>
    <t>LINESTRING (-114.5674358 35.1531245, -114.5674671 35.1531872)</t>
  </si>
  <si>
    <t>NBL</t>
  </si>
  <si>
    <t>LINESTRING (-114.5675379 35.1530606, -114.5676094 35.1531456)</t>
  </si>
  <si>
    <t>NBR</t>
  </si>
  <si>
    <t>LINESTRING (-114.5675379 35.1530606, -114.5674358 35.1531245)</t>
  </si>
  <si>
    <t>NBT</t>
  </si>
  <si>
    <t>LINESTRING (-114.5675379 35.1530606, -114.5674671 35.1531872)</t>
  </si>
  <si>
    <t>OSM Movement Data</t>
  </si>
  <si>
    <t>Lanes</t>
  </si>
  <si>
    <t>Shared</t>
  </si>
  <si>
    <t>Movement_utdf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</si>
</sst>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Wingdings 3"/>
      <family val="1"/>
      <charset val="2"/>
    </font>
    <font>
      <sz val="16"/>
      <color theme="1"/>
      <name val="Calibri"/>
      <family val="2"/>
      <scheme val="minor"/>
    </font>
    <font>
      <b/>
      <sz val="20"/>
      <color theme="1"/>
      <name val="Wingdings 3"/>
      <family val="1"/>
      <charset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C10F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1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4" borderId="0" xfId="0" applyFill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4" fillId="4" borderId="0" xfId="0" applyFont="1" applyFill="1"/>
    <xf numFmtId="37" fontId="4" fillId="0" borderId="0" xfId="1" applyNumberFormat="1" applyFont="1"/>
    <xf numFmtId="0" fontId="4" fillId="0" borderId="0" xfId="1" applyFont="1"/>
    <xf numFmtId="37" fontId="3" fillId="0" borderId="0" xfId="0" applyNumberFormat="1" applyFont="1" applyAlignment="1">
      <alignment horizontal="center"/>
    </xf>
    <xf numFmtId="2" fontId="4" fillId="0" borderId="0" xfId="1" applyNumberFormat="1" applyFont="1"/>
    <xf numFmtId="18" fontId="3" fillId="0" borderId="0" xfId="1" applyNumberFormat="1" applyFont="1"/>
    <xf numFmtId="0" fontId="4" fillId="2" borderId="0" xfId="1" applyFont="1" applyFill="1" applyAlignment="1">
      <alignment horizontal="left"/>
    </xf>
    <xf numFmtId="0" fontId="0" fillId="3" borderId="0" xfId="0" applyFill="1"/>
    <xf numFmtId="0" fontId="4" fillId="3" borderId="0" xfId="0" applyFont="1" applyFill="1" applyAlignment="1">
      <alignment horizontal="left"/>
    </xf>
    <xf numFmtId="37" fontId="4" fillId="0" borderId="0" xfId="1" applyNumberFormat="1" applyFont="1" applyAlignment="1">
      <alignment horizontal="center"/>
    </xf>
    <xf numFmtId="0" fontId="4" fillId="5" borderId="0" xfId="1" applyFont="1" applyFill="1" applyAlignment="1">
      <alignment horizontal="center"/>
    </xf>
    <xf numFmtId="0" fontId="4" fillId="0" borderId="0" xfId="1" applyFont="1" applyAlignment="1">
      <alignment horizontal="center"/>
    </xf>
    <xf numFmtId="0" fontId="4" fillId="3" borderId="0" xfId="1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1" fillId="0" borderId="0" xfId="0" applyFont="1" applyAlignment="1">
      <alignment vertical="center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6" borderId="0" xfId="0" applyFill="1"/>
    <xf numFmtId="0" fontId="4" fillId="6" borderId="0" xfId="0" applyFont="1" applyFill="1" applyAlignment="1">
      <alignment horizontal="left"/>
    </xf>
    <xf numFmtId="0" fontId="4" fillId="6" borderId="0" xfId="1" applyFont="1" applyFill="1" applyAlignment="1">
      <alignment horizontal="left"/>
    </xf>
    <xf numFmtId="0" fontId="0" fillId="7" borderId="0" xfId="0" applyFill="1"/>
    <xf numFmtId="0" fontId="4" fillId="7" borderId="0" xfId="0" applyFont="1" applyFill="1" applyAlignment="1">
      <alignment horizontal="left"/>
    </xf>
    <xf numFmtId="0" fontId="4" fillId="6" borderId="0" xfId="1" applyFont="1" applyFill="1" applyAlignment="1">
      <alignment horizontal="center"/>
    </xf>
    <xf numFmtId="0" fontId="4" fillId="7" borderId="0" xfId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10" borderId="0" xfId="0" applyNumberFormat="1" applyFont="1" applyFill="1" applyAlignment="1">
      <alignment horizontal="center"/>
    </xf>
    <xf numFmtId="2" fontId="0" fillId="0" borderId="0" xfId="0" applyNumberFormat="1"/>
    <xf numFmtId="2" fontId="0" fillId="9" borderId="0" xfId="0" applyNumberFormat="1" applyFill="1" applyAlignment="1">
      <alignment horizontal="center"/>
    </xf>
    <xf numFmtId="164" fontId="0" fillId="0" borderId="0" xfId="0" applyNumberFormat="1"/>
    <xf numFmtId="164" fontId="0" fillId="8" borderId="0" xfId="0" applyNumberFormat="1" applyFill="1" applyAlignment="1">
      <alignment horizontal="center"/>
    </xf>
    <xf numFmtId="2" fontId="0" fillId="9" borderId="0" xfId="0" applyNumberFormat="1" applyFill="1" applyAlignment="1">
      <alignment horizontal="right"/>
    </xf>
    <xf numFmtId="2" fontId="0" fillId="9" borderId="0" xfId="0" applyNumberFormat="1" applyFill="1" applyAlignment="1">
      <alignment horizontal="left"/>
    </xf>
    <xf numFmtId="164" fontId="0" fillId="8" borderId="0" xfId="0" applyNumberFormat="1" applyFill="1" applyAlignment="1">
      <alignment horizontal="right"/>
    </xf>
    <xf numFmtId="164" fontId="1" fillId="0" borderId="0" xfId="0" applyNumberFormat="1" applyFont="1" applyAlignment="1">
      <alignment vertical="center"/>
    </xf>
    <xf numFmtId="2" fontId="4" fillId="0" borderId="0" xfId="0" applyNumberFormat="1" applyFont="1"/>
    <xf numFmtId="164" fontId="4" fillId="0" borderId="0" xfId="0" applyNumberFormat="1" applyFont="1"/>
    <xf numFmtId="2" fontId="4" fillId="0" borderId="0" xfId="0" applyNumberFormat="1" applyFont="1" applyAlignment="1">
      <alignment horizontal="left"/>
    </xf>
    <xf numFmtId="164" fontId="4" fillId="0" borderId="0" xfId="1" applyNumberFormat="1" applyFont="1"/>
    <xf numFmtId="2" fontId="0" fillId="9" borderId="0" xfId="0" applyNumberFormat="1" applyFill="1"/>
    <xf numFmtId="2" fontId="3" fillId="0" borderId="0" xfId="1" applyNumberFormat="1" applyFont="1"/>
    <xf numFmtId="2" fontId="4" fillId="9" borderId="0" xfId="0" applyNumberFormat="1" applyFont="1" applyFill="1" applyAlignment="1">
      <alignment horizontal="left"/>
    </xf>
    <xf numFmtId="164" fontId="0" fillId="8" borderId="0" xfId="0" applyNumberFormat="1" applyFill="1"/>
    <xf numFmtId="164" fontId="3" fillId="0" borderId="0" xfId="1" applyNumberFormat="1" applyFont="1"/>
    <xf numFmtId="2" fontId="4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4" fillId="9" borderId="0" xfId="1" applyNumberFormat="1" applyFont="1" applyFill="1" applyAlignment="1">
      <alignment horizontal="center"/>
    </xf>
    <xf numFmtId="164" fontId="4" fillId="8" borderId="0" xfId="1" applyNumberFormat="1" applyFont="1" applyFill="1" applyAlignment="1">
      <alignment horizontal="center"/>
    </xf>
    <xf numFmtId="0" fontId="0" fillId="12" borderId="0" xfId="0" applyFill="1"/>
    <xf numFmtId="0" fontId="0" fillId="13" borderId="0" xfId="0" applyFill="1"/>
    <xf numFmtId="0" fontId="1" fillId="13" borderId="0" xfId="0" applyFont="1" applyFill="1" applyAlignment="1">
      <alignment horizontal="right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0" fillId="9" borderId="0" xfId="0" applyFill="1"/>
    <xf numFmtId="0" fontId="1" fillId="0" borderId="0" xfId="0" applyFont="1" applyAlignment="1">
      <alignment horizontal="right"/>
    </xf>
    <xf numFmtId="0" fontId="0" fillId="11" borderId="0" xfId="0" applyFill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" fillId="0" borderId="4" xfId="0" applyFont="1" applyBorder="1" applyAlignment="1">
      <alignment horizontal="center" vertical="center"/>
    </xf>
    <xf numFmtId="164" fontId="1" fillId="10" borderId="0" xfId="0" applyNumberFormat="1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2" fontId="1" fillId="9" borderId="0" xfId="0" applyNumberFormat="1" applyFont="1" applyFill="1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/>
    <xf numFmtId="0" fontId="1" fillId="14" borderId="0" xfId="0" applyFont="1" applyFill="1" applyAlignment="1">
      <alignment horizontal="center"/>
    </xf>
    <xf numFmtId="0" fontId="9" fillId="0" borderId="0" xfId="0" applyFont="1"/>
  </cellXfs>
  <cellStyles count="2">
    <cellStyle name="Normal" xfId="0" builtinId="0"/>
    <cellStyle name="Normal_COUNTS" xfId="1" xr:uid="{EE281335-97A0-44E1-A445-9DD06327CEE5}"/>
  </cellStyles>
  <dxfs count="14">
    <dxf>
      <fill>
        <patternFill>
          <bgColor rgb="FF00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rgb="FF00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[1]Phasing!$AC$32</c:f>
              <c:strCache>
                <c:ptCount val="1"/>
                <c:pt idx="0">
                  <c:v>red 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SigmaX!$Q$90:$Q$98</c:f>
              <c:strCache>
                <c:ptCount val="7"/>
                <c:pt idx="0">
                  <c:v>=</c:v>
                </c:pt>
                <c:pt idx="2">
                  <c:v>9</c:v>
                </c:pt>
                <c:pt idx="4">
                  <c:v>&gt;</c:v>
                </c:pt>
                <c:pt idx="6">
                  <c:v>:</c:v>
                </c:pt>
              </c:strCache>
            </c:strRef>
          </c:cat>
          <c:val>
            <c:numRef>
              <c:f>[1]Phasing!$AC$33:$AC$40</c:f>
              <c:numCache>
                <c:formatCode>General</c:formatCode>
                <c:ptCount val="8"/>
                <c:pt idx="0">
                  <c:v>25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25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F-4F2C-B783-6099DA62015E}"/>
            </c:ext>
          </c:extLst>
        </c:ser>
        <c:ser>
          <c:idx val="1"/>
          <c:order val="1"/>
          <c:tx>
            <c:strRef>
              <c:f>[1]Phasing!$AD$32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SigmaX!$Q$90:$Q$98</c:f>
              <c:strCache>
                <c:ptCount val="7"/>
                <c:pt idx="0">
                  <c:v>=</c:v>
                </c:pt>
                <c:pt idx="2">
                  <c:v>9</c:v>
                </c:pt>
                <c:pt idx="4">
                  <c:v>&gt;</c:v>
                </c:pt>
                <c:pt idx="6">
                  <c:v>:</c:v>
                </c:pt>
              </c:strCache>
            </c:strRef>
          </c:cat>
          <c:val>
            <c:numRef>
              <c:f>[1]Phasing!$AD$33:$AD$40</c:f>
              <c:numCache>
                <c:formatCode>General</c:formatCode>
                <c:ptCount val="8"/>
                <c:pt idx="0">
                  <c:v>20.5</c:v>
                </c:pt>
                <c:pt idx="1">
                  <c:v>0</c:v>
                </c:pt>
                <c:pt idx="2">
                  <c:v>20.5</c:v>
                </c:pt>
                <c:pt idx="3">
                  <c:v>0</c:v>
                </c:pt>
                <c:pt idx="4">
                  <c:v>20.5</c:v>
                </c:pt>
                <c:pt idx="5">
                  <c:v>0</c:v>
                </c:pt>
                <c:pt idx="6">
                  <c:v>20.5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F-4F2C-B783-6099DA62015E}"/>
            </c:ext>
          </c:extLst>
        </c:ser>
        <c:ser>
          <c:idx val="2"/>
          <c:order val="2"/>
          <c:tx>
            <c:strRef>
              <c:f>[1]Phasing!$AE$32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SigmaX!$Q$90:$Q$98</c:f>
              <c:strCache>
                <c:ptCount val="7"/>
                <c:pt idx="0">
                  <c:v>=</c:v>
                </c:pt>
                <c:pt idx="2">
                  <c:v>9</c:v>
                </c:pt>
                <c:pt idx="4">
                  <c:v>&gt;</c:v>
                </c:pt>
                <c:pt idx="6">
                  <c:v>:</c:v>
                </c:pt>
              </c:strCache>
            </c:strRef>
          </c:cat>
          <c:val>
            <c:numRef>
              <c:f>[1]Phasing!$AE$33:$AE$40</c:f>
              <c:numCache>
                <c:formatCode>General</c:formatCode>
                <c:ptCount val="8"/>
                <c:pt idx="0">
                  <c:v>3.5</c:v>
                </c:pt>
                <c:pt idx="1">
                  <c:v>0</c:v>
                </c:pt>
                <c:pt idx="2">
                  <c:v>3.5</c:v>
                </c:pt>
                <c:pt idx="3">
                  <c:v>0</c:v>
                </c:pt>
                <c:pt idx="4">
                  <c:v>3.5</c:v>
                </c:pt>
                <c:pt idx="5">
                  <c:v>0</c:v>
                </c:pt>
                <c:pt idx="6">
                  <c:v>3.5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F-4F2C-B783-6099DA62015E}"/>
            </c:ext>
          </c:extLst>
        </c:ser>
        <c:ser>
          <c:idx val="3"/>
          <c:order val="3"/>
          <c:tx>
            <c:strRef>
              <c:f>[1]Phasing!$AF$32</c:f>
              <c:strCache>
                <c:ptCount val="1"/>
                <c:pt idx="0">
                  <c:v>red 2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SigmaX!$Q$90:$Q$98</c:f>
              <c:strCache>
                <c:ptCount val="7"/>
                <c:pt idx="0">
                  <c:v>=</c:v>
                </c:pt>
                <c:pt idx="2">
                  <c:v>9</c:v>
                </c:pt>
                <c:pt idx="4">
                  <c:v>&gt;</c:v>
                </c:pt>
                <c:pt idx="6">
                  <c:v>:</c:v>
                </c:pt>
              </c:strCache>
            </c:strRef>
          </c:cat>
          <c:val>
            <c:numRef>
              <c:f>[1]Phasing!$AF$33:$AF$40</c:f>
              <c:numCache>
                <c:formatCode>General</c:formatCode>
                <c:ptCount val="8"/>
                <c:pt idx="0">
                  <c:v>1</c:v>
                </c:pt>
                <c:pt idx="1">
                  <c:v>25</c:v>
                </c:pt>
                <c:pt idx="2">
                  <c:v>26</c:v>
                </c:pt>
                <c:pt idx="3">
                  <c:v>50</c:v>
                </c:pt>
                <c:pt idx="4">
                  <c:v>1</c:v>
                </c:pt>
                <c:pt idx="5">
                  <c:v>25</c:v>
                </c:pt>
                <c:pt idx="6">
                  <c:v>26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8F-4F2C-B783-6099DA620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513344"/>
        <c:axId val="173527808"/>
      </c:barChart>
      <c:catAx>
        <c:axId val="173513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Movement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Wingdings 3" panose="05040102010807070707" pitchFamily="18" charset="2"/>
                <a:ea typeface="Times New Roman"/>
                <a:cs typeface="Times New Roman" panose="02020603050405020304" pitchFamily="18" charset="0"/>
              </a:defRPr>
            </a:pPr>
            <a:endParaRPr lang="en-US"/>
          </a:p>
        </c:txPr>
        <c:crossAx val="173527808"/>
        <c:crosses val="autoZero"/>
        <c:auto val="1"/>
        <c:lblAlgn val="ctr"/>
        <c:lblOffset val="100"/>
        <c:noMultiLvlLbl val="0"/>
      </c:catAx>
      <c:valAx>
        <c:axId val="173527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3513344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</c:dTable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7620</xdr:rowOff>
    </xdr:from>
    <xdr:to>
      <xdr:col>7</xdr:col>
      <xdr:colOff>783724</xdr:colOff>
      <xdr:row>20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885B4A-FBF6-10D0-4A24-96C632C2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462404" cy="3543300"/>
        </a:xfrm>
        <a:prstGeom prst="rect">
          <a:avLst/>
        </a:prstGeom>
      </xdr:spPr>
    </xdr:pic>
    <xdr:clientData/>
  </xdr:twoCellAnchor>
  <xdr:twoCellAnchor>
    <xdr:from>
      <xdr:col>3</xdr:col>
      <xdr:colOff>365760</xdr:colOff>
      <xdr:row>15</xdr:row>
      <xdr:rowOff>160020</xdr:rowOff>
    </xdr:from>
    <xdr:to>
      <xdr:col>4</xdr:col>
      <xdr:colOff>81534</xdr:colOff>
      <xdr:row>18</xdr:row>
      <xdr:rowOff>35814</xdr:rowOff>
    </xdr:to>
    <xdr:sp macro="" textlink="">
      <xdr:nvSpPr>
        <xdr:cNvPr id="9" name="Arrow: Bent 8">
          <a:extLst>
            <a:ext uri="{FF2B5EF4-FFF2-40B4-BE49-F238E27FC236}">
              <a16:creationId xmlns:a16="http://schemas.microsoft.com/office/drawing/2014/main" id="{ABBB04C9-57E3-02A0-ECDF-BB953A3F0C66}"/>
            </a:ext>
          </a:extLst>
        </xdr:cNvPr>
        <xdr:cNvSpPr/>
      </xdr:nvSpPr>
      <xdr:spPr>
        <a:xfrm flipH="1">
          <a:off x="2194560" y="2903220"/>
          <a:ext cx="325374" cy="424434"/>
        </a:xfrm>
        <a:prstGeom prst="bentArrow">
          <a:avLst>
            <a:gd name="adj1" fmla="val 18917"/>
            <a:gd name="adj2" fmla="val 30855"/>
            <a:gd name="adj3" fmla="val 43735"/>
            <a:gd name="adj4" fmla="val 2969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480060</xdr:colOff>
      <xdr:row>10</xdr:row>
      <xdr:rowOff>132588</xdr:rowOff>
    </xdr:from>
    <xdr:to>
      <xdr:col>6</xdr:col>
      <xdr:colOff>566928</xdr:colOff>
      <xdr:row>12</xdr:row>
      <xdr:rowOff>99060</xdr:rowOff>
    </xdr:to>
    <xdr:sp macro="" textlink="">
      <xdr:nvSpPr>
        <xdr:cNvPr id="10" name="Arrow: Bent 9">
          <a:extLst>
            <a:ext uri="{FF2B5EF4-FFF2-40B4-BE49-F238E27FC236}">
              <a16:creationId xmlns:a16="http://schemas.microsoft.com/office/drawing/2014/main" id="{32394290-E16E-43FB-905D-4067A78F581A}"/>
            </a:ext>
          </a:extLst>
        </xdr:cNvPr>
        <xdr:cNvSpPr/>
      </xdr:nvSpPr>
      <xdr:spPr>
        <a:xfrm rot="16200000" flipH="1">
          <a:off x="3710178" y="1779270"/>
          <a:ext cx="332232" cy="696468"/>
        </a:xfrm>
        <a:prstGeom prst="bentArrow">
          <a:avLst>
            <a:gd name="adj1" fmla="val 11891"/>
            <a:gd name="adj2" fmla="val 25000"/>
            <a:gd name="adj3" fmla="val 25000"/>
            <a:gd name="adj4" fmla="val 4375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541020</xdr:colOff>
      <xdr:row>3</xdr:row>
      <xdr:rowOff>58674</xdr:rowOff>
    </xdr:from>
    <xdr:to>
      <xdr:col>4</xdr:col>
      <xdr:colOff>182880</xdr:colOff>
      <xdr:row>6</xdr:row>
      <xdr:rowOff>0</xdr:rowOff>
    </xdr:to>
    <xdr:sp macro="" textlink="">
      <xdr:nvSpPr>
        <xdr:cNvPr id="11" name="Arrow: Bent 10">
          <a:extLst>
            <a:ext uri="{FF2B5EF4-FFF2-40B4-BE49-F238E27FC236}">
              <a16:creationId xmlns:a16="http://schemas.microsoft.com/office/drawing/2014/main" id="{E8839808-B237-43F8-8C58-9E8CB6E713FD}"/>
            </a:ext>
          </a:extLst>
        </xdr:cNvPr>
        <xdr:cNvSpPr/>
      </xdr:nvSpPr>
      <xdr:spPr>
        <a:xfrm rot="10800000" flipH="1">
          <a:off x="2369820" y="607314"/>
          <a:ext cx="251460" cy="489966"/>
        </a:xfrm>
        <a:prstGeom prst="bentArrow">
          <a:avLst>
            <a:gd name="adj1" fmla="val 33103"/>
            <a:gd name="adj2" fmla="val 37121"/>
            <a:gd name="adj3" fmla="val 25000"/>
            <a:gd name="adj4" fmla="val 4375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243840</xdr:colOff>
      <xdr:row>9</xdr:row>
      <xdr:rowOff>152400</xdr:rowOff>
    </xdr:from>
    <xdr:to>
      <xdr:col>2</xdr:col>
      <xdr:colOff>22860</xdr:colOff>
      <xdr:row>10</xdr:row>
      <xdr:rowOff>169926</xdr:rowOff>
    </xdr:to>
    <xdr:sp macro="" textlink="">
      <xdr:nvSpPr>
        <xdr:cNvPr id="12" name="Arrow: Bent 11">
          <a:extLst>
            <a:ext uri="{FF2B5EF4-FFF2-40B4-BE49-F238E27FC236}">
              <a16:creationId xmlns:a16="http://schemas.microsoft.com/office/drawing/2014/main" id="{6B04436E-FD45-4A9D-8038-4D9654069FFA}"/>
            </a:ext>
          </a:extLst>
        </xdr:cNvPr>
        <xdr:cNvSpPr/>
      </xdr:nvSpPr>
      <xdr:spPr>
        <a:xfrm rot="5400000" flipH="1">
          <a:off x="947547" y="1704213"/>
          <a:ext cx="200406" cy="388620"/>
        </a:xfrm>
        <a:prstGeom prst="bentArrow">
          <a:avLst>
            <a:gd name="adj1" fmla="val 30902"/>
            <a:gd name="adj2" fmla="val 49715"/>
            <a:gd name="adj3" fmla="val 25000"/>
            <a:gd name="adj4" fmla="val 4375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30480</xdr:colOff>
      <xdr:row>11</xdr:row>
      <xdr:rowOff>68580</xdr:rowOff>
    </xdr:from>
    <xdr:to>
      <xdr:col>2</xdr:col>
      <xdr:colOff>160020</xdr:colOff>
      <xdr:row>12</xdr:row>
      <xdr:rowOff>114300</xdr:rowOff>
    </xdr:to>
    <xdr:sp macro="" textlink="">
      <xdr:nvSpPr>
        <xdr:cNvPr id="13" name="Arrow: Left-Right-Up 12">
          <a:extLst>
            <a:ext uri="{FF2B5EF4-FFF2-40B4-BE49-F238E27FC236}">
              <a16:creationId xmlns:a16="http://schemas.microsoft.com/office/drawing/2014/main" id="{F9F26E8D-A0C9-C60B-C602-B1B8D1E80A6E}"/>
            </a:ext>
          </a:extLst>
        </xdr:cNvPr>
        <xdr:cNvSpPr/>
      </xdr:nvSpPr>
      <xdr:spPr>
        <a:xfrm rot="10800000">
          <a:off x="640080" y="2080260"/>
          <a:ext cx="739140" cy="228600"/>
        </a:xfrm>
        <a:prstGeom prst="leftRightUpArrow">
          <a:avLst>
            <a:gd name="adj1" fmla="val 28494"/>
            <a:gd name="adj2" fmla="val 34247"/>
            <a:gd name="adj3" fmla="val 3575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9</xdr:col>
      <xdr:colOff>0</xdr:colOff>
      <xdr:row>1</xdr:row>
      <xdr:rowOff>0</xdr:rowOff>
    </xdr:from>
    <xdr:to>
      <xdr:col>14</xdr:col>
      <xdr:colOff>1517696</xdr:colOff>
      <xdr:row>20</xdr:row>
      <xdr:rowOff>38100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3AA61EA-8C73-A0B0-6952-1C93E067F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182880"/>
          <a:ext cx="5060996" cy="3512820"/>
        </a:xfrm>
        <a:prstGeom prst="rect">
          <a:avLst/>
        </a:prstGeom>
      </xdr:spPr>
    </xdr:pic>
    <xdr:clientData/>
  </xdr:twoCellAnchor>
  <xdr:twoCellAnchor>
    <xdr:from>
      <xdr:col>5</xdr:col>
      <xdr:colOff>281940</xdr:colOff>
      <xdr:row>9</xdr:row>
      <xdr:rowOff>0</xdr:rowOff>
    </xdr:from>
    <xdr:to>
      <xdr:col>6</xdr:col>
      <xdr:colOff>411480</xdr:colOff>
      <xdr:row>10</xdr:row>
      <xdr:rowOff>45720</xdr:rowOff>
    </xdr:to>
    <xdr:sp macro="" textlink="">
      <xdr:nvSpPr>
        <xdr:cNvPr id="17" name="Arrow: Left-Right-Up 16">
          <a:extLst>
            <a:ext uri="{FF2B5EF4-FFF2-40B4-BE49-F238E27FC236}">
              <a16:creationId xmlns:a16="http://schemas.microsoft.com/office/drawing/2014/main" id="{6ACEE255-1C2B-4E2B-9D76-9AF537DF1A1F}"/>
            </a:ext>
          </a:extLst>
        </xdr:cNvPr>
        <xdr:cNvSpPr/>
      </xdr:nvSpPr>
      <xdr:spPr>
        <a:xfrm>
          <a:off x="3329940" y="1645920"/>
          <a:ext cx="739140" cy="228600"/>
        </a:xfrm>
        <a:prstGeom prst="leftRightUpArrow">
          <a:avLst>
            <a:gd name="adj1" fmla="val 28494"/>
            <a:gd name="adj2" fmla="val 34247"/>
            <a:gd name="adj3" fmla="val 3575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506730</xdr:colOff>
      <xdr:row>13</xdr:row>
      <xdr:rowOff>179070</xdr:rowOff>
    </xdr:from>
    <xdr:to>
      <xdr:col>5</xdr:col>
      <xdr:colOff>125730</xdr:colOff>
      <xdr:row>18</xdr:row>
      <xdr:rowOff>3810</xdr:rowOff>
    </xdr:to>
    <xdr:sp macro="" textlink="">
      <xdr:nvSpPr>
        <xdr:cNvPr id="18" name="Arrow: Left-Right-Up 17">
          <a:extLst>
            <a:ext uri="{FF2B5EF4-FFF2-40B4-BE49-F238E27FC236}">
              <a16:creationId xmlns:a16="http://schemas.microsoft.com/office/drawing/2014/main" id="{36863563-1E61-4E3C-9098-66D15EA79233}"/>
            </a:ext>
          </a:extLst>
        </xdr:cNvPr>
        <xdr:cNvSpPr/>
      </xdr:nvSpPr>
      <xdr:spPr>
        <a:xfrm rot="5400000">
          <a:off x="2689860" y="2811780"/>
          <a:ext cx="739140" cy="228600"/>
        </a:xfrm>
        <a:prstGeom prst="leftRightUpArrow">
          <a:avLst>
            <a:gd name="adj1" fmla="val 28494"/>
            <a:gd name="adj2" fmla="val 34247"/>
            <a:gd name="adj3" fmla="val 3575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213360</xdr:colOff>
      <xdr:row>14</xdr:row>
      <xdr:rowOff>91440</xdr:rowOff>
    </xdr:from>
    <xdr:to>
      <xdr:col>4</xdr:col>
      <xdr:colOff>396240</xdr:colOff>
      <xdr:row>16</xdr:row>
      <xdr:rowOff>76200</xdr:rowOff>
    </xdr:to>
    <xdr:sp macro="" textlink="">
      <xdr:nvSpPr>
        <xdr:cNvPr id="19" name="Arrow: Up 18">
          <a:extLst>
            <a:ext uri="{FF2B5EF4-FFF2-40B4-BE49-F238E27FC236}">
              <a16:creationId xmlns:a16="http://schemas.microsoft.com/office/drawing/2014/main" id="{F0D48CF4-07D5-DAAC-2855-E5528DDFC1A1}"/>
            </a:ext>
          </a:extLst>
        </xdr:cNvPr>
        <xdr:cNvSpPr/>
      </xdr:nvSpPr>
      <xdr:spPr>
        <a:xfrm>
          <a:off x="2651760" y="2651760"/>
          <a:ext cx="182880" cy="35052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220980</xdr:colOff>
      <xdr:row>3</xdr:row>
      <xdr:rowOff>144780</xdr:rowOff>
    </xdr:from>
    <xdr:to>
      <xdr:col>3</xdr:col>
      <xdr:colOff>403860</xdr:colOff>
      <xdr:row>5</xdr:row>
      <xdr:rowOff>129540</xdr:rowOff>
    </xdr:to>
    <xdr:sp macro="" textlink="">
      <xdr:nvSpPr>
        <xdr:cNvPr id="20" name="Arrow: Up 19">
          <a:extLst>
            <a:ext uri="{FF2B5EF4-FFF2-40B4-BE49-F238E27FC236}">
              <a16:creationId xmlns:a16="http://schemas.microsoft.com/office/drawing/2014/main" id="{95B76E9A-DB72-49D3-A995-F9409C713926}"/>
            </a:ext>
          </a:extLst>
        </xdr:cNvPr>
        <xdr:cNvSpPr/>
      </xdr:nvSpPr>
      <xdr:spPr>
        <a:xfrm rot="10800000">
          <a:off x="2049780" y="693420"/>
          <a:ext cx="182880" cy="35052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537210</xdr:colOff>
      <xdr:row>2</xdr:row>
      <xdr:rowOff>95250</xdr:rowOff>
    </xdr:from>
    <xdr:to>
      <xdr:col>3</xdr:col>
      <xdr:colOff>156210</xdr:colOff>
      <xdr:row>6</xdr:row>
      <xdr:rowOff>102870</xdr:rowOff>
    </xdr:to>
    <xdr:sp macro="" textlink="">
      <xdr:nvSpPr>
        <xdr:cNvPr id="21" name="Arrow: Left-Right-Up 20">
          <a:extLst>
            <a:ext uri="{FF2B5EF4-FFF2-40B4-BE49-F238E27FC236}">
              <a16:creationId xmlns:a16="http://schemas.microsoft.com/office/drawing/2014/main" id="{26BE4944-08B4-4741-B066-8C824D813A29}"/>
            </a:ext>
          </a:extLst>
        </xdr:cNvPr>
        <xdr:cNvSpPr/>
      </xdr:nvSpPr>
      <xdr:spPr>
        <a:xfrm rot="16200000">
          <a:off x="1501140" y="716280"/>
          <a:ext cx="739140" cy="228600"/>
        </a:xfrm>
        <a:prstGeom prst="leftRightUpArrow">
          <a:avLst>
            <a:gd name="adj1" fmla="val 28494"/>
            <a:gd name="adj2" fmla="val 34247"/>
            <a:gd name="adj3" fmla="val 3575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15</xdr:col>
      <xdr:colOff>883920</xdr:colOff>
      <xdr:row>0</xdr:row>
      <xdr:rowOff>129540</xdr:rowOff>
    </xdr:from>
    <xdr:to>
      <xdr:col>23</xdr:col>
      <xdr:colOff>236220</xdr:colOff>
      <xdr:row>20</xdr:row>
      <xdr:rowOff>45096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BE5B596-5683-F72D-D2C0-983830C70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16640" y="129540"/>
          <a:ext cx="4869180" cy="35731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247650</xdr:colOff>
      <xdr:row>2</xdr:row>
      <xdr:rowOff>171450</xdr:rowOff>
    </xdr:from>
    <xdr:to>
      <xdr:col>17</xdr:col>
      <xdr:colOff>552450</xdr:colOff>
      <xdr:row>7</xdr:row>
      <xdr:rowOff>28575</xdr:rowOff>
    </xdr:to>
    <xdr:sp macro="" textlink="">
      <xdr:nvSpPr>
        <xdr:cNvPr id="2" name="AutoShape 16">
          <a:extLst>
            <a:ext uri="{FF2B5EF4-FFF2-40B4-BE49-F238E27FC236}">
              <a16:creationId xmlns:a16="http://schemas.microsoft.com/office/drawing/2014/main" id="{FA1BAC5D-B534-4898-B45A-F8370AC01A17}"/>
            </a:ext>
          </a:extLst>
        </xdr:cNvPr>
        <xdr:cNvSpPr>
          <a:spLocks noChangeArrowheads="1"/>
        </xdr:cNvSpPr>
      </xdr:nvSpPr>
      <xdr:spPr bwMode="auto">
        <a:xfrm rot="-5400000">
          <a:off x="12659677" y="782003"/>
          <a:ext cx="794385" cy="304800"/>
        </a:xfrm>
        <a:prstGeom prst="notchedRightArrow">
          <a:avLst>
            <a:gd name="adj1" fmla="val 50000"/>
            <a:gd name="adj2" fmla="val 6290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219075</xdr:colOff>
      <xdr:row>3</xdr:row>
      <xdr:rowOff>76200</xdr:rowOff>
    </xdr:from>
    <xdr:to>
      <xdr:col>7</xdr:col>
      <xdr:colOff>523875</xdr:colOff>
      <xdr:row>7</xdr:row>
      <xdr:rowOff>123825</xdr:rowOff>
    </xdr:to>
    <xdr:sp macro="" textlink="">
      <xdr:nvSpPr>
        <xdr:cNvPr id="3" name="AutoShape 16">
          <a:extLst>
            <a:ext uri="{FF2B5EF4-FFF2-40B4-BE49-F238E27FC236}">
              <a16:creationId xmlns:a16="http://schemas.microsoft.com/office/drawing/2014/main" id="{B32A1732-2D3E-469F-9A53-3DBD908CF232}"/>
            </a:ext>
          </a:extLst>
        </xdr:cNvPr>
        <xdr:cNvSpPr>
          <a:spLocks noChangeArrowheads="1"/>
        </xdr:cNvSpPr>
      </xdr:nvSpPr>
      <xdr:spPr bwMode="auto">
        <a:xfrm rot="-5400000">
          <a:off x="5312092" y="873443"/>
          <a:ext cx="802005" cy="304800"/>
        </a:xfrm>
        <a:prstGeom prst="notchedRightArrow">
          <a:avLst>
            <a:gd name="adj1" fmla="val 50000"/>
            <a:gd name="adj2" fmla="val 6290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123825</xdr:colOff>
      <xdr:row>4</xdr:row>
      <xdr:rowOff>123825</xdr:rowOff>
    </xdr:from>
    <xdr:to>
      <xdr:col>6</xdr:col>
      <xdr:colOff>533400</xdr:colOff>
      <xdr:row>15</xdr:row>
      <xdr:rowOff>133350</xdr:rowOff>
    </xdr:to>
    <xdr:grpSp>
      <xdr:nvGrpSpPr>
        <xdr:cNvPr id="4" name="Group 29">
          <a:extLst>
            <a:ext uri="{FF2B5EF4-FFF2-40B4-BE49-F238E27FC236}">
              <a16:creationId xmlns:a16="http://schemas.microsoft.com/office/drawing/2014/main" id="{3B32C5AA-8975-4F00-94C2-CC09DF0A7C22}"/>
            </a:ext>
          </a:extLst>
        </xdr:cNvPr>
        <xdr:cNvGrpSpPr>
          <a:grpSpLocks/>
        </xdr:cNvGrpSpPr>
      </xdr:nvGrpSpPr>
      <xdr:grpSpPr bwMode="auto">
        <a:xfrm>
          <a:off x="1582511" y="864054"/>
          <a:ext cx="3555546" cy="2045153"/>
          <a:chOff x="739001" y="888609"/>
          <a:chExt cx="2859414" cy="2097673"/>
        </a:xfrm>
      </xdr:grpSpPr>
      <xdr:grpSp>
        <xdr:nvGrpSpPr>
          <xdr:cNvPr id="5" name="Group 18">
            <a:extLst>
              <a:ext uri="{FF2B5EF4-FFF2-40B4-BE49-F238E27FC236}">
                <a16:creationId xmlns:a16="http://schemas.microsoft.com/office/drawing/2014/main" id="{B8E20CCE-FFC0-56E1-C186-76EA0006F966}"/>
              </a:ext>
            </a:extLst>
          </xdr:cNvPr>
          <xdr:cNvGrpSpPr>
            <a:grpSpLocks/>
          </xdr:cNvGrpSpPr>
        </xdr:nvGrpSpPr>
        <xdr:grpSpPr bwMode="auto">
          <a:xfrm>
            <a:off x="1364275" y="2511648"/>
            <a:ext cx="881185" cy="469454"/>
            <a:chOff x="743" y="270"/>
            <a:chExt cx="88" cy="43"/>
          </a:xfrm>
        </xdr:grpSpPr>
        <xdr:sp macro="" textlink="">
          <xdr:nvSpPr>
            <xdr:cNvPr id="17" name="AutoShape 4">
              <a:extLst>
                <a:ext uri="{FF2B5EF4-FFF2-40B4-BE49-F238E27FC236}">
                  <a16:creationId xmlns:a16="http://schemas.microsoft.com/office/drawing/2014/main" id="{04FDCA55-3AA3-19F9-30C2-41599954977E}"/>
                </a:ext>
              </a:extLst>
            </xdr:cNvPr>
            <xdr:cNvSpPr>
              <a:spLocks noChangeArrowheads="1"/>
            </xdr:cNvSpPr>
          </xdr:nvSpPr>
          <xdr:spPr bwMode="auto">
            <a:xfrm flipH="1">
              <a:off x="743" y="276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lnTo>
                    <a:pt x="21600" y="6079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8" name="AutoShape 5">
              <a:extLst>
                <a:ext uri="{FF2B5EF4-FFF2-40B4-BE49-F238E27FC236}">
                  <a16:creationId xmlns:a16="http://schemas.microsoft.com/office/drawing/2014/main" id="{A7D5C770-E4D4-5224-0DBB-01750EFBFB6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2" y="270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6" name="Group 6">
            <a:extLst>
              <a:ext uri="{FF2B5EF4-FFF2-40B4-BE49-F238E27FC236}">
                <a16:creationId xmlns:a16="http://schemas.microsoft.com/office/drawing/2014/main" id="{FE25DB5E-B33F-2064-8B2F-23D8FFDDFBC6}"/>
              </a:ext>
            </a:extLst>
          </xdr:cNvPr>
          <xdr:cNvGrpSpPr>
            <a:grpSpLocks/>
          </xdr:cNvGrpSpPr>
        </xdr:nvGrpSpPr>
        <xdr:grpSpPr bwMode="auto">
          <a:xfrm flipV="1">
            <a:off x="2060493" y="888609"/>
            <a:ext cx="921238" cy="458537"/>
            <a:chOff x="747" y="258"/>
            <a:chExt cx="92" cy="42"/>
          </a:xfrm>
        </xdr:grpSpPr>
        <xdr:sp macro="" textlink="">
          <xdr:nvSpPr>
            <xdr:cNvPr id="15" name="AutoShape 7">
              <a:extLst>
                <a:ext uri="{FF2B5EF4-FFF2-40B4-BE49-F238E27FC236}">
                  <a16:creationId xmlns:a16="http://schemas.microsoft.com/office/drawing/2014/main" id="{5B18CA20-9260-8151-CF44-EA14F68D8FD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2" y="261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lnTo>
                    <a:pt x="21600" y="6079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6" name="AutoShape 9">
              <a:extLst>
                <a:ext uri="{FF2B5EF4-FFF2-40B4-BE49-F238E27FC236}">
                  <a16:creationId xmlns:a16="http://schemas.microsoft.com/office/drawing/2014/main" id="{19EA0FFB-212E-5C59-9A86-F3F1342E4B8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7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7" name="AutoShape 11">
            <a:extLst>
              <a:ext uri="{FF2B5EF4-FFF2-40B4-BE49-F238E27FC236}">
                <a16:creationId xmlns:a16="http://schemas.microsoft.com/office/drawing/2014/main" id="{098E346E-3C74-8B2E-8382-70BA158E59A0}"/>
              </a:ext>
            </a:extLst>
          </xdr:cNvPr>
          <xdr:cNvSpPr>
            <a:spLocks noChangeArrowheads="1"/>
          </xdr:cNvSpPr>
        </xdr:nvSpPr>
        <xdr:spPr bwMode="auto">
          <a:xfrm rot="5400000" flipH="1">
            <a:off x="801897" y="1374122"/>
            <a:ext cx="294774" cy="37049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lnTo>
                  <a:pt x="21600" y="6079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AutoShape 12">
            <a:extLst>
              <a:ext uri="{FF2B5EF4-FFF2-40B4-BE49-F238E27FC236}">
                <a16:creationId xmlns:a16="http://schemas.microsoft.com/office/drawing/2014/main" id="{84A2D307-6370-E5A9-5652-9FAFF0ADE406}"/>
              </a:ext>
            </a:extLst>
          </xdr:cNvPr>
          <xdr:cNvSpPr>
            <a:spLocks noChangeArrowheads="1"/>
          </xdr:cNvSpPr>
        </xdr:nvSpPr>
        <xdr:spPr bwMode="auto">
          <a:xfrm rot="5400000">
            <a:off x="845567" y="1791249"/>
            <a:ext cx="207433" cy="420565"/>
          </a:xfrm>
          <a:prstGeom prst="upArrow">
            <a:avLst>
              <a:gd name="adj1" fmla="val 50000"/>
              <a:gd name="adj2" fmla="val 55267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" name="AutoShape 14">
            <a:extLst>
              <a:ext uri="{FF2B5EF4-FFF2-40B4-BE49-F238E27FC236}">
                <a16:creationId xmlns:a16="http://schemas.microsoft.com/office/drawing/2014/main" id="{67EBAE42-EDA1-C5FB-3AAC-3363604118CC}"/>
              </a:ext>
            </a:extLst>
          </xdr:cNvPr>
          <xdr:cNvSpPr>
            <a:spLocks noChangeArrowheads="1"/>
          </xdr:cNvSpPr>
        </xdr:nvSpPr>
        <xdr:spPr bwMode="auto">
          <a:xfrm rot="16200000" flipH="1">
            <a:off x="3229877" y="2248417"/>
            <a:ext cx="294774" cy="37049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lnTo>
                  <a:pt x="21600" y="6079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AutoShape 15">
            <a:extLst>
              <a:ext uri="{FF2B5EF4-FFF2-40B4-BE49-F238E27FC236}">
                <a16:creationId xmlns:a16="http://schemas.microsoft.com/office/drawing/2014/main" id="{8DB6CFA4-586F-96E7-9298-72963665FB37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3272977" y="1801386"/>
            <a:ext cx="207433" cy="420565"/>
          </a:xfrm>
          <a:prstGeom prst="upArrow">
            <a:avLst>
              <a:gd name="adj1" fmla="val 50000"/>
              <a:gd name="adj2" fmla="val 55267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AutoShape 7">
            <a:extLst>
              <a:ext uri="{FF2B5EF4-FFF2-40B4-BE49-F238E27FC236}">
                <a16:creationId xmlns:a16="http://schemas.microsoft.com/office/drawing/2014/main" id="{2B4E0C5B-B7C9-314E-C0C4-CAAAFA34E72F}"/>
              </a:ext>
            </a:extLst>
          </xdr:cNvPr>
          <xdr:cNvSpPr>
            <a:spLocks noChangeArrowheads="1"/>
          </xdr:cNvSpPr>
        </xdr:nvSpPr>
        <xdr:spPr bwMode="auto">
          <a:xfrm flipV="1">
            <a:off x="1342220" y="917084"/>
            <a:ext cx="274190" cy="408145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2" name="AutoShape 11">
            <a:extLst>
              <a:ext uri="{FF2B5EF4-FFF2-40B4-BE49-F238E27FC236}">
                <a16:creationId xmlns:a16="http://schemas.microsoft.com/office/drawing/2014/main" id="{7AF62EF7-44E8-A7EB-57EF-60F994B72064}"/>
              </a:ext>
            </a:extLst>
          </xdr:cNvPr>
          <xdr:cNvSpPr>
            <a:spLocks noChangeArrowheads="1"/>
          </xdr:cNvSpPr>
        </xdr:nvSpPr>
        <xdr:spPr bwMode="auto">
          <a:xfrm rot="5400000" flipH="1">
            <a:off x="795563" y="2280967"/>
            <a:ext cx="294244" cy="376033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3" name="AutoShape 4">
            <a:extLst>
              <a:ext uri="{FF2B5EF4-FFF2-40B4-BE49-F238E27FC236}">
                <a16:creationId xmlns:a16="http://schemas.microsoft.com/office/drawing/2014/main" id="{42986C8B-7221-1C0A-98C9-9CE2FC626C7A}"/>
              </a:ext>
            </a:extLst>
          </xdr:cNvPr>
          <xdr:cNvSpPr>
            <a:spLocks noChangeArrowheads="1"/>
          </xdr:cNvSpPr>
        </xdr:nvSpPr>
        <xdr:spPr bwMode="auto">
          <a:xfrm flipH="1">
            <a:off x="2619164" y="2578137"/>
            <a:ext cx="274190" cy="408145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4" name="AutoShape 14">
            <a:extLst>
              <a:ext uri="{FF2B5EF4-FFF2-40B4-BE49-F238E27FC236}">
                <a16:creationId xmlns:a16="http://schemas.microsoft.com/office/drawing/2014/main" id="{8A01A4E3-8B55-FDD9-E7F3-B71D6E288EDB}"/>
              </a:ext>
            </a:extLst>
          </xdr:cNvPr>
          <xdr:cNvSpPr>
            <a:spLocks noChangeArrowheads="1"/>
          </xdr:cNvSpPr>
        </xdr:nvSpPr>
        <xdr:spPr bwMode="auto">
          <a:xfrm rot="16200000" flipH="1">
            <a:off x="3263276" y="1388744"/>
            <a:ext cx="294244" cy="376033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</xdr:grpSp>
    <xdr:clientData/>
  </xdr:twoCellAnchor>
  <xdr:twoCellAnchor>
    <xdr:from>
      <xdr:col>7</xdr:col>
      <xdr:colOff>219075</xdr:colOff>
      <xdr:row>21</xdr:row>
      <xdr:rowOff>76200</xdr:rowOff>
    </xdr:from>
    <xdr:to>
      <xdr:col>7</xdr:col>
      <xdr:colOff>523875</xdr:colOff>
      <xdr:row>25</xdr:row>
      <xdr:rowOff>123825</xdr:rowOff>
    </xdr:to>
    <xdr:sp macro="" textlink="">
      <xdr:nvSpPr>
        <xdr:cNvPr id="19" name="AutoShape 16">
          <a:extLst>
            <a:ext uri="{FF2B5EF4-FFF2-40B4-BE49-F238E27FC236}">
              <a16:creationId xmlns:a16="http://schemas.microsoft.com/office/drawing/2014/main" id="{7582D256-4910-4E05-A085-29FF83422CF7}"/>
            </a:ext>
          </a:extLst>
        </xdr:cNvPr>
        <xdr:cNvSpPr>
          <a:spLocks noChangeArrowheads="1"/>
        </xdr:cNvSpPr>
      </xdr:nvSpPr>
      <xdr:spPr bwMode="auto">
        <a:xfrm rot="-5400000">
          <a:off x="5312092" y="4279583"/>
          <a:ext cx="802005" cy="304800"/>
        </a:xfrm>
        <a:prstGeom prst="notchedRightArrow">
          <a:avLst>
            <a:gd name="adj1" fmla="val 50000"/>
            <a:gd name="adj2" fmla="val 6290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381000</xdr:colOff>
      <xdr:row>21</xdr:row>
      <xdr:rowOff>85725</xdr:rowOff>
    </xdr:from>
    <xdr:to>
      <xdr:col>17</xdr:col>
      <xdr:colOff>685800</xdr:colOff>
      <xdr:row>25</xdr:row>
      <xdr:rowOff>133350</xdr:rowOff>
    </xdr:to>
    <xdr:sp macro="" textlink="">
      <xdr:nvSpPr>
        <xdr:cNvPr id="20" name="AutoShape 16">
          <a:extLst>
            <a:ext uri="{FF2B5EF4-FFF2-40B4-BE49-F238E27FC236}">
              <a16:creationId xmlns:a16="http://schemas.microsoft.com/office/drawing/2014/main" id="{194A16C3-0644-4A9E-BBB8-C94A3346CD4F}"/>
            </a:ext>
          </a:extLst>
        </xdr:cNvPr>
        <xdr:cNvSpPr>
          <a:spLocks noChangeArrowheads="1"/>
        </xdr:cNvSpPr>
      </xdr:nvSpPr>
      <xdr:spPr bwMode="auto">
        <a:xfrm rot="-5400000">
          <a:off x="12789217" y="4289108"/>
          <a:ext cx="802005" cy="304800"/>
        </a:xfrm>
        <a:prstGeom prst="notchedRightArrow">
          <a:avLst>
            <a:gd name="adj1" fmla="val 50000"/>
            <a:gd name="adj2" fmla="val 6290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314325</xdr:colOff>
      <xdr:row>41</xdr:row>
      <xdr:rowOff>19050</xdr:rowOff>
    </xdr:from>
    <xdr:to>
      <xdr:col>7</xdr:col>
      <xdr:colOff>619125</xdr:colOff>
      <xdr:row>45</xdr:row>
      <xdr:rowOff>66675</xdr:rowOff>
    </xdr:to>
    <xdr:sp macro="" textlink="">
      <xdr:nvSpPr>
        <xdr:cNvPr id="21" name="AutoShape 16">
          <a:extLst>
            <a:ext uri="{FF2B5EF4-FFF2-40B4-BE49-F238E27FC236}">
              <a16:creationId xmlns:a16="http://schemas.microsoft.com/office/drawing/2014/main" id="{2509074E-343F-41F2-B439-F68F3160E8CD}"/>
            </a:ext>
          </a:extLst>
        </xdr:cNvPr>
        <xdr:cNvSpPr>
          <a:spLocks noChangeArrowheads="1"/>
        </xdr:cNvSpPr>
      </xdr:nvSpPr>
      <xdr:spPr bwMode="auto">
        <a:xfrm rot="-5400000">
          <a:off x="5407342" y="7948613"/>
          <a:ext cx="802005" cy="304800"/>
        </a:xfrm>
        <a:prstGeom prst="notchedRightArrow">
          <a:avLst>
            <a:gd name="adj1" fmla="val 50000"/>
            <a:gd name="adj2" fmla="val 6290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247650</xdr:colOff>
      <xdr:row>60</xdr:row>
      <xdr:rowOff>47625</xdr:rowOff>
    </xdr:from>
    <xdr:to>
      <xdr:col>12</xdr:col>
      <xdr:colOff>552450</xdr:colOff>
      <xdr:row>64</xdr:row>
      <xdr:rowOff>95250</xdr:rowOff>
    </xdr:to>
    <xdr:sp macro="" textlink="">
      <xdr:nvSpPr>
        <xdr:cNvPr id="22" name="AutoShape 16">
          <a:extLst>
            <a:ext uri="{FF2B5EF4-FFF2-40B4-BE49-F238E27FC236}">
              <a16:creationId xmlns:a16="http://schemas.microsoft.com/office/drawing/2014/main" id="{4D460AD6-0620-4917-87B3-B610C224F045}"/>
            </a:ext>
          </a:extLst>
        </xdr:cNvPr>
        <xdr:cNvSpPr>
          <a:spLocks noChangeArrowheads="1"/>
        </xdr:cNvSpPr>
      </xdr:nvSpPr>
      <xdr:spPr bwMode="auto">
        <a:xfrm rot="-5400000">
          <a:off x="8998267" y="11543348"/>
          <a:ext cx="802005" cy="304800"/>
        </a:xfrm>
        <a:prstGeom prst="notchedRightArrow">
          <a:avLst>
            <a:gd name="adj1" fmla="val 50000"/>
            <a:gd name="adj2" fmla="val 6290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123825</xdr:colOff>
      <xdr:row>4</xdr:row>
      <xdr:rowOff>123825</xdr:rowOff>
    </xdr:from>
    <xdr:to>
      <xdr:col>24</xdr:col>
      <xdr:colOff>533400</xdr:colOff>
      <xdr:row>15</xdr:row>
      <xdr:rowOff>133350</xdr:rowOff>
    </xdr:to>
    <xdr:grpSp>
      <xdr:nvGrpSpPr>
        <xdr:cNvPr id="23" name="Group 29">
          <a:extLst>
            <a:ext uri="{FF2B5EF4-FFF2-40B4-BE49-F238E27FC236}">
              <a16:creationId xmlns:a16="http://schemas.microsoft.com/office/drawing/2014/main" id="{F57CE13C-ACA7-4B03-A591-65C308F68764}"/>
            </a:ext>
          </a:extLst>
        </xdr:cNvPr>
        <xdr:cNvGrpSpPr>
          <a:grpSpLocks/>
        </xdr:cNvGrpSpPr>
      </xdr:nvGrpSpPr>
      <xdr:grpSpPr bwMode="auto">
        <a:xfrm>
          <a:off x="14721568" y="864054"/>
          <a:ext cx="2891518" cy="2045153"/>
          <a:chOff x="739001" y="888609"/>
          <a:chExt cx="2859414" cy="2097673"/>
        </a:xfrm>
      </xdr:grpSpPr>
      <xdr:grpSp>
        <xdr:nvGrpSpPr>
          <xdr:cNvPr id="24" name="Group 18">
            <a:extLst>
              <a:ext uri="{FF2B5EF4-FFF2-40B4-BE49-F238E27FC236}">
                <a16:creationId xmlns:a16="http://schemas.microsoft.com/office/drawing/2014/main" id="{2987E2E9-7602-0524-1DCA-40C538FF3D24}"/>
              </a:ext>
            </a:extLst>
          </xdr:cNvPr>
          <xdr:cNvGrpSpPr>
            <a:grpSpLocks/>
          </xdr:cNvGrpSpPr>
        </xdr:nvGrpSpPr>
        <xdr:grpSpPr bwMode="auto">
          <a:xfrm>
            <a:off x="1364275" y="2511648"/>
            <a:ext cx="881185" cy="469454"/>
            <a:chOff x="743" y="270"/>
            <a:chExt cx="88" cy="43"/>
          </a:xfrm>
        </xdr:grpSpPr>
        <xdr:sp macro="" textlink="">
          <xdr:nvSpPr>
            <xdr:cNvPr id="36" name="AutoShape 4">
              <a:extLst>
                <a:ext uri="{FF2B5EF4-FFF2-40B4-BE49-F238E27FC236}">
                  <a16:creationId xmlns:a16="http://schemas.microsoft.com/office/drawing/2014/main" id="{B4D7BEB6-7C24-6ACF-BA03-F01B89226870}"/>
                </a:ext>
              </a:extLst>
            </xdr:cNvPr>
            <xdr:cNvSpPr>
              <a:spLocks noChangeArrowheads="1"/>
            </xdr:cNvSpPr>
          </xdr:nvSpPr>
          <xdr:spPr bwMode="auto">
            <a:xfrm flipH="1">
              <a:off x="743" y="276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lnTo>
                    <a:pt x="21600" y="6079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7" name="AutoShape 5">
              <a:extLst>
                <a:ext uri="{FF2B5EF4-FFF2-40B4-BE49-F238E27FC236}">
                  <a16:creationId xmlns:a16="http://schemas.microsoft.com/office/drawing/2014/main" id="{3F289D2E-6966-B965-6CB4-2A460A17086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2" y="270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25" name="Group 6">
            <a:extLst>
              <a:ext uri="{FF2B5EF4-FFF2-40B4-BE49-F238E27FC236}">
                <a16:creationId xmlns:a16="http://schemas.microsoft.com/office/drawing/2014/main" id="{11B3B5C7-F83A-5380-727A-3F1137E3F7BF}"/>
              </a:ext>
            </a:extLst>
          </xdr:cNvPr>
          <xdr:cNvGrpSpPr>
            <a:grpSpLocks/>
          </xdr:cNvGrpSpPr>
        </xdr:nvGrpSpPr>
        <xdr:grpSpPr bwMode="auto">
          <a:xfrm flipV="1">
            <a:off x="2060493" y="888609"/>
            <a:ext cx="921238" cy="458537"/>
            <a:chOff x="747" y="258"/>
            <a:chExt cx="92" cy="42"/>
          </a:xfrm>
        </xdr:grpSpPr>
        <xdr:sp macro="" textlink="">
          <xdr:nvSpPr>
            <xdr:cNvPr id="34" name="AutoShape 7">
              <a:extLst>
                <a:ext uri="{FF2B5EF4-FFF2-40B4-BE49-F238E27FC236}">
                  <a16:creationId xmlns:a16="http://schemas.microsoft.com/office/drawing/2014/main" id="{679784B4-528A-C1AB-80D2-F067875E630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2" y="261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lnTo>
                    <a:pt x="21600" y="6079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5" name="AutoShape 9">
              <a:extLst>
                <a:ext uri="{FF2B5EF4-FFF2-40B4-BE49-F238E27FC236}">
                  <a16:creationId xmlns:a16="http://schemas.microsoft.com/office/drawing/2014/main" id="{CA07E191-EA27-9B9C-AA99-7B4F5F310FD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7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26" name="AutoShape 11">
            <a:extLst>
              <a:ext uri="{FF2B5EF4-FFF2-40B4-BE49-F238E27FC236}">
                <a16:creationId xmlns:a16="http://schemas.microsoft.com/office/drawing/2014/main" id="{B18FEDFE-D11C-3CAC-F5F5-110DE8F789F1}"/>
              </a:ext>
            </a:extLst>
          </xdr:cNvPr>
          <xdr:cNvSpPr>
            <a:spLocks noChangeArrowheads="1"/>
          </xdr:cNvSpPr>
        </xdr:nvSpPr>
        <xdr:spPr bwMode="auto">
          <a:xfrm rot="5400000" flipH="1">
            <a:off x="801897" y="1374122"/>
            <a:ext cx="294774" cy="37049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lnTo>
                  <a:pt x="21600" y="6079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" name="AutoShape 12">
            <a:extLst>
              <a:ext uri="{FF2B5EF4-FFF2-40B4-BE49-F238E27FC236}">
                <a16:creationId xmlns:a16="http://schemas.microsoft.com/office/drawing/2014/main" id="{BDE61EEC-0312-D5B6-8B78-4D79D57DF7C0}"/>
              </a:ext>
            </a:extLst>
          </xdr:cNvPr>
          <xdr:cNvSpPr>
            <a:spLocks noChangeArrowheads="1"/>
          </xdr:cNvSpPr>
        </xdr:nvSpPr>
        <xdr:spPr bwMode="auto">
          <a:xfrm rot="5400000">
            <a:off x="845567" y="1791249"/>
            <a:ext cx="207433" cy="420565"/>
          </a:xfrm>
          <a:prstGeom prst="upArrow">
            <a:avLst>
              <a:gd name="adj1" fmla="val 50000"/>
              <a:gd name="adj2" fmla="val 55267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8" name="AutoShape 14">
            <a:extLst>
              <a:ext uri="{FF2B5EF4-FFF2-40B4-BE49-F238E27FC236}">
                <a16:creationId xmlns:a16="http://schemas.microsoft.com/office/drawing/2014/main" id="{54E77066-3ABF-14B0-E019-6EA07BFC491D}"/>
              </a:ext>
            </a:extLst>
          </xdr:cNvPr>
          <xdr:cNvSpPr>
            <a:spLocks noChangeArrowheads="1"/>
          </xdr:cNvSpPr>
        </xdr:nvSpPr>
        <xdr:spPr bwMode="auto">
          <a:xfrm rot="16200000" flipH="1">
            <a:off x="3229877" y="2248417"/>
            <a:ext cx="294774" cy="37049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lnTo>
                  <a:pt x="21600" y="6079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9" name="AutoShape 15">
            <a:extLst>
              <a:ext uri="{FF2B5EF4-FFF2-40B4-BE49-F238E27FC236}">
                <a16:creationId xmlns:a16="http://schemas.microsoft.com/office/drawing/2014/main" id="{FFA18D17-E001-9044-6295-6DED27EE8FD9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3272977" y="1801386"/>
            <a:ext cx="207433" cy="420565"/>
          </a:xfrm>
          <a:prstGeom prst="upArrow">
            <a:avLst>
              <a:gd name="adj1" fmla="val 50000"/>
              <a:gd name="adj2" fmla="val 55267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0" name="AutoShape 7">
            <a:extLst>
              <a:ext uri="{FF2B5EF4-FFF2-40B4-BE49-F238E27FC236}">
                <a16:creationId xmlns:a16="http://schemas.microsoft.com/office/drawing/2014/main" id="{5105B048-6768-CFCF-6071-CAA117DA49EF}"/>
              </a:ext>
            </a:extLst>
          </xdr:cNvPr>
          <xdr:cNvSpPr>
            <a:spLocks noChangeArrowheads="1"/>
          </xdr:cNvSpPr>
        </xdr:nvSpPr>
        <xdr:spPr bwMode="auto">
          <a:xfrm flipV="1">
            <a:off x="13066040" y="917084"/>
            <a:ext cx="0" cy="408145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31" name="AutoShape 11">
            <a:extLst>
              <a:ext uri="{FF2B5EF4-FFF2-40B4-BE49-F238E27FC236}">
                <a16:creationId xmlns:a16="http://schemas.microsoft.com/office/drawing/2014/main" id="{2AAFD673-3BCA-11EA-3177-96FCD2F2FE25}"/>
              </a:ext>
            </a:extLst>
          </xdr:cNvPr>
          <xdr:cNvSpPr>
            <a:spLocks noChangeArrowheads="1"/>
          </xdr:cNvSpPr>
        </xdr:nvSpPr>
        <xdr:spPr bwMode="auto">
          <a:xfrm rot="5400000" flipH="1">
            <a:off x="12918918" y="2468983"/>
            <a:ext cx="294244" cy="0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32" name="AutoShape 4">
            <a:extLst>
              <a:ext uri="{FF2B5EF4-FFF2-40B4-BE49-F238E27FC236}">
                <a16:creationId xmlns:a16="http://schemas.microsoft.com/office/drawing/2014/main" id="{1AB1DBE0-CE04-EBD1-D6B6-7F40D2F406D4}"/>
              </a:ext>
            </a:extLst>
          </xdr:cNvPr>
          <xdr:cNvSpPr>
            <a:spLocks noChangeArrowheads="1"/>
          </xdr:cNvSpPr>
        </xdr:nvSpPr>
        <xdr:spPr bwMode="auto">
          <a:xfrm flipH="1">
            <a:off x="13066040" y="2578137"/>
            <a:ext cx="0" cy="408145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33" name="AutoShape 14">
            <a:extLst>
              <a:ext uri="{FF2B5EF4-FFF2-40B4-BE49-F238E27FC236}">
                <a16:creationId xmlns:a16="http://schemas.microsoft.com/office/drawing/2014/main" id="{E2CE5FA1-01AE-248B-85D2-C98E977E3C2F}"/>
              </a:ext>
            </a:extLst>
          </xdr:cNvPr>
          <xdr:cNvSpPr>
            <a:spLocks noChangeArrowheads="1"/>
          </xdr:cNvSpPr>
        </xdr:nvSpPr>
        <xdr:spPr bwMode="auto">
          <a:xfrm rot="16200000" flipH="1">
            <a:off x="12918918" y="1576760"/>
            <a:ext cx="294244" cy="0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</xdr:grpSp>
    <xdr:clientData/>
  </xdr:twoCellAnchor>
  <xdr:twoCellAnchor>
    <xdr:from>
      <xdr:col>21</xdr:col>
      <xdr:colOff>0</xdr:colOff>
      <xdr:row>5</xdr:row>
      <xdr:rowOff>0</xdr:rowOff>
    </xdr:from>
    <xdr:to>
      <xdr:col>21</xdr:col>
      <xdr:colOff>332766</xdr:colOff>
      <xdr:row>7</xdr:row>
      <xdr:rowOff>28575</xdr:rowOff>
    </xdr:to>
    <xdr:sp macro="" textlink="">
      <xdr:nvSpPr>
        <xdr:cNvPr id="38" name="AutoShape 7">
          <a:extLst>
            <a:ext uri="{FF2B5EF4-FFF2-40B4-BE49-F238E27FC236}">
              <a16:creationId xmlns:a16="http://schemas.microsoft.com/office/drawing/2014/main" id="{7597BB41-992B-45F8-83AF-03597D41D544}"/>
            </a:ext>
          </a:extLst>
        </xdr:cNvPr>
        <xdr:cNvSpPr>
          <a:spLocks noChangeArrowheads="1"/>
        </xdr:cNvSpPr>
      </xdr:nvSpPr>
      <xdr:spPr bwMode="auto">
        <a:xfrm flipV="1">
          <a:off x="15262860" y="914400"/>
          <a:ext cx="332766" cy="41719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5898240 60000 65536"/>
            <a:gd name="T10" fmla="*/ 5898240 60000 65536"/>
            <a:gd name="T11" fmla="*/ 0 60000 65536"/>
            <a:gd name="T12" fmla="*/ 12800 w 21600"/>
            <a:gd name="T13" fmla="*/ 2919 h 21600"/>
            <a:gd name="T14" fmla="*/ 18400 w 21600"/>
            <a:gd name="T15" fmla="*/ 934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21600" y="6079"/>
              </a:moveTo>
              <a:lnTo>
                <a:pt x="15126" y="0"/>
              </a:lnTo>
              <a:lnTo>
                <a:pt x="15126" y="2912"/>
              </a:lnTo>
              <a:lnTo>
                <a:pt x="12427" y="2912"/>
              </a:lnTo>
              <a:cubicBezTo>
                <a:pt x="5564" y="2912"/>
                <a:pt x="0" y="7052"/>
                <a:pt x="0" y="12158"/>
              </a:cubicBezTo>
              <a:lnTo>
                <a:pt x="0" y="21600"/>
              </a:lnTo>
              <a:lnTo>
                <a:pt x="6474" y="21600"/>
              </a:lnTo>
              <a:lnTo>
                <a:pt x="6474" y="12158"/>
              </a:lnTo>
              <a:cubicBezTo>
                <a:pt x="6474" y="10550"/>
                <a:pt x="9139" y="9246"/>
                <a:pt x="12427" y="9246"/>
              </a:cubicBezTo>
              <a:lnTo>
                <a:pt x="15126" y="9246"/>
              </a:lnTo>
              <a:lnTo>
                <a:pt x="15126" y="12158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scene3d>
          <a:camera prst="orthographicFront">
            <a:rot lat="0" lon="10800000" rev="0"/>
          </a:camera>
          <a:lightRig rig="threePt" dir="t"/>
        </a:scene3d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23</xdr:col>
      <xdr:colOff>190500</xdr:colOff>
      <xdr:row>13</xdr:row>
      <xdr:rowOff>76200</xdr:rowOff>
    </xdr:from>
    <xdr:to>
      <xdr:col>23</xdr:col>
      <xdr:colOff>523266</xdr:colOff>
      <xdr:row>15</xdr:row>
      <xdr:rowOff>104775</xdr:rowOff>
    </xdr:to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46380A6C-F8B9-4854-9E30-AFE07CCDA914}"/>
            </a:ext>
          </a:extLst>
        </xdr:cNvPr>
        <xdr:cNvSpPr>
          <a:spLocks noChangeArrowheads="1"/>
        </xdr:cNvSpPr>
      </xdr:nvSpPr>
      <xdr:spPr bwMode="auto">
        <a:xfrm flipH="1">
          <a:off x="16703040" y="2545080"/>
          <a:ext cx="332766" cy="39433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5898240 60000 65536"/>
            <a:gd name="T10" fmla="*/ 5898240 60000 65536"/>
            <a:gd name="T11" fmla="*/ 0 60000 65536"/>
            <a:gd name="T12" fmla="*/ 12800 w 21600"/>
            <a:gd name="T13" fmla="*/ 2919 h 21600"/>
            <a:gd name="T14" fmla="*/ 18400 w 21600"/>
            <a:gd name="T15" fmla="*/ 934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21600" y="6079"/>
              </a:moveTo>
              <a:lnTo>
                <a:pt x="15126" y="0"/>
              </a:lnTo>
              <a:lnTo>
                <a:pt x="15126" y="2912"/>
              </a:lnTo>
              <a:lnTo>
                <a:pt x="12427" y="2912"/>
              </a:lnTo>
              <a:cubicBezTo>
                <a:pt x="5564" y="2912"/>
                <a:pt x="0" y="7052"/>
                <a:pt x="0" y="12158"/>
              </a:cubicBezTo>
              <a:lnTo>
                <a:pt x="0" y="21600"/>
              </a:lnTo>
              <a:lnTo>
                <a:pt x="6474" y="21600"/>
              </a:lnTo>
              <a:lnTo>
                <a:pt x="6474" y="12158"/>
              </a:lnTo>
              <a:cubicBezTo>
                <a:pt x="6474" y="10550"/>
                <a:pt x="9139" y="9246"/>
                <a:pt x="12427" y="9246"/>
              </a:cubicBezTo>
              <a:lnTo>
                <a:pt x="15126" y="9246"/>
              </a:lnTo>
              <a:lnTo>
                <a:pt x="15126" y="12158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scene3d>
          <a:camera prst="orthographicFront">
            <a:rot lat="0" lon="10800000" rev="0"/>
          </a:camera>
          <a:lightRig rig="threePt" dir="t"/>
        </a:scene3d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20</xdr:col>
      <xdr:colOff>139700</xdr:colOff>
      <xdr:row>11</xdr:row>
      <xdr:rowOff>139700</xdr:rowOff>
    </xdr:from>
    <xdr:to>
      <xdr:col>20</xdr:col>
      <xdr:colOff>609599</xdr:colOff>
      <xdr:row>14</xdr:row>
      <xdr:rowOff>24566</xdr:rowOff>
    </xdr:to>
    <xdr:sp macro="" textlink="">
      <xdr:nvSpPr>
        <xdr:cNvPr id="40" name="AutoShape 11">
          <a:extLst>
            <a:ext uri="{FF2B5EF4-FFF2-40B4-BE49-F238E27FC236}">
              <a16:creationId xmlns:a16="http://schemas.microsoft.com/office/drawing/2014/main" id="{E8983584-47AE-4CCD-86F5-531E715ED072}"/>
            </a:ext>
          </a:extLst>
        </xdr:cNvPr>
        <xdr:cNvSpPr>
          <a:spLocks noChangeArrowheads="1"/>
        </xdr:cNvSpPr>
      </xdr:nvSpPr>
      <xdr:spPr bwMode="auto">
        <a:xfrm rot="5400000" flipH="1">
          <a:off x="14773057" y="2201763"/>
          <a:ext cx="479226" cy="469899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5898240 60000 65536"/>
            <a:gd name="T10" fmla="*/ 5898240 60000 65536"/>
            <a:gd name="T11" fmla="*/ 0 60000 65536"/>
            <a:gd name="T12" fmla="*/ 12800 w 21600"/>
            <a:gd name="T13" fmla="*/ 2919 h 21600"/>
            <a:gd name="T14" fmla="*/ 18400 w 21600"/>
            <a:gd name="T15" fmla="*/ 934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21600" y="6079"/>
              </a:moveTo>
              <a:lnTo>
                <a:pt x="15126" y="0"/>
              </a:lnTo>
              <a:lnTo>
                <a:pt x="15126" y="2912"/>
              </a:lnTo>
              <a:lnTo>
                <a:pt x="12427" y="2912"/>
              </a:lnTo>
              <a:cubicBezTo>
                <a:pt x="5564" y="2912"/>
                <a:pt x="0" y="7052"/>
                <a:pt x="0" y="12158"/>
              </a:cubicBezTo>
              <a:lnTo>
                <a:pt x="0" y="21600"/>
              </a:lnTo>
              <a:lnTo>
                <a:pt x="6474" y="21600"/>
              </a:lnTo>
              <a:lnTo>
                <a:pt x="6474" y="12158"/>
              </a:lnTo>
              <a:cubicBezTo>
                <a:pt x="6474" y="10550"/>
                <a:pt x="9139" y="9246"/>
                <a:pt x="12427" y="9246"/>
              </a:cubicBezTo>
              <a:lnTo>
                <a:pt x="15126" y="9246"/>
              </a:lnTo>
              <a:lnTo>
                <a:pt x="15126" y="12158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scene3d>
          <a:camera prst="orthographicFront">
            <a:rot lat="0" lon="10800000" rev="0"/>
          </a:camera>
          <a:lightRig rig="threePt" dir="t"/>
        </a:scene3d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24</xdr:col>
      <xdr:colOff>152400</xdr:colOff>
      <xdr:row>6</xdr:row>
      <xdr:rowOff>152402</xdr:rowOff>
    </xdr:from>
    <xdr:to>
      <xdr:col>24</xdr:col>
      <xdr:colOff>498477</xdr:colOff>
      <xdr:row>8</xdr:row>
      <xdr:rowOff>176965</xdr:rowOff>
    </xdr:to>
    <xdr:sp macro="" textlink="">
      <xdr:nvSpPr>
        <xdr:cNvPr id="41" name="AutoShape 14">
          <a:extLst>
            <a:ext uri="{FF2B5EF4-FFF2-40B4-BE49-F238E27FC236}">
              <a16:creationId xmlns:a16="http://schemas.microsoft.com/office/drawing/2014/main" id="{24B3043F-4FE4-4BB3-A794-F436E4731612}"/>
            </a:ext>
          </a:extLst>
        </xdr:cNvPr>
        <xdr:cNvSpPr>
          <a:spLocks noChangeArrowheads="1"/>
        </xdr:cNvSpPr>
      </xdr:nvSpPr>
      <xdr:spPr bwMode="auto">
        <a:xfrm rot="16200000" flipH="1">
          <a:off x="17267657" y="1294665"/>
          <a:ext cx="390323" cy="346077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5898240 60000 65536"/>
            <a:gd name="T10" fmla="*/ 5898240 60000 65536"/>
            <a:gd name="T11" fmla="*/ 0 60000 65536"/>
            <a:gd name="T12" fmla="*/ 12800 w 21600"/>
            <a:gd name="T13" fmla="*/ 2919 h 21600"/>
            <a:gd name="T14" fmla="*/ 18400 w 21600"/>
            <a:gd name="T15" fmla="*/ 934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21600" y="6079"/>
              </a:moveTo>
              <a:lnTo>
                <a:pt x="15126" y="0"/>
              </a:lnTo>
              <a:lnTo>
                <a:pt x="15126" y="2912"/>
              </a:lnTo>
              <a:lnTo>
                <a:pt x="12427" y="2912"/>
              </a:lnTo>
              <a:cubicBezTo>
                <a:pt x="5564" y="2912"/>
                <a:pt x="0" y="7052"/>
                <a:pt x="0" y="12158"/>
              </a:cubicBezTo>
              <a:lnTo>
                <a:pt x="0" y="21600"/>
              </a:lnTo>
              <a:lnTo>
                <a:pt x="6474" y="21600"/>
              </a:lnTo>
              <a:lnTo>
                <a:pt x="6474" y="12158"/>
              </a:lnTo>
              <a:cubicBezTo>
                <a:pt x="6474" y="10550"/>
                <a:pt x="9139" y="9246"/>
                <a:pt x="12427" y="9246"/>
              </a:cubicBezTo>
              <a:lnTo>
                <a:pt x="15126" y="9246"/>
              </a:lnTo>
              <a:lnTo>
                <a:pt x="15126" y="12158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scene3d>
          <a:camera prst="orthographicFront">
            <a:rot lat="0" lon="10800000" rev="0"/>
          </a:camera>
          <a:lightRig rig="threePt" dir="t"/>
        </a:scene3d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</xdr:col>
      <xdr:colOff>104775</xdr:colOff>
      <xdr:row>22</xdr:row>
      <xdr:rowOff>104775</xdr:rowOff>
    </xdr:from>
    <xdr:to>
      <xdr:col>6</xdr:col>
      <xdr:colOff>514350</xdr:colOff>
      <xdr:row>33</xdr:row>
      <xdr:rowOff>114300</xdr:rowOff>
    </xdr:to>
    <xdr:grpSp>
      <xdr:nvGrpSpPr>
        <xdr:cNvPr id="42" name="Group 29">
          <a:extLst>
            <a:ext uri="{FF2B5EF4-FFF2-40B4-BE49-F238E27FC236}">
              <a16:creationId xmlns:a16="http://schemas.microsoft.com/office/drawing/2014/main" id="{1114CECC-9CF0-4CFF-A8A3-68856EFBB07C}"/>
            </a:ext>
          </a:extLst>
        </xdr:cNvPr>
        <xdr:cNvGrpSpPr>
          <a:grpSpLocks/>
        </xdr:cNvGrpSpPr>
      </xdr:nvGrpSpPr>
      <xdr:grpSpPr bwMode="auto">
        <a:xfrm>
          <a:off x="1563461" y="4176032"/>
          <a:ext cx="3555546" cy="2045154"/>
          <a:chOff x="739001" y="888609"/>
          <a:chExt cx="2859414" cy="2097673"/>
        </a:xfrm>
      </xdr:grpSpPr>
      <xdr:grpSp>
        <xdr:nvGrpSpPr>
          <xdr:cNvPr id="43" name="Group 18">
            <a:extLst>
              <a:ext uri="{FF2B5EF4-FFF2-40B4-BE49-F238E27FC236}">
                <a16:creationId xmlns:a16="http://schemas.microsoft.com/office/drawing/2014/main" id="{AB8E1CF6-0DC1-E747-0657-F8C766F87FF7}"/>
              </a:ext>
            </a:extLst>
          </xdr:cNvPr>
          <xdr:cNvGrpSpPr>
            <a:grpSpLocks/>
          </xdr:cNvGrpSpPr>
        </xdr:nvGrpSpPr>
        <xdr:grpSpPr bwMode="auto">
          <a:xfrm>
            <a:off x="1364275" y="2511648"/>
            <a:ext cx="881185" cy="469454"/>
            <a:chOff x="743" y="270"/>
            <a:chExt cx="88" cy="43"/>
          </a:xfrm>
        </xdr:grpSpPr>
        <xdr:sp macro="" textlink="">
          <xdr:nvSpPr>
            <xdr:cNvPr id="55" name="AutoShape 4">
              <a:extLst>
                <a:ext uri="{FF2B5EF4-FFF2-40B4-BE49-F238E27FC236}">
                  <a16:creationId xmlns:a16="http://schemas.microsoft.com/office/drawing/2014/main" id="{216909AF-8D8E-74EF-88F3-B684356573B7}"/>
                </a:ext>
              </a:extLst>
            </xdr:cNvPr>
            <xdr:cNvSpPr>
              <a:spLocks noChangeArrowheads="1"/>
            </xdr:cNvSpPr>
          </xdr:nvSpPr>
          <xdr:spPr bwMode="auto">
            <a:xfrm flipH="1">
              <a:off x="743" y="276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lnTo>
                    <a:pt x="21600" y="6079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56" name="AutoShape 5">
              <a:extLst>
                <a:ext uri="{FF2B5EF4-FFF2-40B4-BE49-F238E27FC236}">
                  <a16:creationId xmlns:a16="http://schemas.microsoft.com/office/drawing/2014/main" id="{2DF6A26D-6043-4646-E07F-4A387D1646F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2" y="270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44" name="Group 6">
            <a:extLst>
              <a:ext uri="{FF2B5EF4-FFF2-40B4-BE49-F238E27FC236}">
                <a16:creationId xmlns:a16="http://schemas.microsoft.com/office/drawing/2014/main" id="{CFF08ED2-06CF-0C0E-ED00-0FCF94D22C9C}"/>
              </a:ext>
            </a:extLst>
          </xdr:cNvPr>
          <xdr:cNvGrpSpPr>
            <a:grpSpLocks/>
          </xdr:cNvGrpSpPr>
        </xdr:nvGrpSpPr>
        <xdr:grpSpPr bwMode="auto">
          <a:xfrm flipV="1">
            <a:off x="2060493" y="888609"/>
            <a:ext cx="921238" cy="458537"/>
            <a:chOff x="747" y="258"/>
            <a:chExt cx="92" cy="42"/>
          </a:xfrm>
        </xdr:grpSpPr>
        <xdr:sp macro="" textlink="">
          <xdr:nvSpPr>
            <xdr:cNvPr id="53" name="AutoShape 7">
              <a:extLst>
                <a:ext uri="{FF2B5EF4-FFF2-40B4-BE49-F238E27FC236}">
                  <a16:creationId xmlns:a16="http://schemas.microsoft.com/office/drawing/2014/main" id="{EF7522A6-BC74-B241-50FD-18B841D378D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2" y="261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lnTo>
                    <a:pt x="21600" y="6079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54" name="AutoShape 9">
              <a:extLst>
                <a:ext uri="{FF2B5EF4-FFF2-40B4-BE49-F238E27FC236}">
                  <a16:creationId xmlns:a16="http://schemas.microsoft.com/office/drawing/2014/main" id="{301A949E-83BE-D15E-21D3-2AFB9561F74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7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45" name="AutoShape 11">
            <a:extLst>
              <a:ext uri="{FF2B5EF4-FFF2-40B4-BE49-F238E27FC236}">
                <a16:creationId xmlns:a16="http://schemas.microsoft.com/office/drawing/2014/main" id="{0388B464-BFD5-C789-06ED-6CB808390A31}"/>
              </a:ext>
            </a:extLst>
          </xdr:cNvPr>
          <xdr:cNvSpPr>
            <a:spLocks noChangeArrowheads="1"/>
          </xdr:cNvSpPr>
        </xdr:nvSpPr>
        <xdr:spPr bwMode="auto">
          <a:xfrm rot="5400000" flipH="1">
            <a:off x="801897" y="1374122"/>
            <a:ext cx="294774" cy="37049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lnTo>
                  <a:pt x="21600" y="6079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6" name="AutoShape 12">
            <a:extLst>
              <a:ext uri="{FF2B5EF4-FFF2-40B4-BE49-F238E27FC236}">
                <a16:creationId xmlns:a16="http://schemas.microsoft.com/office/drawing/2014/main" id="{53B8D557-7FD7-51A2-B499-DDDD9429D695}"/>
              </a:ext>
            </a:extLst>
          </xdr:cNvPr>
          <xdr:cNvSpPr>
            <a:spLocks noChangeArrowheads="1"/>
          </xdr:cNvSpPr>
        </xdr:nvSpPr>
        <xdr:spPr bwMode="auto">
          <a:xfrm rot="5400000">
            <a:off x="845567" y="1791249"/>
            <a:ext cx="207433" cy="420565"/>
          </a:xfrm>
          <a:prstGeom prst="upArrow">
            <a:avLst>
              <a:gd name="adj1" fmla="val 50000"/>
              <a:gd name="adj2" fmla="val 55267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7" name="AutoShape 14">
            <a:extLst>
              <a:ext uri="{FF2B5EF4-FFF2-40B4-BE49-F238E27FC236}">
                <a16:creationId xmlns:a16="http://schemas.microsoft.com/office/drawing/2014/main" id="{47A8CD27-20DF-AB96-EBD8-E34319A4A9B0}"/>
              </a:ext>
            </a:extLst>
          </xdr:cNvPr>
          <xdr:cNvSpPr>
            <a:spLocks noChangeArrowheads="1"/>
          </xdr:cNvSpPr>
        </xdr:nvSpPr>
        <xdr:spPr bwMode="auto">
          <a:xfrm rot="16200000" flipH="1">
            <a:off x="3229877" y="2248417"/>
            <a:ext cx="294774" cy="37049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lnTo>
                  <a:pt x="21600" y="6079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8" name="AutoShape 15">
            <a:extLst>
              <a:ext uri="{FF2B5EF4-FFF2-40B4-BE49-F238E27FC236}">
                <a16:creationId xmlns:a16="http://schemas.microsoft.com/office/drawing/2014/main" id="{DEDA5453-4500-3841-0648-55CBCB495F99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3272977" y="1801386"/>
            <a:ext cx="207433" cy="420565"/>
          </a:xfrm>
          <a:prstGeom prst="upArrow">
            <a:avLst>
              <a:gd name="adj1" fmla="val 50000"/>
              <a:gd name="adj2" fmla="val 55267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9" name="AutoShape 7">
            <a:extLst>
              <a:ext uri="{FF2B5EF4-FFF2-40B4-BE49-F238E27FC236}">
                <a16:creationId xmlns:a16="http://schemas.microsoft.com/office/drawing/2014/main" id="{7A6CE877-1601-1227-64BA-F6740EA50CE7}"/>
              </a:ext>
            </a:extLst>
          </xdr:cNvPr>
          <xdr:cNvSpPr>
            <a:spLocks noChangeArrowheads="1"/>
          </xdr:cNvSpPr>
        </xdr:nvSpPr>
        <xdr:spPr bwMode="auto">
          <a:xfrm flipV="1">
            <a:off x="1342220" y="917084"/>
            <a:ext cx="274190" cy="408145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0" name="AutoShape 11">
            <a:extLst>
              <a:ext uri="{FF2B5EF4-FFF2-40B4-BE49-F238E27FC236}">
                <a16:creationId xmlns:a16="http://schemas.microsoft.com/office/drawing/2014/main" id="{C38E19CC-BC5E-A88F-8986-FC1B4374E1EB}"/>
              </a:ext>
            </a:extLst>
          </xdr:cNvPr>
          <xdr:cNvSpPr>
            <a:spLocks noChangeArrowheads="1"/>
          </xdr:cNvSpPr>
        </xdr:nvSpPr>
        <xdr:spPr bwMode="auto">
          <a:xfrm rot="5400000" flipH="1">
            <a:off x="795563" y="2280967"/>
            <a:ext cx="294244" cy="376033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1" name="AutoShape 4">
            <a:extLst>
              <a:ext uri="{FF2B5EF4-FFF2-40B4-BE49-F238E27FC236}">
                <a16:creationId xmlns:a16="http://schemas.microsoft.com/office/drawing/2014/main" id="{DB4A6F7A-64BF-8312-E1A1-546306840D77}"/>
              </a:ext>
            </a:extLst>
          </xdr:cNvPr>
          <xdr:cNvSpPr>
            <a:spLocks noChangeArrowheads="1"/>
          </xdr:cNvSpPr>
        </xdr:nvSpPr>
        <xdr:spPr bwMode="auto">
          <a:xfrm flipH="1">
            <a:off x="2619164" y="2578137"/>
            <a:ext cx="274190" cy="408145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2" name="AutoShape 14">
            <a:extLst>
              <a:ext uri="{FF2B5EF4-FFF2-40B4-BE49-F238E27FC236}">
                <a16:creationId xmlns:a16="http://schemas.microsoft.com/office/drawing/2014/main" id="{42A6B8DE-30A4-95AB-9069-BC57F81E8E31}"/>
              </a:ext>
            </a:extLst>
          </xdr:cNvPr>
          <xdr:cNvSpPr>
            <a:spLocks noChangeArrowheads="1"/>
          </xdr:cNvSpPr>
        </xdr:nvSpPr>
        <xdr:spPr bwMode="auto">
          <a:xfrm rot="16200000" flipH="1">
            <a:off x="3263276" y="1388744"/>
            <a:ext cx="294244" cy="376033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</xdr:grpSp>
    <xdr:clientData/>
  </xdr:twoCellAnchor>
  <xdr:twoCellAnchor>
    <xdr:from>
      <xdr:col>12</xdr:col>
      <xdr:colOff>85725</xdr:colOff>
      <xdr:row>4</xdr:row>
      <xdr:rowOff>85725</xdr:rowOff>
    </xdr:from>
    <xdr:to>
      <xdr:col>16</xdr:col>
      <xdr:colOff>695325</xdr:colOff>
      <xdr:row>15</xdr:row>
      <xdr:rowOff>95250</xdr:rowOff>
    </xdr:to>
    <xdr:grpSp>
      <xdr:nvGrpSpPr>
        <xdr:cNvPr id="57" name="Group 29">
          <a:extLst>
            <a:ext uri="{FF2B5EF4-FFF2-40B4-BE49-F238E27FC236}">
              <a16:creationId xmlns:a16="http://schemas.microsoft.com/office/drawing/2014/main" id="{D04751D1-22AA-4CF5-8586-294E7B6FE0B2}"/>
            </a:ext>
          </a:extLst>
        </xdr:cNvPr>
        <xdr:cNvGrpSpPr>
          <a:grpSpLocks/>
        </xdr:cNvGrpSpPr>
      </xdr:nvGrpSpPr>
      <xdr:grpSpPr bwMode="auto">
        <a:xfrm>
          <a:off x="9066439" y="825954"/>
          <a:ext cx="3526972" cy="2045153"/>
          <a:chOff x="739001" y="888609"/>
          <a:chExt cx="2859414" cy="2097673"/>
        </a:xfrm>
      </xdr:grpSpPr>
      <xdr:grpSp>
        <xdr:nvGrpSpPr>
          <xdr:cNvPr id="58" name="Group 18">
            <a:extLst>
              <a:ext uri="{FF2B5EF4-FFF2-40B4-BE49-F238E27FC236}">
                <a16:creationId xmlns:a16="http://schemas.microsoft.com/office/drawing/2014/main" id="{BE922954-9637-EDAF-7B1C-D0BB35E39668}"/>
              </a:ext>
            </a:extLst>
          </xdr:cNvPr>
          <xdr:cNvGrpSpPr>
            <a:grpSpLocks/>
          </xdr:cNvGrpSpPr>
        </xdr:nvGrpSpPr>
        <xdr:grpSpPr bwMode="auto">
          <a:xfrm>
            <a:off x="1364275" y="2511648"/>
            <a:ext cx="881185" cy="469454"/>
            <a:chOff x="743" y="270"/>
            <a:chExt cx="88" cy="43"/>
          </a:xfrm>
        </xdr:grpSpPr>
        <xdr:sp macro="" textlink="">
          <xdr:nvSpPr>
            <xdr:cNvPr id="70" name="AutoShape 4">
              <a:extLst>
                <a:ext uri="{FF2B5EF4-FFF2-40B4-BE49-F238E27FC236}">
                  <a16:creationId xmlns:a16="http://schemas.microsoft.com/office/drawing/2014/main" id="{4CA3A5FD-2152-F6A5-9E16-8087B7673E68}"/>
                </a:ext>
              </a:extLst>
            </xdr:cNvPr>
            <xdr:cNvSpPr>
              <a:spLocks noChangeArrowheads="1"/>
            </xdr:cNvSpPr>
          </xdr:nvSpPr>
          <xdr:spPr bwMode="auto">
            <a:xfrm flipH="1">
              <a:off x="743" y="276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lnTo>
                    <a:pt x="21600" y="6079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71" name="AutoShape 5">
              <a:extLst>
                <a:ext uri="{FF2B5EF4-FFF2-40B4-BE49-F238E27FC236}">
                  <a16:creationId xmlns:a16="http://schemas.microsoft.com/office/drawing/2014/main" id="{136EAB18-873F-BF5E-1897-2B9A0A65726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2" y="270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59" name="Group 6">
            <a:extLst>
              <a:ext uri="{FF2B5EF4-FFF2-40B4-BE49-F238E27FC236}">
                <a16:creationId xmlns:a16="http://schemas.microsoft.com/office/drawing/2014/main" id="{F3073A27-887B-F01A-43A0-C569BF96EAF5}"/>
              </a:ext>
            </a:extLst>
          </xdr:cNvPr>
          <xdr:cNvGrpSpPr>
            <a:grpSpLocks/>
          </xdr:cNvGrpSpPr>
        </xdr:nvGrpSpPr>
        <xdr:grpSpPr bwMode="auto">
          <a:xfrm flipV="1">
            <a:off x="2060493" y="888609"/>
            <a:ext cx="921238" cy="458537"/>
            <a:chOff x="747" y="258"/>
            <a:chExt cx="92" cy="42"/>
          </a:xfrm>
        </xdr:grpSpPr>
        <xdr:sp macro="" textlink="">
          <xdr:nvSpPr>
            <xdr:cNvPr id="68" name="AutoShape 7">
              <a:extLst>
                <a:ext uri="{FF2B5EF4-FFF2-40B4-BE49-F238E27FC236}">
                  <a16:creationId xmlns:a16="http://schemas.microsoft.com/office/drawing/2014/main" id="{83F1C89D-D65A-42B7-9211-7B2B5EBC668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2" y="261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lnTo>
                    <a:pt x="21600" y="6079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9" name="AutoShape 9">
              <a:extLst>
                <a:ext uri="{FF2B5EF4-FFF2-40B4-BE49-F238E27FC236}">
                  <a16:creationId xmlns:a16="http://schemas.microsoft.com/office/drawing/2014/main" id="{90B8CB63-2A85-CDA9-0D7F-547D26E48CD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7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60" name="AutoShape 11">
            <a:extLst>
              <a:ext uri="{FF2B5EF4-FFF2-40B4-BE49-F238E27FC236}">
                <a16:creationId xmlns:a16="http://schemas.microsoft.com/office/drawing/2014/main" id="{72A1A75A-D13E-7BA8-BAF4-C851D2F0D909}"/>
              </a:ext>
            </a:extLst>
          </xdr:cNvPr>
          <xdr:cNvSpPr>
            <a:spLocks noChangeArrowheads="1"/>
          </xdr:cNvSpPr>
        </xdr:nvSpPr>
        <xdr:spPr bwMode="auto">
          <a:xfrm rot="5400000" flipH="1">
            <a:off x="801897" y="1374122"/>
            <a:ext cx="294774" cy="37049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lnTo>
                  <a:pt x="21600" y="6079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1" name="AutoShape 12">
            <a:extLst>
              <a:ext uri="{FF2B5EF4-FFF2-40B4-BE49-F238E27FC236}">
                <a16:creationId xmlns:a16="http://schemas.microsoft.com/office/drawing/2014/main" id="{00AC2994-48F6-9780-35BF-548AC54B765D}"/>
              </a:ext>
            </a:extLst>
          </xdr:cNvPr>
          <xdr:cNvSpPr>
            <a:spLocks noChangeArrowheads="1"/>
          </xdr:cNvSpPr>
        </xdr:nvSpPr>
        <xdr:spPr bwMode="auto">
          <a:xfrm rot="5400000">
            <a:off x="845567" y="1791249"/>
            <a:ext cx="207433" cy="420565"/>
          </a:xfrm>
          <a:prstGeom prst="upArrow">
            <a:avLst>
              <a:gd name="adj1" fmla="val 50000"/>
              <a:gd name="adj2" fmla="val 55267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2" name="AutoShape 14">
            <a:extLst>
              <a:ext uri="{FF2B5EF4-FFF2-40B4-BE49-F238E27FC236}">
                <a16:creationId xmlns:a16="http://schemas.microsoft.com/office/drawing/2014/main" id="{0D9FFB47-8530-1412-C13C-5366E0E10571}"/>
              </a:ext>
            </a:extLst>
          </xdr:cNvPr>
          <xdr:cNvSpPr>
            <a:spLocks noChangeArrowheads="1"/>
          </xdr:cNvSpPr>
        </xdr:nvSpPr>
        <xdr:spPr bwMode="auto">
          <a:xfrm rot="16200000" flipH="1">
            <a:off x="3229877" y="2248417"/>
            <a:ext cx="294774" cy="37049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lnTo>
                  <a:pt x="21600" y="6079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3" name="AutoShape 15">
            <a:extLst>
              <a:ext uri="{FF2B5EF4-FFF2-40B4-BE49-F238E27FC236}">
                <a16:creationId xmlns:a16="http://schemas.microsoft.com/office/drawing/2014/main" id="{DAF825F3-A01E-07AF-EE7D-3481888CB248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3272977" y="1801386"/>
            <a:ext cx="207433" cy="420565"/>
          </a:xfrm>
          <a:prstGeom prst="upArrow">
            <a:avLst>
              <a:gd name="adj1" fmla="val 50000"/>
              <a:gd name="adj2" fmla="val 55267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4" name="AutoShape 7">
            <a:extLst>
              <a:ext uri="{FF2B5EF4-FFF2-40B4-BE49-F238E27FC236}">
                <a16:creationId xmlns:a16="http://schemas.microsoft.com/office/drawing/2014/main" id="{88851A95-F4AF-4F02-2616-77023A7989C1}"/>
              </a:ext>
            </a:extLst>
          </xdr:cNvPr>
          <xdr:cNvSpPr>
            <a:spLocks noChangeArrowheads="1"/>
          </xdr:cNvSpPr>
        </xdr:nvSpPr>
        <xdr:spPr bwMode="auto">
          <a:xfrm flipV="1">
            <a:off x="1343877" y="917084"/>
            <a:ext cx="274944" cy="408145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5" name="AutoShape 11">
            <a:extLst>
              <a:ext uri="{FF2B5EF4-FFF2-40B4-BE49-F238E27FC236}">
                <a16:creationId xmlns:a16="http://schemas.microsoft.com/office/drawing/2014/main" id="{553787FC-3A0B-8B9D-2B0E-4B9859EF49AD}"/>
              </a:ext>
            </a:extLst>
          </xdr:cNvPr>
          <xdr:cNvSpPr>
            <a:spLocks noChangeArrowheads="1"/>
          </xdr:cNvSpPr>
        </xdr:nvSpPr>
        <xdr:spPr bwMode="auto">
          <a:xfrm rot="5400000" flipH="1">
            <a:off x="796123" y="2280450"/>
            <a:ext cx="294244" cy="377066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6" name="AutoShape 4">
            <a:extLst>
              <a:ext uri="{FF2B5EF4-FFF2-40B4-BE49-F238E27FC236}">
                <a16:creationId xmlns:a16="http://schemas.microsoft.com/office/drawing/2014/main" id="{8E6A52DF-5DFB-0C0B-9595-AAC4781313A2}"/>
              </a:ext>
            </a:extLst>
          </xdr:cNvPr>
          <xdr:cNvSpPr>
            <a:spLocks noChangeArrowheads="1"/>
          </xdr:cNvSpPr>
        </xdr:nvSpPr>
        <xdr:spPr bwMode="auto">
          <a:xfrm flipH="1">
            <a:off x="2616473" y="2578137"/>
            <a:ext cx="274944" cy="408145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7" name="AutoShape 14">
            <a:extLst>
              <a:ext uri="{FF2B5EF4-FFF2-40B4-BE49-F238E27FC236}">
                <a16:creationId xmlns:a16="http://schemas.microsoft.com/office/drawing/2014/main" id="{33BD1669-2CF9-9C6E-9880-AF1947E8CACC}"/>
              </a:ext>
            </a:extLst>
          </xdr:cNvPr>
          <xdr:cNvSpPr>
            <a:spLocks noChangeArrowheads="1"/>
          </xdr:cNvSpPr>
        </xdr:nvSpPr>
        <xdr:spPr bwMode="auto">
          <a:xfrm rot="16200000" flipH="1">
            <a:off x="3262760" y="1388227"/>
            <a:ext cx="294244" cy="377066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</xdr:grpSp>
    <xdr:clientData/>
  </xdr:twoCellAnchor>
  <xdr:twoCellAnchor>
    <xdr:from>
      <xdr:col>12</xdr:col>
      <xdr:colOff>66675</xdr:colOff>
      <xdr:row>22</xdr:row>
      <xdr:rowOff>104775</xdr:rowOff>
    </xdr:from>
    <xdr:to>
      <xdr:col>16</xdr:col>
      <xdr:colOff>685800</xdr:colOff>
      <xdr:row>33</xdr:row>
      <xdr:rowOff>114300</xdr:rowOff>
    </xdr:to>
    <xdr:grpSp>
      <xdr:nvGrpSpPr>
        <xdr:cNvPr id="72" name="Group 29">
          <a:extLst>
            <a:ext uri="{FF2B5EF4-FFF2-40B4-BE49-F238E27FC236}">
              <a16:creationId xmlns:a16="http://schemas.microsoft.com/office/drawing/2014/main" id="{652D9A69-E708-40D0-BE25-04D2B812DCBF}"/>
            </a:ext>
          </a:extLst>
        </xdr:cNvPr>
        <xdr:cNvGrpSpPr>
          <a:grpSpLocks/>
        </xdr:cNvGrpSpPr>
      </xdr:nvGrpSpPr>
      <xdr:grpSpPr bwMode="auto">
        <a:xfrm>
          <a:off x="9047389" y="4176032"/>
          <a:ext cx="3536497" cy="2045154"/>
          <a:chOff x="739001" y="888609"/>
          <a:chExt cx="2859414" cy="2097673"/>
        </a:xfrm>
      </xdr:grpSpPr>
      <xdr:grpSp>
        <xdr:nvGrpSpPr>
          <xdr:cNvPr id="73" name="Group 18">
            <a:extLst>
              <a:ext uri="{FF2B5EF4-FFF2-40B4-BE49-F238E27FC236}">
                <a16:creationId xmlns:a16="http://schemas.microsoft.com/office/drawing/2014/main" id="{0FADCD73-6894-8E8C-A925-916C35780A05}"/>
              </a:ext>
            </a:extLst>
          </xdr:cNvPr>
          <xdr:cNvGrpSpPr>
            <a:grpSpLocks/>
          </xdr:cNvGrpSpPr>
        </xdr:nvGrpSpPr>
        <xdr:grpSpPr bwMode="auto">
          <a:xfrm>
            <a:off x="1364275" y="2511648"/>
            <a:ext cx="881185" cy="469454"/>
            <a:chOff x="743" y="270"/>
            <a:chExt cx="88" cy="43"/>
          </a:xfrm>
        </xdr:grpSpPr>
        <xdr:sp macro="" textlink="">
          <xdr:nvSpPr>
            <xdr:cNvPr id="85" name="AutoShape 4">
              <a:extLst>
                <a:ext uri="{FF2B5EF4-FFF2-40B4-BE49-F238E27FC236}">
                  <a16:creationId xmlns:a16="http://schemas.microsoft.com/office/drawing/2014/main" id="{98616AD2-7656-D278-A2DE-E5D219251B6F}"/>
                </a:ext>
              </a:extLst>
            </xdr:cNvPr>
            <xdr:cNvSpPr>
              <a:spLocks noChangeArrowheads="1"/>
            </xdr:cNvSpPr>
          </xdr:nvSpPr>
          <xdr:spPr bwMode="auto">
            <a:xfrm flipH="1">
              <a:off x="743" y="276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lnTo>
                    <a:pt x="21600" y="6079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86" name="AutoShape 5">
              <a:extLst>
                <a:ext uri="{FF2B5EF4-FFF2-40B4-BE49-F238E27FC236}">
                  <a16:creationId xmlns:a16="http://schemas.microsoft.com/office/drawing/2014/main" id="{16D5B631-09C9-9CA4-58F7-2A6ADA89151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2" y="270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74" name="Group 6">
            <a:extLst>
              <a:ext uri="{FF2B5EF4-FFF2-40B4-BE49-F238E27FC236}">
                <a16:creationId xmlns:a16="http://schemas.microsoft.com/office/drawing/2014/main" id="{D398233A-475B-73D8-0CB7-DF0E82EC0F77}"/>
              </a:ext>
            </a:extLst>
          </xdr:cNvPr>
          <xdr:cNvGrpSpPr>
            <a:grpSpLocks/>
          </xdr:cNvGrpSpPr>
        </xdr:nvGrpSpPr>
        <xdr:grpSpPr bwMode="auto">
          <a:xfrm flipV="1">
            <a:off x="2060493" y="888609"/>
            <a:ext cx="921238" cy="458537"/>
            <a:chOff x="747" y="258"/>
            <a:chExt cx="92" cy="42"/>
          </a:xfrm>
        </xdr:grpSpPr>
        <xdr:sp macro="" textlink="">
          <xdr:nvSpPr>
            <xdr:cNvPr id="83" name="AutoShape 7">
              <a:extLst>
                <a:ext uri="{FF2B5EF4-FFF2-40B4-BE49-F238E27FC236}">
                  <a16:creationId xmlns:a16="http://schemas.microsoft.com/office/drawing/2014/main" id="{B712C298-4A6C-5FAD-DFA8-94B436FCFF5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2" y="261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lnTo>
                    <a:pt x="21600" y="6079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84" name="AutoShape 9">
              <a:extLst>
                <a:ext uri="{FF2B5EF4-FFF2-40B4-BE49-F238E27FC236}">
                  <a16:creationId xmlns:a16="http://schemas.microsoft.com/office/drawing/2014/main" id="{71DBF095-71F3-961E-2D1F-EDF0B3C212D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7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75" name="AutoShape 11">
            <a:extLst>
              <a:ext uri="{FF2B5EF4-FFF2-40B4-BE49-F238E27FC236}">
                <a16:creationId xmlns:a16="http://schemas.microsoft.com/office/drawing/2014/main" id="{B6C22DCA-97CF-0B5F-259B-26E5D4DF1DF6}"/>
              </a:ext>
            </a:extLst>
          </xdr:cNvPr>
          <xdr:cNvSpPr>
            <a:spLocks noChangeArrowheads="1"/>
          </xdr:cNvSpPr>
        </xdr:nvSpPr>
        <xdr:spPr bwMode="auto">
          <a:xfrm rot="5400000" flipH="1">
            <a:off x="801897" y="1374122"/>
            <a:ext cx="294774" cy="37049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lnTo>
                  <a:pt x="21600" y="6079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6" name="AutoShape 12">
            <a:extLst>
              <a:ext uri="{FF2B5EF4-FFF2-40B4-BE49-F238E27FC236}">
                <a16:creationId xmlns:a16="http://schemas.microsoft.com/office/drawing/2014/main" id="{FF122C77-B781-51A0-5544-434ABF453277}"/>
              </a:ext>
            </a:extLst>
          </xdr:cNvPr>
          <xdr:cNvSpPr>
            <a:spLocks noChangeArrowheads="1"/>
          </xdr:cNvSpPr>
        </xdr:nvSpPr>
        <xdr:spPr bwMode="auto">
          <a:xfrm rot="5400000">
            <a:off x="845567" y="1791249"/>
            <a:ext cx="207433" cy="420565"/>
          </a:xfrm>
          <a:prstGeom prst="upArrow">
            <a:avLst>
              <a:gd name="adj1" fmla="val 50000"/>
              <a:gd name="adj2" fmla="val 55267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7" name="AutoShape 14">
            <a:extLst>
              <a:ext uri="{FF2B5EF4-FFF2-40B4-BE49-F238E27FC236}">
                <a16:creationId xmlns:a16="http://schemas.microsoft.com/office/drawing/2014/main" id="{ADCAC3B2-46A2-D25B-80C7-1128E6EBB987}"/>
              </a:ext>
            </a:extLst>
          </xdr:cNvPr>
          <xdr:cNvSpPr>
            <a:spLocks noChangeArrowheads="1"/>
          </xdr:cNvSpPr>
        </xdr:nvSpPr>
        <xdr:spPr bwMode="auto">
          <a:xfrm rot="16200000" flipH="1">
            <a:off x="3229877" y="2248417"/>
            <a:ext cx="294774" cy="37049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lnTo>
                  <a:pt x="21600" y="6079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8" name="AutoShape 15">
            <a:extLst>
              <a:ext uri="{FF2B5EF4-FFF2-40B4-BE49-F238E27FC236}">
                <a16:creationId xmlns:a16="http://schemas.microsoft.com/office/drawing/2014/main" id="{73BA2ADB-B384-A73D-A2DB-316D7B38B5A5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3272977" y="1801386"/>
            <a:ext cx="207433" cy="420565"/>
          </a:xfrm>
          <a:prstGeom prst="upArrow">
            <a:avLst>
              <a:gd name="adj1" fmla="val 50000"/>
              <a:gd name="adj2" fmla="val 55267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9" name="AutoShape 7">
            <a:extLst>
              <a:ext uri="{FF2B5EF4-FFF2-40B4-BE49-F238E27FC236}">
                <a16:creationId xmlns:a16="http://schemas.microsoft.com/office/drawing/2014/main" id="{B5C3180E-6143-D0B5-2414-962DEA5F4585}"/>
              </a:ext>
            </a:extLst>
          </xdr:cNvPr>
          <xdr:cNvSpPr>
            <a:spLocks noChangeArrowheads="1"/>
          </xdr:cNvSpPr>
        </xdr:nvSpPr>
        <xdr:spPr bwMode="auto">
          <a:xfrm flipV="1">
            <a:off x="1342220" y="917084"/>
            <a:ext cx="274190" cy="408145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80" name="AutoShape 11">
            <a:extLst>
              <a:ext uri="{FF2B5EF4-FFF2-40B4-BE49-F238E27FC236}">
                <a16:creationId xmlns:a16="http://schemas.microsoft.com/office/drawing/2014/main" id="{8EE00B74-AE05-E0C0-B2EC-77699F2EEA48}"/>
              </a:ext>
            </a:extLst>
          </xdr:cNvPr>
          <xdr:cNvSpPr>
            <a:spLocks noChangeArrowheads="1"/>
          </xdr:cNvSpPr>
        </xdr:nvSpPr>
        <xdr:spPr bwMode="auto">
          <a:xfrm rot="5400000" flipH="1">
            <a:off x="795563" y="2280967"/>
            <a:ext cx="294244" cy="376033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81" name="AutoShape 4">
            <a:extLst>
              <a:ext uri="{FF2B5EF4-FFF2-40B4-BE49-F238E27FC236}">
                <a16:creationId xmlns:a16="http://schemas.microsoft.com/office/drawing/2014/main" id="{0469A82D-2450-598F-69F0-717C5932CB89}"/>
              </a:ext>
            </a:extLst>
          </xdr:cNvPr>
          <xdr:cNvSpPr>
            <a:spLocks noChangeArrowheads="1"/>
          </xdr:cNvSpPr>
        </xdr:nvSpPr>
        <xdr:spPr bwMode="auto">
          <a:xfrm flipH="1">
            <a:off x="2619164" y="2578137"/>
            <a:ext cx="274190" cy="408145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82" name="AutoShape 14">
            <a:extLst>
              <a:ext uri="{FF2B5EF4-FFF2-40B4-BE49-F238E27FC236}">
                <a16:creationId xmlns:a16="http://schemas.microsoft.com/office/drawing/2014/main" id="{0E7B250E-C900-7B43-BA00-64AE1B61FE54}"/>
              </a:ext>
            </a:extLst>
          </xdr:cNvPr>
          <xdr:cNvSpPr>
            <a:spLocks noChangeArrowheads="1"/>
          </xdr:cNvSpPr>
        </xdr:nvSpPr>
        <xdr:spPr bwMode="auto">
          <a:xfrm rot="16200000" flipH="1">
            <a:off x="3263276" y="1388744"/>
            <a:ext cx="294244" cy="376033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</xdr:grpSp>
    <xdr:clientData/>
  </xdr:twoCellAnchor>
  <xdr:twoCellAnchor>
    <xdr:from>
      <xdr:col>2</xdr:col>
      <xdr:colOff>180975</xdr:colOff>
      <xdr:row>42</xdr:row>
      <xdr:rowOff>66675</xdr:rowOff>
    </xdr:from>
    <xdr:to>
      <xdr:col>6</xdr:col>
      <xdr:colOff>590550</xdr:colOff>
      <xdr:row>53</xdr:row>
      <xdr:rowOff>76200</xdr:rowOff>
    </xdr:to>
    <xdr:grpSp>
      <xdr:nvGrpSpPr>
        <xdr:cNvPr id="87" name="Group 29">
          <a:extLst>
            <a:ext uri="{FF2B5EF4-FFF2-40B4-BE49-F238E27FC236}">
              <a16:creationId xmlns:a16="http://schemas.microsoft.com/office/drawing/2014/main" id="{C96D1B63-10C8-412B-BF36-3C0FB99D4E90}"/>
            </a:ext>
          </a:extLst>
        </xdr:cNvPr>
        <xdr:cNvGrpSpPr>
          <a:grpSpLocks/>
        </xdr:cNvGrpSpPr>
      </xdr:nvGrpSpPr>
      <xdr:grpSpPr bwMode="auto">
        <a:xfrm>
          <a:off x="1639661" y="7839075"/>
          <a:ext cx="3555546" cy="2045154"/>
          <a:chOff x="739001" y="888609"/>
          <a:chExt cx="2859414" cy="2097673"/>
        </a:xfrm>
      </xdr:grpSpPr>
      <xdr:grpSp>
        <xdr:nvGrpSpPr>
          <xdr:cNvPr id="88" name="Group 18">
            <a:extLst>
              <a:ext uri="{FF2B5EF4-FFF2-40B4-BE49-F238E27FC236}">
                <a16:creationId xmlns:a16="http://schemas.microsoft.com/office/drawing/2014/main" id="{69A7E8E7-70F4-2A13-07FD-F6FAEC6A7B90}"/>
              </a:ext>
            </a:extLst>
          </xdr:cNvPr>
          <xdr:cNvGrpSpPr>
            <a:grpSpLocks/>
          </xdr:cNvGrpSpPr>
        </xdr:nvGrpSpPr>
        <xdr:grpSpPr bwMode="auto">
          <a:xfrm>
            <a:off x="1364275" y="2511648"/>
            <a:ext cx="881185" cy="469454"/>
            <a:chOff x="743" y="270"/>
            <a:chExt cx="88" cy="43"/>
          </a:xfrm>
        </xdr:grpSpPr>
        <xdr:sp macro="" textlink="">
          <xdr:nvSpPr>
            <xdr:cNvPr id="100" name="AutoShape 4">
              <a:extLst>
                <a:ext uri="{FF2B5EF4-FFF2-40B4-BE49-F238E27FC236}">
                  <a16:creationId xmlns:a16="http://schemas.microsoft.com/office/drawing/2014/main" id="{1F6FD761-A5E9-9832-3150-B8B8E9484D16}"/>
                </a:ext>
              </a:extLst>
            </xdr:cNvPr>
            <xdr:cNvSpPr>
              <a:spLocks noChangeArrowheads="1"/>
            </xdr:cNvSpPr>
          </xdr:nvSpPr>
          <xdr:spPr bwMode="auto">
            <a:xfrm flipH="1">
              <a:off x="743" y="276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lnTo>
                    <a:pt x="21600" y="6079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01" name="AutoShape 5">
              <a:extLst>
                <a:ext uri="{FF2B5EF4-FFF2-40B4-BE49-F238E27FC236}">
                  <a16:creationId xmlns:a16="http://schemas.microsoft.com/office/drawing/2014/main" id="{E4F85FF4-B751-AAAD-3C81-F417A15BBE6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2" y="270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89" name="Group 6">
            <a:extLst>
              <a:ext uri="{FF2B5EF4-FFF2-40B4-BE49-F238E27FC236}">
                <a16:creationId xmlns:a16="http://schemas.microsoft.com/office/drawing/2014/main" id="{7A3DD990-179C-6D2B-AD29-42162508C787}"/>
              </a:ext>
            </a:extLst>
          </xdr:cNvPr>
          <xdr:cNvGrpSpPr>
            <a:grpSpLocks/>
          </xdr:cNvGrpSpPr>
        </xdr:nvGrpSpPr>
        <xdr:grpSpPr bwMode="auto">
          <a:xfrm flipV="1">
            <a:off x="2060493" y="888609"/>
            <a:ext cx="921238" cy="458537"/>
            <a:chOff x="747" y="258"/>
            <a:chExt cx="92" cy="42"/>
          </a:xfrm>
        </xdr:grpSpPr>
        <xdr:sp macro="" textlink="">
          <xdr:nvSpPr>
            <xdr:cNvPr id="98" name="AutoShape 7">
              <a:extLst>
                <a:ext uri="{FF2B5EF4-FFF2-40B4-BE49-F238E27FC236}">
                  <a16:creationId xmlns:a16="http://schemas.microsoft.com/office/drawing/2014/main" id="{86E985F1-2E1A-51F7-5F3A-4C4C26DAB36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2" y="261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lnTo>
                    <a:pt x="21600" y="6079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9" name="AutoShape 9">
              <a:extLst>
                <a:ext uri="{FF2B5EF4-FFF2-40B4-BE49-F238E27FC236}">
                  <a16:creationId xmlns:a16="http://schemas.microsoft.com/office/drawing/2014/main" id="{B439BCA3-DB87-7FF7-99EE-EC704BC9786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7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90" name="AutoShape 11">
            <a:extLst>
              <a:ext uri="{FF2B5EF4-FFF2-40B4-BE49-F238E27FC236}">
                <a16:creationId xmlns:a16="http://schemas.microsoft.com/office/drawing/2014/main" id="{F4607FC2-3042-A68B-C8FD-CA72883816CE}"/>
              </a:ext>
            </a:extLst>
          </xdr:cNvPr>
          <xdr:cNvSpPr>
            <a:spLocks noChangeArrowheads="1"/>
          </xdr:cNvSpPr>
        </xdr:nvSpPr>
        <xdr:spPr bwMode="auto">
          <a:xfrm rot="5400000" flipH="1">
            <a:off x="801897" y="1374122"/>
            <a:ext cx="294774" cy="37049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lnTo>
                  <a:pt x="21600" y="6079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1" name="AutoShape 12">
            <a:extLst>
              <a:ext uri="{FF2B5EF4-FFF2-40B4-BE49-F238E27FC236}">
                <a16:creationId xmlns:a16="http://schemas.microsoft.com/office/drawing/2014/main" id="{BA9CEC07-0496-4979-F5C5-F171A00A27D4}"/>
              </a:ext>
            </a:extLst>
          </xdr:cNvPr>
          <xdr:cNvSpPr>
            <a:spLocks noChangeArrowheads="1"/>
          </xdr:cNvSpPr>
        </xdr:nvSpPr>
        <xdr:spPr bwMode="auto">
          <a:xfrm rot="5400000">
            <a:off x="845567" y="1791249"/>
            <a:ext cx="207433" cy="420565"/>
          </a:xfrm>
          <a:prstGeom prst="upArrow">
            <a:avLst>
              <a:gd name="adj1" fmla="val 50000"/>
              <a:gd name="adj2" fmla="val 55267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2" name="AutoShape 14">
            <a:extLst>
              <a:ext uri="{FF2B5EF4-FFF2-40B4-BE49-F238E27FC236}">
                <a16:creationId xmlns:a16="http://schemas.microsoft.com/office/drawing/2014/main" id="{16A61DA1-5271-101E-5107-FCFC4E655749}"/>
              </a:ext>
            </a:extLst>
          </xdr:cNvPr>
          <xdr:cNvSpPr>
            <a:spLocks noChangeArrowheads="1"/>
          </xdr:cNvSpPr>
        </xdr:nvSpPr>
        <xdr:spPr bwMode="auto">
          <a:xfrm rot="16200000" flipH="1">
            <a:off x="3229877" y="2248417"/>
            <a:ext cx="294774" cy="37049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lnTo>
                  <a:pt x="21600" y="6079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3" name="AutoShape 15">
            <a:extLst>
              <a:ext uri="{FF2B5EF4-FFF2-40B4-BE49-F238E27FC236}">
                <a16:creationId xmlns:a16="http://schemas.microsoft.com/office/drawing/2014/main" id="{43F9282F-5DD2-1A7B-3BBC-DA865B6EC0B4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3272977" y="1801386"/>
            <a:ext cx="207433" cy="420565"/>
          </a:xfrm>
          <a:prstGeom prst="upArrow">
            <a:avLst>
              <a:gd name="adj1" fmla="val 50000"/>
              <a:gd name="adj2" fmla="val 55267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4" name="AutoShape 7">
            <a:extLst>
              <a:ext uri="{FF2B5EF4-FFF2-40B4-BE49-F238E27FC236}">
                <a16:creationId xmlns:a16="http://schemas.microsoft.com/office/drawing/2014/main" id="{DAA0FB3B-730A-AABC-BC8F-8035E8041859}"/>
              </a:ext>
            </a:extLst>
          </xdr:cNvPr>
          <xdr:cNvSpPr>
            <a:spLocks noChangeArrowheads="1"/>
          </xdr:cNvSpPr>
        </xdr:nvSpPr>
        <xdr:spPr bwMode="auto">
          <a:xfrm flipV="1">
            <a:off x="1342220" y="917084"/>
            <a:ext cx="274190" cy="408145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95" name="AutoShape 11">
            <a:extLst>
              <a:ext uri="{FF2B5EF4-FFF2-40B4-BE49-F238E27FC236}">
                <a16:creationId xmlns:a16="http://schemas.microsoft.com/office/drawing/2014/main" id="{869CDAF8-3CA6-043D-4612-A24CBE737318}"/>
              </a:ext>
            </a:extLst>
          </xdr:cNvPr>
          <xdr:cNvSpPr>
            <a:spLocks noChangeArrowheads="1"/>
          </xdr:cNvSpPr>
        </xdr:nvSpPr>
        <xdr:spPr bwMode="auto">
          <a:xfrm rot="5400000" flipH="1">
            <a:off x="795563" y="2280967"/>
            <a:ext cx="294244" cy="376033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96" name="AutoShape 4">
            <a:extLst>
              <a:ext uri="{FF2B5EF4-FFF2-40B4-BE49-F238E27FC236}">
                <a16:creationId xmlns:a16="http://schemas.microsoft.com/office/drawing/2014/main" id="{8C38DB19-B3D2-299F-7F84-660ED0C563C7}"/>
              </a:ext>
            </a:extLst>
          </xdr:cNvPr>
          <xdr:cNvSpPr>
            <a:spLocks noChangeArrowheads="1"/>
          </xdr:cNvSpPr>
        </xdr:nvSpPr>
        <xdr:spPr bwMode="auto">
          <a:xfrm flipH="1">
            <a:off x="2619164" y="2578137"/>
            <a:ext cx="274190" cy="408145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97" name="AutoShape 14">
            <a:extLst>
              <a:ext uri="{FF2B5EF4-FFF2-40B4-BE49-F238E27FC236}">
                <a16:creationId xmlns:a16="http://schemas.microsoft.com/office/drawing/2014/main" id="{197F1B40-3E74-7058-E793-55C9A99483B2}"/>
              </a:ext>
            </a:extLst>
          </xdr:cNvPr>
          <xdr:cNvSpPr>
            <a:spLocks noChangeArrowheads="1"/>
          </xdr:cNvSpPr>
        </xdr:nvSpPr>
        <xdr:spPr bwMode="auto">
          <a:xfrm rot="16200000" flipH="1">
            <a:off x="3263276" y="1388744"/>
            <a:ext cx="294244" cy="376033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</xdr:grpSp>
    <xdr:clientData/>
  </xdr:twoCellAnchor>
  <xdr:twoCellAnchor>
    <xdr:from>
      <xdr:col>13</xdr:col>
      <xdr:colOff>38100</xdr:colOff>
      <xdr:row>42</xdr:row>
      <xdr:rowOff>85725</xdr:rowOff>
    </xdr:from>
    <xdr:to>
      <xdr:col>17</xdr:col>
      <xdr:colOff>657225</xdr:colOff>
      <xdr:row>53</xdr:row>
      <xdr:rowOff>95250</xdr:rowOff>
    </xdr:to>
    <xdr:grpSp>
      <xdr:nvGrpSpPr>
        <xdr:cNvPr id="102" name="Group 29">
          <a:extLst>
            <a:ext uri="{FF2B5EF4-FFF2-40B4-BE49-F238E27FC236}">
              <a16:creationId xmlns:a16="http://schemas.microsoft.com/office/drawing/2014/main" id="{8CB7968F-E0DE-46BF-B4B4-9CF7158C6A89}"/>
            </a:ext>
          </a:extLst>
        </xdr:cNvPr>
        <xdr:cNvGrpSpPr>
          <a:grpSpLocks/>
        </xdr:cNvGrpSpPr>
      </xdr:nvGrpSpPr>
      <xdr:grpSpPr bwMode="auto">
        <a:xfrm>
          <a:off x="9748157" y="7858125"/>
          <a:ext cx="3536497" cy="2045154"/>
          <a:chOff x="739001" y="888609"/>
          <a:chExt cx="2859414" cy="2097673"/>
        </a:xfrm>
      </xdr:grpSpPr>
      <xdr:grpSp>
        <xdr:nvGrpSpPr>
          <xdr:cNvPr id="103" name="Group 18">
            <a:extLst>
              <a:ext uri="{FF2B5EF4-FFF2-40B4-BE49-F238E27FC236}">
                <a16:creationId xmlns:a16="http://schemas.microsoft.com/office/drawing/2014/main" id="{3FC7D5F9-D4FE-DB4C-DB3C-636914600340}"/>
              </a:ext>
            </a:extLst>
          </xdr:cNvPr>
          <xdr:cNvGrpSpPr>
            <a:grpSpLocks/>
          </xdr:cNvGrpSpPr>
        </xdr:nvGrpSpPr>
        <xdr:grpSpPr bwMode="auto">
          <a:xfrm>
            <a:off x="1364275" y="2511648"/>
            <a:ext cx="881185" cy="469454"/>
            <a:chOff x="743" y="270"/>
            <a:chExt cx="88" cy="43"/>
          </a:xfrm>
        </xdr:grpSpPr>
        <xdr:sp macro="" textlink="">
          <xdr:nvSpPr>
            <xdr:cNvPr id="115" name="AutoShape 4">
              <a:extLst>
                <a:ext uri="{FF2B5EF4-FFF2-40B4-BE49-F238E27FC236}">
                  <a16:creationId xmlns:a16="http://schemas.microsoft.com/office/drawing/2014/main" id="{B25EC52B-D63A-5609-FE97-69A46D0BA6BD}"/>
                </a:ext>
              </a:extLst>
            </xdr:cNvPr>
            <xdr:cNvSpPr>
              <a:spLocks noChangeArrowheads="1"/>
            </xdr:cNvSpPr>
          </xdr:nvSpPr>
          <xdr:spPr bwMode="auto">
            <a:xfrm flipH="1">
              <a:off x="743" y="276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lnTo>
                    <a:pt x="21600" y="6079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6" name="AutoShape 5">
              <a:extLst>
                <a:ext uri="{FF2B5EF4-FFF2-40B4-BE49-F238E27FC236}">
                  <a16:creationId xmlns:a16="http://schemas.microsoft.com/office/drawing/2014/main" id="{588068E0-506F-C743-D6C2-D1EACF397D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2" y="270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04" name="Group 6">
            <a:extLst>
              <a:ext uri="{FF2B5EF4-FFF2-40B4-BE49-F238E27FC236}">
                <a16:creationId xmlns:a16="http://schemas.microsoft.com/office/drawing/2014/main" id="{DB77A24E-7134-8DF6-B806-F06DDBC17BCA}"/>
              </a:ext>
            </a:extLst>
          </xdr:cNvPr>
          <xdr:cNvGrpSpPr>
            <a:grpSpLocks/>
          </xdr:cNvGrpSpPr>
        </xdr:nvGrpSpPr>
        <xdr:grpSpPr bwMode="auto">
          <a:xfrm flipV="1">
            <a:off x="2060493" y="888609"/>
            <a:ext cx="921238" cy="458537"/>
            <a:chOff x="747" y="258"/>
            <a:chExt cx="92" cy="42"/>
          </a:xfrm>
        </xdr:grpSpPr>
        <xdr:sp macro="" textlink="">
          <xdr:nvSpPr>
            <xdr:cNvPr id="113" name="AutoShape 7">
              <a:extLst>
                <a:ext uri="{FF2B5EF4-FFF2-40B4-BE49-F238E27FC236}">
                  <a16:creationId xmlns:a16="http://schemas.microsoft.com/office/drawing/2014/main" id="{4E4BC603-49DA-FF50-35B8-E8D7CB60DBF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2" y="261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lnTo>
                    <a:pt x="21600" y="6079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4" name="AutoShape 9">
              <a:extLst>
                <a:ext uri="{FF2B5EF4-FFF2-40B4-BE49-F238E27FC236}">
                  <a16:creationId xmlns:a16="http://schemas.microsoft.com/office/drawing/2014/main" id="{4BDBD031-D1CF-EB4F-34D9-368B94FC6DA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7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05" name="AutoShape 11">
            <a:extLst>
              <a:ext uri="{FF2B5EF4-FFF2-40B4-BE49-F238E27FC236}">
                <a16:creationId xmlns:a16="http://schemas.microsoft.com/office/drawing/2014/main" id="{74F8A87A-1382-B425-AB6D-7238CAE17BBC}"/>
              </a:ext>
            </a:extLst>
          </xdr:cNvPr>
          <xdr:cNvSpPr>
            <a:spLocks noChangeArrowheads="1"/>
          </xdr:cNvSpPr>
        </xdr:nvSpPr>
        <xdr:spPr bwMode="auto">
          <a:xfrm rot="5400000" flipH="1">
            <a:off x="801897" y="1374122"/>
            <a:ext cx="294774" cy="37049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lnTo>
                  <a:pt x="21600" y="6079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6" name="AutoShape 12">
            <a:extLst>
              <a:ext uri="{FF2B5EF4-FFF2-40B4-BE49-F238E27FC236}">
                <a16:creationId xmlns:a16="http://schemas.microsoft.com/office/drawing/2014/main" id="{F5D9D054-F539-E7F2-AD52-9F6961440666}"/>
              </a:ext>
            </a:extLst>
          </xdr:cNvPr>
          <xdr:cNvSpPr>
            <a:spLocks noChangeArrowheads="1"/>
          </xdr:cNvSpPr>
        </xdr:nvSpPr>
        <xdr:spPr bwMode="auto">
          <a:xfrm rot="5400000">
            <a:off x="845567" y="1791249"/>
            <a:ext cx="207433" cy="420565"/>
          </a:xfrm>
          <a:prstGeom prst="upArrow">
            <a:avLst>
              <a:gd name="adj1" fmla="val 50000"/>
              <a:gd name="adj2" fmla="val 55267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7" name="AutoShape 14">
            <a:extLst>
              <a:ext uri="{FF2B5EF4-FFF2-40B4-BE49-F238E27FC236}">
                <a16:creationId xmlns:a16="http://schemas.microsoft.com/office/drawing/2014/main" id="{866B381A-DC4A-7224-5698-DB232ACDCB9A}"/>
              </a:ext>
            </a:extLst>
          </xdr:cNvPr>
          <xdr:cNvSpPr>
            <a:spLocks noChangeArrowheads="1"/>
          </xdr:cNvSpPr>
        </xdr:nvSpPr>
        <xdr:spPr bwMode="auto">
          <a:xfrm rot="16200000" flipH="1">
            <a:off x="3229877" y="2248417"/>
            <a:ext cx="294774" cy="37049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lnTo>
                  <a:pt x="21600" y="6079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8" name="AutoShape 15">
            <a:extLst>
              <a:ext uri="{FF2B5EF4-FFF2-40B4-BE49-F238E27FC236}">
                <a16:creationId xmlns:a16="http://schemas.microsoft.com/office/drawing/2014/main" id="{2ECE3126-C061-58CA-BE45-DAE162C86E22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3272977" y="1801386"/>
            <a:ext cx="207433" cy="420565"/>
          </a:xfrm>
          <a:prstGeom prst="upArrow">
            <a:avLst>
              <a:gd name="adj1" fmla="val 50000"/>
              <a:gd name="adj2" fmla="val 55267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9" name="AutoShape 7">
            <a:extLst>
              <a:ext uri="{FF2B5EF4-FFF2-40B4-BE49-F238E27FC236}">
                <a16:creationId xmlns:a16="http://schemas.microsoft.com/office/drawing/2014/main" id="{DB7C5CBC-2B42-C4B7-09B2-CD80A73E9D39}"/>
              </a:ext>
            </a:extLst>
          </xdr:cNvPr>
          <xdr:cNvSpPr>
            <a:spLocks noChangeArrowheads="1"/>
          </xdr:cNvSpPr>
        </xdr:nvSpPr>
        <xdr:spPr bwMode="auto">
          <a:xfrm flipV="1">
            <a:off x="1342220" y="917084"/>
            <a:ext cx="274190" cy="408145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10" name="AutoShape 11">
            <a:extLst>
              <a:ext uri="{FF2B5EF4-FFF2-40B4-BE49-F238E27FC236}">
                <a16:creationId xmlns:a16="http://schemas.microsoft.com/office/drawing/2014/main" id="{CD5CA5DB-3118-ADEF-5105-AB494BE5ACB8}"/>
              </a:ext>
            </a:extLst>
          </xdr:cNvPr>
          <xdr:cNvSpPr>
            <a:spLocks noChangeArrowheads="1"/>
          </xdr:cNvSpPr>
        </xdr:nvSpPr>
        <xdr:spPr bwMode="auto">
          <a:xfrm rot="5400000" flipH="1">
            <a:off x="795563" y="2280967"/>
            <a:ext cx="294244" cy="376033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11" name="AutoShape 4">
            <a:extLst>
              <a:ext uri="{FF2B5EF4-FFF2-40B4-BE49-F238E27FC236}">
                <a16:creationId xmlns:a16="http://schemas.microsoft.com/office/drawing/2014/main" id="{20BAD0FC-C249-312C-8BA7-27978C9E8EC0}"/>
              </a:ext>
            </a:extLst>
          </xdr:cNvPr>
          <xdr:cNvSpPr>
            <a:spLocks noChangeArrowheads="1"/>
          </xdr:cNvSpPr>
        </xdr:nvSpPr>
        <xdr:spPr bwMode="auto">
          <a:xfrm flipH="1">
            <a:off x="2619164" y="2578137"/>
            <a:ext cx="274190" cy="408145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12" name="AutoShape 14">
            <a:extLst>
              <a:ext uri="{FF2B5EF4-FFF2-40B4-BE49-F238E27FC236}">
                <a16:creationId xmlns:a16="http://schemas.microsoft.com/office/drawing/2014/main" id="{6495E99E-B318-0A8B-A2CF-DB2C01C57FE5}"/>
              </a:ext>
            </a:extLst>
          </xdr:cNvPr>
          <xdr:cNvSpPr>
            <a:spLocks noChangeArrowheads="1"/>
          </xdr:cNvSpPr>
        </xdr:nvSpPr>
        <xdr:spPr bwMode="auto">
          <a:xfrm rot="16200000" flipH="1">
            <a:off x="3263276" y="1388744"/>
            <a:ext cx="294244" cy="376033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</xdr:grpSp>
    <xdr:clientData/>
  </xdr:twoCellAnchor>
  <xdr:twoCellAnchor>
    <xdr:from>
      <xdr:col>7</xdr:col>
      <xdr:colOff>66675</xdr:colOff>
      <xdr:row>61</xdr:row>
      <xdr:rowOff>95250</xdr:rowOff>
    </xdr:from>
    <xdr:to>
      <xdr:col>11</xdr:col>
      <xdr:colOff>685800</xdr:colOff>
      <xdr:row>72</xdr:row>
      <xdr:rowOff>104775</xdr:rowOff>
    </xdr:to>
    <xdr:grpSp>
      <xdr:nvGrpSpPr>
        <xdr:cNvPr id="117" name="Group 29">
          <a:extLst>
            <a:ext uri="{FF2B5EF4-FFF2-40B4-BE49-F238E27FC236}">
              <a16:creationId xmlns:a16="http://schemas.microsoft.com/office/drawing/2014/main" id="{F6A3753D-7C4D-467D-96A2-BF516142139C}"/>
            </a:ext>
          </a:extLst>
        </xdr:cNvPr>
        <xdr:cNvGrpSpPr>
          <a:grpSpLocks/>
        </xdr:cNvGrpSpPr>
      </xdr:nvGrpSpPr>
      <xdr:grpSpPr bwMode="auto">
        <a:xfrm>
          <a:off x="5400675" y="11383736"/>
          <a:ext cx="3536496" cy="2088696"/>
          <a:chOff x="739001" y="888609"/>
          <a:chExt cx="2859414" cy="2097673"/>
        </a:xfrm>
      </xdr:grpSpPr>
      <xdr:grpSp>
        <xdr:nvGrpSpPr>
          <xdr:cNvPr id="118" name="Group 18">
            <a:extLst>
              <a:ext uri="{FF2B5EF4-FFF2-40B4-BE49-F238E27FC236}">
                <a16:creationId xmlns:a16="http://schemas.microsoft.com/office/drawing/2014/main" id="{5B0CA4CE-17C3-E0EC-0AFB-46F317CA9285}"/>
              </a:ext>
            </a:extLst>
          </xdr:cNvPr>
          <xdr:cNvGrpSpPr>
            <a:grpSpLocks/>
          </xdr:cNvGrpSpPr>
        </xdr:nvGrpSpPr>
        <xdr:grpSpPr bwMode="auto">
          <a:xfrm>
            <a:off x="1364275" y="2511648"/>
            <a:ext cx="881185" cy="469454"/>
            <a:chOff x="743" y="270"/>
            <a:chExt cx="88" cy="43"/>
          </a:xfrm>
        </xdr:grpSpPr>
        <xdr:sp macro="" textlink="">
          <xdr:nvSpPr>
            <xdr:cNvPr id="130" name="AutoShape 4">
              <a:extLst>
                <a:ext uri="{FF2B5EF4-FFF2-40B4-BE49-F238E27FC236}">
                  <a16:creationId xmlns:a16="http://schemas.microsoft.com/office/drawing/2014/main" id="{45C98A5F-DBF7-60DC-F3EA-7E25D9284228}"/>
                </a:ext>
              </a:extLst>
            </xdr:cNvPr>
            <xdr:cNvSpPr>
              <a:spLocks noChangeArrowheads="1"/>
            </xdr:cNvSpPr>
          </xdr:nvSpPr>
          <xdr:spPr bwMode="auto">
            <a:xfrm flipH="1">
              <a:off x="743" y="276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lnTo>
                    <a:pt x="21600" y="6079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1" name="AutoShape 5">
              <a:extLst>
                <a:ext uri="{FF2B5EF4-FFF2-40B4-BE49-F238E27FC236}">
                  <a16:creationId xmlns:a16="http://schemas.microsoft.com/office/drawing/2014/main" id="{968F8AFC-B2D7-E6BE-01A4-271E48EF188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2" y="270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19" name="Group 6">
            <a:extLst>
              <a:ext uri="{FF2B5EF4-FFF2-40B4-BE49-F238E27FC236}">
                <a16:creationId xmlns:a16="http://schemas.microsoft.com/office/drawing/2014/main" id="{AF7A166F-7FFD-AF89-623E-CFD2B824935D}"/>
              </a:ext>
            </a:extLst>
          </xdr:cNvPr>
          <xdr:cNvGrpSpPr>
            <a:grpSpLocks/>
          </xdr:cNvGrpSpPr>
        </xdr:nvGrpSpPr>
        <xdr:grpSpPr bwMode="auto">
          <a:xfrm flipV="1">
            <a:off x="2060493" y="888609"/>
            <a:ext cx="921238" cy="458537"/>
            <a:chOff x="747" y="258"/>
            <a:chExt cx="92" cy="42"/>
          </a:xfrm>
        </xdr:grpSpPr>
        <xdr:sp macro="" textlink="">
          <xdr:nvSpPr>
            <xdr:cNvPr id="128" name="AutoShape 7">
              <a:extLst>
                <a:ext uri="{FF2B5EF4-FFF2-40B4-BE49-F238E27FC236}">
                  <a16:creationId xmlns:a16="http://schemas.microsoft.com/office/drawing/2014/main" id="{2E5C53B3-215A-4DA8-4669-1490BF895EB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2" y="261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lnTo>
                    <a:pt x="21600" y="6079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9" name="AutoShape 9">
              <a:extLst>
                <a:ext uri="{FF2B5EF4-FFF2-40B4-BE49-F238E27FC236}">
                  <a16:creationId xmlns:a16="http://schemas.microsoft.com/office/drawing/2014/main" id="{73DFAADC-2675-FBD1-AC38-655A57726ED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7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20" name="AutoShape 11">
            <a:extLst>
              <a:ext uri="{FF2B5EF4-FFF2-40B4-BE49-F238E27FC236}">
                <a16:creationId xmlns:a16="http://schemas.microsoft.com/office/drawing/2014/main" id="{59595147-6FA3-6339-1433-238C113F30C1}"/>
              </a:ext>
            </a:extLst>
          </xdr:cNvPr>
          <xdr:cNvSpPr>
            <a:spLocks noChangeArrowheads="1"/>
          </xdr:cNvSpPr>
        </xdr:nvSpPr>
        <xdr:spPr bwMode="auto">
          <a:xfrm rot="5400000" flipH="1">
            <a:off x="801897" y="1374122"/>
            <a:ext cx="294774" cy="37049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lnTo>
                  <a:pt x="21600" y="6079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1" name="AutoShape 12">
            <a:extLst>
              <a:ext uri="{FF2B5EF4-FFF2-40B4-BE49-F238E27FC236}">
                <a16:creationId xmlns:a16="http://schemas.microsoft.com/office/drawing/2014/main" id="{AE2B4F85-941E-60AC-EA3C-FEEA3D00F44B}"/>
              </a:ext>
            </a:extLst>
          </xdr:cNvPr>
          <xdr:cNvSpPr>
            <a:spLocks noChangeArrowheads="1"/>
          </xdr:cNvSpPr>
        </xdr:nvSpPr>
        <xdr:spPr bwMode="auto">
          <a:xfrm rot="5400000">
            <a:off x="845567" y="1791249"/>
            <a:ext cx="207433" cy="420565"/>
          </a:xfrm>
          <a:prstGeom prst="upArrow">
            <a:avLst>
              <a:gd name="adj1" fmla="val 50000"/>
              <a:gd name="adj2" fmla="val 55267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2" name="AutoShape 14">
            <a:extLst>
              <a:ext uri="{FF2B5EF4-FFF2-40B4-BE49-F238E27FC236}">
                <a16:creationId xmlns:a16="http://schemas.microsoft.com/office/drawing/2014/main" id="{87A47E44-6D97-7883-D2B3-C32EAC0DF0BD}"/>
              </a:ext>
            </a:extLst>
          </xdr:cNvPr>
          <xdr:cNvSpPr>
            <a:spLocks noChangeArrowheads="1"/>
          </xdr:cNvSpPr>
        </xdr:nvSpPr>
        <xdr:spPr bwMode="auto">
          <a:xfrm rot="16200000" flipH="1">
            <a:off x="3229877" y="2248417"/>
            <a:ext cx="294774" cy="37049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lnTo>
                  <a:pt x="21600" y="6079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3" name="AutoShape 15">
            <a:extLst>
              <a:ext uri="{FF2B5EF4-FFF2-40B4-BE49-F238E27FC236}">
                <a16:creationId xmlns:a16="http://schemas.microsoft.com/office/drawing/2014/main" id="{87E89962-DACC-7877-666D-CA49F89A23E6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3272977" y="1801386"/>
            <a:ext cx="207433" cy="420565"/>
          </a:xfrm>
          <a:prstGeom prst="upArrow">
            <a:avLst>
              <a:gd name="adj1" fmla="val 50000"/>
              <a:gd name="adj2" fmla="val 55267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4" name="AutoShape 7">
            <a:extLst>
              <a:ext uri="{FF2B5EF4-FFF2-40B4-BE49-F238E27FC236}">
                <a16:creationId xmlns:a16="http://schemas.microsoft.com/office/drawing/2014/main" id="{1568234B-63F4-F7A2-FB8B-A594DA0DE252}"/>
              </a:ext>
            </a:extLst>
          </xdr:cNvPr>
          <xdr:cNvSpPr>
            <a:spLocks noChangeArrowheads="1"/>
          </xdr:cNvSpPr>
        </xdr:nvSpPr>
        <xdr:spPr bwMode="auto">
          <a:xfrm flipV="1">
            <a:off x="1342220" y="917084"/>
            <a:ext cx="274190" cy="408145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25" name="AutoShape 11">
            <a:extLst>
              <a:ext uri="{FF2B5EF4-FFF2-40B4-BE49-F238E27FC236}">
                <a16:creationId xmlns:a16="http://schemas.microsoft.com/office/drawing/2014/main" id="{B39091B8-A517-DD23-E9D6-E8B39AF27B2A}"/>
              </a:ext>
            </a:extLst>
          </xdr:cNvPr>
          <xdr:cNvSpPr>
            <a:spLocks noChangeArrowheads="1"/>
          </xdr:cNvSpPr>
        </xdr:nvSpPr>
        <xdr:spPr bwMode="auto">
          <a:xfrm rot="5400000" flipH="1">
            <a:off x="795563" y="2280967"/>
            <a:ext cx="294244" cy="376033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26" name="AutoShape 4">
            <a:extLst>
              <a:ext uri="{FF2B5EF4-FFF2-40B4-BE49-F238E27FC236}">
                <a16:creationId xmlns:a16="http://schemas.microsoft.com/office/drawing/2014/main" id="{8C89C21C-4208-2DD1-0BED-BBB5B9109147}"/>
              </a:ext>
            </a:extLst>
          </xdr:cNvPr>
          <xdr:cNvSpPr>
            <a:spLocks noChangeArrowheads="1"/>
          </xdr:cNvSpPr>
        </xdr:nvSpPr>
        <xdr:spPr bwMode="auto">
          <a:xfrm flipH="1">
            <a:off x="2619164" y="2578137"/>
            <a:ext cx="274190" cy="408145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27" name="AutoShape 14">
            <a:extLst>
              <a:ext uri="{FF2B5EF4-FFF2-40B4-BE49-F238E27FC236}">
                <a16:creationId xmlns:a16="http://schemas.microsoft.com/office/drawing/2014/main" id="{DA2E7D8A-A1C5-83B9-EBF6-5C33C4530969}"/>
              </a:ext>
            </a:extLst>
          </xdr:cNvPr>
          <xdr:cNvSpPr>
            <a:spLocks noChangeArrowheads="1"/>
          </xdr:cNvSpPr>
        </xdr:nvSpPr>
        <xdr:spPr bwMode="auto">
          <a:xfrm rot="16200000" flipH="1">
            <a:off x="3263276" y="1388744"/>
            <a:ext cx="294244" cy="376033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>
              <a:rot lat="0" lon="10800000" rev="0"/>
            </a:camera>
            <a:lightRig rig="threePt" dir="t"/>
          </a:scene3d>
        </xdr:spPr>
        <xdr:txBody>
          <a:bodyPr/>
          <a:lstStyle/>
          <a:p>
            <a:endParaRPr lang="en-US"/>
          </a:p>
        </xdr:txBody>
      </xdr:sp>
    </xdr:grpSp>
    <xdr:clientData/>
  </xdr:twoCellAnchor>
  <xdr:twoCellAnchor editAs="absolute">
    <xdr:from>
      <xdr:col>3</xdr:col>
      <xdr:colOff>227240</xdr:colOff>
      <xdr:row>92</xdr:row>
      <xdr:rowOff>311060</xdr:rowOff>
    </xdr:from>
    <xdr:to>
      <xdr:col>15</xdr:col>
      <xdr:colOff>112940</xdr:colOff>
      <xdr:row>123</xdr:row>
      <xdr:rowOff>149135</xdr:rowOff>
    </xdr:to>
    <xdr:graphicFrame macro="">
      <xdr:nvGraphicFramePr>
        <xdr:cNvPr id="132" name="Chart 134">
          <a:extLst>
            <a:ext uri="{FF2B5EF4-FFF2-40B4-BE49-F238E27FC236}">
              <a16:creationId xmlns:a16="http://schemas.microsoft.com/office/drawing/2014/main" id="{D6FBACA7-513F-4E42-9A6A-E80AC3B3DA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ohum\Dropbox%20(ASU)\NSF_POSE\Lake%20Havasu\UTDFConverter\UTDF2GMNS%20ver3.3\Node_33_SR%2095_7th%20Street.xlsm" TargetMode="External"/><Relationship Id="rId1" Type="http://schemas.openxmlformats.org/officeDocument/2006/relationships/externalLinkPath" Target="/Users/Sohum/Dropbox%20(ASU)/NSF_POSE/Lake%20Havasu/UTDFConverter/UTDF2GMNS%20ver3.3/Node_33_SR%2095_7th%20Stree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Input sheet"/>
      <sheetName val="Phase designation"/>
      <sheetName val="Lane volumes"/>
      <sheetName val="Phase calculation"/>
      <sheetName val="Max greens"/>
      <sheetName val="LOS table"/>
      <sheetName val="Phasing"/>
      <sheetName val="Summary sheet"/>
      <sheetName val="Phasing chart"/>
      <sheetName val="UTDF8"/>
      <sheetName val="UTDF_control"/>
      <sheetName val="Links"/>
      <sheetName val="Lanes"/>
      <sheetName val="Timeplans"/>
      <sheetName val="Phases"/>
      <sheetName val="UTDF_input"/>
      <sheetName val="GMNS"/>
      <sheetName val="timing_csv"/>
      <sheetName val="Y-AllRed"/>
      <sheetName val="DetZone"/>
    </sheetNames>
    <sheetDataSet>
      <sheetData sheetId="0">
        <row r="2">
          <cell r="B2" t="str">
            <v>SR 95 &amp; 0</v>
          </cell>
        </row>
        <row r="4">
          <cell r="D4">
            <v>1</v>
          </cell>
          <cell r="E4">
            <v>575</v>
          </cell>
          <cell r="F4">
            <v>0</v>
          </cell>
          <cell r="I4">
            <v>13</v>
          </cell>
          <cell r="J4">
            <v>632</v>
          </cell>
          <cell r="K4">
            <v>0</v>
          </cell>
          <cell r="N4">
            <v>0</v>
          </cell>
          <cell r="O4">
            <v>0</v>
          </cell>
          <cell r="P4">
            <v>0</v>
          </cell>
          <cell r="S4">
            <v>0</v>
          </cell>
          <cell r="T4">
            <v>0</v>
          </cell>
          <cell r="U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</row>
        <row r="5">
          <cell r="D5">
            <v>1</v>
          </cell>
          <cell r="E5">
            <v>2</v>
          </cell>
          <cell r="F5">
            <v>0</v>
          </cell>
          <cell r="I5">
            <v>1</v>
          </cell>
          <cell r="J5">
            <v>2</v>
          </cell>
          <cell r="K5">
            <v>0</v>
          </cell>
          <cell r="N5">
            <v>1</v>
          </cell>
          <cell r="O5">
            <v>1</v>
          </cell>
          <cell r="P5">
            <v>0</v>
          </cell>
          <cell r="S5">
            <v>1</v>
          </cell>
          <cell r="T5">
            <v>1</v>
          </cell>
          <cell r="U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</row>
        <row r="38">
          <cell r="E38" t="str">
            <v>SR 95</v>
          </cell>
          <cell r="J38" t="str">
            <v>SR 95</v>
          </cell>
          <cell r="O38">
            <v>0</v>
          </cell>
          <cell r="T38" t="str">
            <v>7th Street</v>
          </cell>
        </row>
      </sheetData>
      <sheetData sheetId="1"/>
      <sheetData sheetId="2">
        <row r="26">
          <cell r="B26" t="str">
            <v>EBL</v>
          </cell>
          <cell r="C26" t="str">
            <v>EBT</v>
          </cell>
          <cell r="D26" t="str">
            <v>WBL</v>
          </cell>
          <cell r="E26" t="str">
            <v>WBT</v>
          </cell>
          <cell r="F26" t="str">
            <v>NBL</v>
          </cell>
          <cell r="G26" t="str">
            <v>NBT</v>
          </cell>
          <cell r="H26" t="str">
            <v>SBL</v>
          </cell>
          <cell r="I26" t="str">
            <v>SBT</v>
          </cell>
        </row>
        <row r="27">
          <cell r="B27">
            <v>0</v>
          </cell>
          <cell r="C27">
            <v>8</v>
          </cell>
          <cell r="D27">
            <v>0</v>
          </cell>
          <cell r="E27">
            <v>4</v>
          </cell>
          <cell r="F27">
            <v>0</v>
          </cell>
          <cell r="G27">
            <v>2</v>
          </cell>
          <cell r="H27">
            <v>0</v>
          </cell>
          <cell r="I27">
            <v>6</v>
          </cell>
        </row>
        <row r="28">
          <cell r="B28">
            <v>8</v>
          </cell>
          <cell r="C28"/>
          <cell r="D28">
            <v>4</v>
          </cell>
          <cell r="E28"/>
          <cell r="F28">
            <v>2</v>
          </cell>
          <cell r="G28"/>
          <cell r="H28">
            <v>6</v>
          </cell>
          <cell r="I28"/>
        </row>
      </sheetData>
      <sheetData sheetId="3"/>
      <sheetData sheetId="4">
        <row r="25">
          <cell r="C25">
            <v>50</v>
          </cell>
        </row>
        <row r="32">
          <cell r="C32" t="str">
            <v>EBL</v>
          </cell>
          <cell r="D32" t="str">
            <v>EBT</v>
          </cell>
          <cell r="F32" t="str">
            <v>WBL</v>
          </cell>
          <cell r="G32" t="str">
            <v>WBT</v>
          </cell>
          <cell r="I32" t="str">
            <v>NBL</v>
          </cell>
          <cell r="J32" t="str">
            <v>NBT</v>
          </cell>
          <cell r="L32" t="str">
            <v>SBL</v>
          </cell>
          <cell r="M32" t="str">
            <v>SBT</v>
          </cell>
        </row>
        <row r="33">
          <cell r="C33">
            <v>8</v>
          </cell>
          <cell r="D33">
            <v>8</v>
          </cell>
          <cell r="E33">
            <v>8</v>
          </cell>
          <cell r="F33">
            <v>4</v>
          </cell>
          <cell r="G33">
            <v>4</v>
          </cell>
          <cell r="H33">
            <v>4</v>
          </cell>
          <cell r="I33">
            <v>2</v>
          </cell>
          <cell r="J33">
            <v>2</v>
          </cell>
          <cell r="K33">
            <v>2</v>
          </cell>
          <cell r="L33">
            <v>6</v>
          </cell>
          <cell r="M33">
            <v>6</v>
          </cell>
          <cell r="N33">
            <v>6</v>
          </cell>
        </row>
        <row r="34">
          <cell r="C34">
            <v>25</v>
          </cell>
          <cell r="D34">
            <v>25</v>
          </cell>
          <cell r="E34">
            <v>25</v>
          </cell>
          <cell r="F34">
            <v>25</v>
          </cell>
          <cell r="G34">
            <v>25</v>
          </cell>
          <cell r="H34">
            <v>25</v>
          </cell>
          <cell r="I34">
            <v>25</v>
          </cell>
          <cell r="J34">
            <v>25</v>
          </cell>
          <cell r="K34">
            <v>25</v>
          </cell>
          <cell r="L34">
            <v>25</v>
          </cell>
          <cell r="M34">
            <v>25</v>
          </cell>
          <cell r="N34">
            <v>25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0.42</v>
          </cell>
          <cell r="K40">
            <v>0</v>
          </cell>
          <cell r="L40">
            <v>0.01</v>
          </cell>
          <cell r="M40">
            <v>0.46</v>
          </cell>
          <cell r="N40">
            <v>0</v>
          </cell>
        </row>
        <row r="41">
          <cell r="C41">
            <v>1564.9</v>
          </cell>
          <cell r="D41">
            <v>782.5</v>
          </cell>
          <cell r="E41">
            <v>0</v>
          </cell>
          <cell r="F41">
            <v>1564.9</v>
          </cell>
          <cell r="G41">
            <v>782.5</v>
          </cell>
          <cell r="H41">
            <v>0</v>
          </cell>
          <cell r="I41">
            <v>1037</v>
          </cell>
          <cell r="J41">
            <v>1486.4</v>
          </cell>
          <cell r="K41">
            <v>0</v>
          </cell>
          <cell r="L41">
            <v>1058</v>
          </cell>
          <cell r="M41">
            <v>1486.4</v>
          </cell>
          <cell r="N41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11.08</v>
          </cell>
          <cell r="K44">
            <v>0</v>
          </cell>
          <cell r="L44">
            <v>8.4699999999999989</v>
          </cell>
          <cell r="M44">
            <v>11.45</v>
          </cell>
          <cell r="N44">
            <v>0</v>
          </cell>
        </row>
        <row r="45">
          <cell r="C45" t="str">
            <v>N/A</v>
          </cell>
          <cell r="D45" t="str">
            <v>N/A</v>
          </cell>
          <cell r="E45" t="str">
            <v>N/A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N/A</v>
          </cell>
          <cell r="J45" t="str">
            <v>B</v>
          </cell>
          <cell r="K45" t="str">
            <v>N/A</v>
          </cell>
          <cell r="L45" t="str">
            <v>A</v>
          </cell>
          <cell r="M45" t="str">
            <v>B</v>
          </cell>
          <cell r="N45" t="str">
            <v>N/A</v>
          </cell>
        </row>
        <row r="46">
          <cell r="C46">
            <v>0</v>
          </cell>
          <cell r="F46">
            <v>0</v>
          </cell>
          <cell r="I46">
            <v>11.060763888888889</v>
          </cell>
          <cell r="L46">
            <v>11.389937984496123</v>
          </cell>
        </row>
        <row r="47">
          <cell r="C47" t="str">
            <v>N/A</v>
          </cell>
          <cell r="F47" t="str">
            <v>N/A</v>
          </cell>
          <cell r="I47" t="str">
            <v>B</v>
          </cell>
          <cell r="L47" t="str">
            <v>B</v>
          </cell>
        </row>
        <row r="52">
          <cell r="C52" t="str">
            <v>Under Capacity</v>
          </cell>
        </row>
        <row r="82">
          <cell r="T82">
            <v>0.24</v>
          </cell>
        </row>
        <row r="84">
          <cell r="T84">
            <v>11.23</v>
          </cell>
          <cell r="U84" t="str">
            <v>B</v>
          </cell>
        </row>
      </sheetData>
      <sheetData sheetId="5"/>
      <sheetData sheetId="6"/>
      <sheetData sheetId="7">
        <row r="32">
          <cell r="AC32" t="str">
            <v>red 1</v>
          </cell>
          <cell r="AD32" t="str">
            <v>green</v>
          </cell>
          <cell r="AE32" t="str">
            <v>yellow</v>
          </cell>
          <cell r="AF32" t="str">
            <v>red 2</v>
          </cell>
        </row>
        <row r="33">
          <cell r="AC33">
            <v>25</v>
          </cell>
          <cell r="AD33">
            <v>20.5</v>
          </cell>
          <cell r="AE33">
            <v>3.5</v>
          </cell>
          <cell r="AF33">
            <v>1</v>
          </cell>
        </row>
        <row r="34">
          <cell r="AC34">
            <v>25</v>
          </cell>
          <cell r="AD34">
            <v>0</v>
          </cell>
          <cell r="AE34">
            <v>0</v>
          </cell>
          <cell r="AF34">
            <v>25</v>
          </cell>
        </row>
        <row r="35">
          <cell r="AC35">
            <v>0</v>
          </cell>
          <cell r="AD35">
            <v>20.5</v>
          </cell>
          <cell r="AE35">
            <v>3.5</v>
          </cell>
          <cell r="AF35">
            <v>26</v>
          </cell>
        </row>
        <row r="36">
          <cell r="AC36">
            <v>0</v>
          </cell>
          <cell r="AD36">
            <v>0</v>
          </cell>
          <cell r="AE36">
            <v>0</v>
          </cell>
          <cell r="AF36">
            <v>50</v>
          </cell>
        </row>
        <row r="37">
          <cell r="AC37">
            <v>25</v>
          </cell>
          <cell r="AD37">
            <v>20.5</v>
          </cell>
          <cell r="AE37">
            <v>3.5</v>
          </cell>
          <cell r="AF37">
            <v>1</v>
          </cell>
        </row>
        <row r="38">
          <cell r="AC38">
            <v>25</v>
          </cell>
          <cell r="AD38">
            <v>0</v>
          </cell>
          <cell r="AE38">
            <v>0</v>
          </cell>
          <cell r="AF38">
            <v>25</v>
          </cell>
        </row>
        <row r="39">
          <cell r="AC39">
            <v>0</v>
          </cell>
          <cell r="AD39">
            <v>20.5</v>
          </cell>
          <cell r="AE39">
            <v>3.5</v>
          </cell>
          <cell r="AF39">
            <v>26</v>
          </cell>
        </row>
        <row r="40">
          <cell r="AC40">
            <v>0</v>
          </cell>
          <cell r="AD40">
            <v>0</v>
          </cell>
          <cell r="AE40">
            <v>0</v>
          </cell>
          <cell r="AF40">
            <v>50</v>
          </cell>
        </row>
      </sheetData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692AC-6C02-4B2D-964F-1F5D6F4DFAAB}">
  <dimension ref="A1:W53"/>
  <sheetViews>
    <sheetView tabSelected="1" topLeftCell="A45" workbookViewId="0">
      <selection activeCell="G55" sqref="G55"/>
    </sheetView>
  </sheetViews>
  <sheetFormatPr defaultRowHeight="14.4" x14ac:dyDescent="0.3"/>
  <cols>
    <col min="1" max="1" width="8.109375" bestFit="1" customWidth="1"/>
    <col min="2" max="2" width="7.5546875" bestFit="1" customWidth="1"/>
    <col min="3" max="3" width="12" bestFit="1" customWidth="1"/>
    <col min="4" max="4" width="8.6640625" bestFit="1" customWidth="1"/>
    <col min="5" max="5" width="11.6640625" bestFit="1" customWidth="1"/>
    <col min="6" max="6" width="10.88671875" bestFit="1" customWidth="1"/>
    <col min="7" max="7" width="9.33203125" bestFit="1" customWidth="1"/>
    <col min="8" max="8" width="12.33203125" bestFit="1" customWidth="1"/>
    <col min="9" max="9" width="11.5546875" bestFit="1" customWidth="1"/>
    <col min="10" max="10" width="5.21875" bestFit="1" customWidth="1"/>
    <col min="11" max="11" width="14.5546875" bestFit="1" customWidth="1"/>
    <col min="12" max="12" width="15.21875" bestFit="1" customWidth="1"/>
    <col min="13" max="13" width="5.33203125" bestFit="1" customWidth="1"/>
    <col min="14" max="14" width="11.33203125" bestFit="1" customWidth="1"/>
    <col min="15" max="15" width="57" bestFit="1" customWidth="1"/>
    <col min="16" max="16" width="12" bestFit="1" customWidth="1"/>
    <col min="17" max="17" width="22.109375" bestFit="1" customWidth="1"/>
    <col min="18" max="18" width="5.6640625" bestFit="1" customWidth="1"/>
    <col min="19" max="20" width="6.5546875" bestFit="1" customWidth="1"/>
  </cols>
  <sheetData>
    <row r="1" spans="1:4" x14ac:dyDescent="0.3">
      <c r="A1" s="91" t="s">
        <v>0</v>
      </c>
      <c r="B1" s="91"/>
      <c r="C1" s="91"/>
      <c r="D1" s="91"/>
    </row>
    <row r="22" spans="1:23" x14ac:dyDescent="0.3">
      <c r="B22" s="91" t="s">
        <v>1</v>
      </c>
      <c r="C22" s="91"/>
      <c r="D22" s="91"/>
      <c r="E22" s="91"/>
      <c r="F22" s="91"/>
      <c r="G22" s="91"/>
      <c r="L22" s="91" t="s">
        <v>2</v>
      </c>
      <c r="M22" s="91"/>
      <c r="N22" s="91"/>
      <c r="O22" s="91"/>
      <c r="P22" s="91" t="s">
        <v>3</v>
      </c>
      <c r="Q22" s="91"/>
      <c r="R22" s="91"/>
      <c r="S22" s="91"/>
      <c r="U22" s="106"/>
      <c r="V22" s="106"/>
      <c r="W22" s="106"/>
    </row>
    <row r="23" spans="1:23" x14ac:dyDescent="0.3">
      <c r="A23" s="107" t="s">
        <v>87</v>
      </c>
      <c r="B23" s="107"/>
      <c r="C23" s="107"/>
    </row>
    <row r="24" spans="1:23" x14ac:dyDescent="0.3">
      <c r="A24" t="s">
        <v>39</v>
      </c>
      <c r="B24" t="s">
        <v>40</v>
      </c>
      <c r="C24" t="s">
        <v>41</v>
      </c>
      <c r="D24" t="s">
        <v>42</v>
      </c>
      <c r="E24" t="s">
        <v>43</v>
      </c>
      <c r="F24" t="s">
        <v>44</v>
      </c>
      <c r="G24" t="s">
        <v>45</v>
      </c>
      <c r="H24" t="s">
        <v>46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  <c r="O24" t="s">
        <v>53</v>
      </c>
      <c r="P24" t="s">
        <v>54</v>
      </c>
      <c r="Q24" t="s">
        <v>55</v>
      </c>
    </row>
    <row r="25" spans="1:23" x14ac:dyDescent="0.3">
      <c r="A25">
        <v>13962</v>
      </c>
      <c r="B25">
        <v>2710</v>
      </c>
      <c r="C25">
        <v>1464400520</v>
      </c>
      <c r="D25">
        <v>6433</v>
      </c>
      <c r="E25">
        <v>4</v>
      </c>
      <c r="F25">
        <v>4</v>
      </c>
      <c r="G25">
        <v>6914</v>
      </c>
      <c r="H25">
        <v>1</v>
      </c>
      <c r="I25">
        <v>1</v>
      </c>
      <c r="J25">
        <v>1</v>
      </c>
      <c r="K25">
        <v>9473721169</v>
      </c>
      <c r="L25">
        <v>175172772</v>
      </c>
      <c r="M25" t="s">
        <v>56</v>
      </c>
      <c r="N25" t="s">
        <v>57</v>
      </c>
      <c r="O25" t="s">
        <v>58</v>
      </c>
      <c r="P25" t="s">
        <v>59</v>
      </c>
      <c r="Q25">
        <v>1</v>
      </c>
    </row>
    <row r="26" spans="1:23" x14ac:dyDescent="0.3">
      <c r="A26">
        <v>13963</v>
      </c>
      <c r="B26">
        <v>2710</v>
      </c>
      <c r="C26">
        <v>1464400520</v>
      </c>
      <c r="D26">
        <v>6433</v>
      </c>
      <c r="E26">
        <v>2</v>
      </c>
      <c r="F26">
        <v>2</v>
      </c>
      <c r="G26">
        <v>6923</v>
      </c>
      <c r="H26">
        <v>1</v>
      </c>
      <c r="I26">
        <v>1</v>
      </c>
      <c r="J26">
        <v>1</v>
      </c>
      <c r="K26">
        <v>9473721169</v>
      </c>
      <c r="L26">
        <v>175187666</v>
      </c>
      <c r="M26" t="s">
        <v>60</v>
      </c>
      <c r="N26" t="s">
        <v>61</v>
      </c>
      <c r="O26" t="s">
        <v>62</v>
      </c>
      <c r="P26" t="s">
        <v>59</v>
      </c>
      <c r="Q26">
        <v>1</v>
      </c>
    </row>
    <row r="27" spans="1:23" x14ac:dyDescent="0.3">
      <c r="A27">
        <v>13964</v>
      </c>
      <c r="B27">
        <v>2710</v>
      </c>
      <c r="C27">
        <v>1464400520</v>
      </c>
      <c r="D27">
        <v>6433</v>
      </c>
      <c r="E27">
        <v>3</v>
      </c>
      <c r="F27">
        <v>3</v>
      </c>
      <c r="G27">
        <v>6928</v>
      </c>
      <c r="H27">
        <v>2</v>
      </c>
      <c r="I27">
        <v>2</v>
      </c>
      <c r="J27">
        <v>1</v>
      </c>
      <c r="K27">
        <v>9473721169</v>
      </c>
      <c r="L27">
        <v>1464400504</v>
      </c>
      <c r="M27" t="s">
        <v>63</v>
      </c>
      <c r="N27" t="s">
        <v>64</v>
      </c>
      <c r="O27" t="s">
        <v>65</v>
      </c>
      <c r="P27" t="s">
        <v>59</v>
      </c>
      <c r="Q27">
        <v>1</v>
      </c>
    </row>
    <row r="28" spans="1:23" x14ac:dyDescent="0.3">
      <c r="A28">
        <v>13965</v>
      </c>
      <c r="B28">
        <v>2710</v>
      </c>
      <c r="C28">
        <v>1464400520</v>
      </c>
      <c r="D28">
        <v>6433</v>
      </c>
      <c r="E28">
        <v>1</v>
      </c>
      <c r="F28">
        <v>1</v>
      </c>
      <c r="G28">
        <v>7193</v>
      </c>
      <c r="H28">
        <v>1</v>
      </c>
      <c r="I28">
        <v>1</v>
      </c>
      <c r="J28">
        <v>1</v>
      </c>
      <c r="K28">
        <v>9473721169</v>
      </c>
      <c r="L28">
        <v>3222855709</v>
      </c>
      <c r="M28" t="s">
        <v>66</v>
      </c>
      <c r="N28" t="s">
        <v>67</v>
      </c>
      <c r="O28" t="s">
        <v>68</v>
      </c>
      <c r="P28" t="s">
        <v>59</v>
      </c>
      <c r="Q28">
        <v>1</v>
      </c>
    </row>
    <row r="29" spans="1:23" x14ac:dyDescent="0.3">
      <c r="A29">
        <v>13966</v>
      </c>
      <c r="B29">
        <v>2710</v>
      </c>
      <c r="C29">
        <v>1464400520</v>
      </c>
      <c r="D29">
        <v>6915</v>
      </c>
      <c r="E29">
        <v>1</v>
      </c>
      <c r="F29">
        <v>1</v>
      </c>
      <c r="G29">
        <v>6923</v>
      </c>
      <c r="H29">
        <v>1</v>
      </c>
      <c r="I29">
        <v>1</v>
      </c>
      <c r="J29">
        <v>1</v>
      </c>
      <c r="K29">
        <v>175172772</v>
      </c>
      <c r="L29">
        <v>175187666</v>
      </c>
      <c r="M29" t="s">
        <v>63</v>
      </c>
      <c r="N29" t="s">
        <v>69</v>
      </c>
      <c r="O29" t="s">
        <v>70</v>
      </c>
      <c r="P29" t="s">
        <v>59</v>
      </c>
      <c r="Q29">
        <v>1</v>
      </c>
    </row>
    <row r="30" spans="1:23" x14ac:dyDescent="0.3">
      <c r="A30">
        <v>13967</v>
      </c>
      <c r="B30">
        <v>2710</v>
      </c>
      <c r="C30">
        <v>1464400520</v>
      </c>
      <c r="D30">
        <v>6915</v>
      </c>
      <c r="E30">
        <v>1</v>
      </c>
      <c r="F30">
        <v>1</v>
      </c>
      <c r="G30">
        <v>6928</v>
      </c>
      <c r="H30">
        <v>2</v>
      </c>
      <c r="I30">
        <v>2</v>
      </c>
      <c r="J30">
        <v>1</v>
      </c>
      <c r="K30">
        <v>175172772</v>
      </c>
      <c r="L30">
        <v>1464400504</v>
      </c>
      <c r="M30" t="s">
        <v>56</v>
      </c>
      <c r="N30" t="s">
        <v>71</v>
      </c>
      <c r="O30" t="s">
        <v>72</v>
      </c>
      <c r="P30" t="s">
        <v>59</v>
      </c>
      <c r="Q30">
        <v>1</v>
      </c>
    </row>
    <row r="31" spans="1:23" x14ac:dyDescent="0.3">
      <c r="A31">
        <v>13968</v>
      </c>
      <c r="B31">
        <v>2710</v>
      </c>
      <c r="C31">
        <v>1464400520</v>
      </c>
      <c r="D31">
        <v>6915</v>
      </c>
      <c r="E31">
        <v>1</v>
      </c>
      <c r="F31">
        <v>1</v>
      </c>
      <c r="G31">
        <v>7193</v>
      </c>
      <c r="H31">
        <v>1</v>
      </c>
      <c r="I31">
        <v>1</v>
      </c>
      <c r="J31">
        <v>1</v>
      </c>
      <c r="K31">
        <v>175172772</v>
      </c>
      <c r="L31">
        <v>3222855709</v>
      </c>
      <c r="M31" t="s">
        <v>60</v>
      </c>
      <c r="N31" t="s">
        <v>73</v>
      </c>
      <c r="O31" t="s">
        <v>74</v>
      </c>
      <c r="P31" t="s">
        <v>59</v>
      </c>
      <c r="Q31">
        <v>1</v>
      </c>
    </row>
    <row r="32" spans="1:23" x14ac:dyDescent="0.3">
      <c r="A32">
        <v>13969</v>
      </c>
      <c r="B32">
        <v>2710</v>
      </c>
      <c r="C32">
        <v>1464400520</v>
      </c>
      <c r="D32">
        <v>6922</v>
      </c>
      <c r="E32">
        <v>1</v>
      </c>
      <c r="F32">
        <v>1</v>
      </c>
      <c r="G32">
        <v>6914</v>
      </c>
      <c r="H32">
        <v>1</v>
      </c>
      <c r="I32">
        <v>1</v>
      </c>
      <c r="J32">
        <v>1</v>
      </c>
      <c r="K32">
        <v>175187666</v>
      </c>
      <c r="L32">
        <v>175172772</v>
      </c>
      <c r="M32" t="s">
        <v>63</v>
      </c>
      <c r="N32" t="s">
        <v>75</v>
      </c>
      <c r="O32" t="s">
        <v>76</v>
      </c>
      <c r="P32" t="s">
        <v>59</v>
      </c>
      <c r="Q32">
        <v>1</v>
      </c>
    </row>
    <row r="33" spans="1:19" x14ac:dyDescent="0.3">
      <c r="A33">
        <v>13970</v>
      </c>
      <c r="B33">
        <v>2710</v>
      </c>
      <c r="C33">
        <v>1464400520</v>
      </c>
      <c r="D33">
        <v>6922</v>
      </c>
      <c r="E33">
        <v>1</v>
      </c>
      <c r="F33">
        <v>1</v>
      </c>
      <c r="G33">
        <v>6928</v>
      </c>
      <c r="H33">
        <v>1</v>
      </c>
      <c r="I33">
        <v>1</v>
      </c>
      <c r="J33">
        <v>1</v>
      </c>
      <c r="K33">
        <v>175187666</v>
      </c>
      <c r="L33">
        <v>1464400504</v>
      </c>
      <c r="M33" t="s">
        <v>60</v>
      </c>
      <c r="N33" t="s">
        <v>77</v>
      </c>
      <c r="O33" t="s">
        <v>78</v>
      </c>
      <c r="P33" t="s">
        <v>59</v>
      </c>
      <c r="Q33">
        <v>1</v>
      </c>
    </row>
    <row r="34" spans="1:19" x14ac:dyDescent="0.3">
      <c r="A34">
        <v>13971</v>
      </c>
      <c r="B34">
        <v>2710</v>
      </c>
      <c r="C34">
        <v>1464400520</v>
      </c>
      <c r="D34">
        <v>6922</v>
      </c>
      <c r="E34">
        <v>1</v>
      </c>
      <c r="F34">
        <v>1</v>
      </c>
      <c r="G34">
        <v>7193</v>
      </c>
      <c r="H34">
        <v>4</v>
      </c>
      <c r="I34">
        <v>4</v>
      </c>
      <c r="J34">
        <v>1</v>
      </c>
      <c r="K34">
        <v>175187666</v>
      </c>
      <c r="L34">
        <v>3222855709</v>
      </c>
      <c r="M34" t="s">
        <v>56</v>
      </c>
      <c r="N34" t="s">
        <v>79</v>
      </c>
      <c r="O34" t="s">
        <v>80</v>
      </c>
      <c r="P34" t="s">
        <v>59</v>
      </c>
      <c r="Q34">
        <v>1</v>
      </c>
    </row>
    <row r="35" spans="1:19" x14ac:dyDescent="0.3">
      <c r="A35">
        <v>13972</v>
      </c>
      <c r="B35">
        <v>2710</v>
      </c>
      <c r="C35">
        <v>1464400520</v>
      </c>
      <c r="D35">
        <v>6927</v>
      </c>
      <c r="E35">
        <v>1</v>
      </c>
      <c r="F35">
        <v>1</v>
      </c>
      <c r="G35">
        <v>6914</v>
      </c>
      <c r="H35">
        <v>1</v>
      </c>
      <c r="I35">
        <v>1</v>
      </c>
      <c r="J35">
        <v>1</v>
      </c>
      <c r="K35">
        <v>1464400504</v>
      </c>
      <c r="L35">
        <v>175172772</v>
      </c>
      <c r="M35" t="s">
        <v>60</v>
      </c>
      <c r="N35" t="s">
        <v>81</v>
      </c>
      <c r="O35" t="s">
        <v>82</v>
      </c>
      <c r="P35" t="s">
        <v>59</v>
      </c>
      <c r="Q35">
        <v>1</v>
      </c>
    </row>
    <row r="36" spans="1:19" x14ac:dyDescent="0.3">
      <c r="A36">
        <v>13973</v>
      </c>
      <c r="B36">
        <v>2710</v>
      </c>
      <c r="C36">
        <v>1464400520</v>
      </c>
      <c r="D36">
        <v>6927</v>
      </c>
      <c r="E36">
        <v>2</v>
      </c>
      <c r="F36">
        <v>2</v>
      </c>
      <c r="G36">
        <v>6923</v>
      </c>
      <c r="H36">
        <v>1</v>
      </c>
      <c r="I36">
        <v>1</v>
      </c>
      <c r="J36">
        <v>1</v>
      </c>
      <c r="K36">
        <v>1464400504</v>
      </c>
      <c r="L36">
        <v>175187666</v>
      </c>
      <c r="M36" t="s">
        <v>56</v>
      </c>
      <c r="N36" t="s">
        <v>83</v>
      </c>
      <c r="O36" t="s">
        <v>84</v>
      </c>
      <c r="P36" t="s">
        <v>59</v>
      </c>
      <c r="Q36">
        <v>1</v>
      </c>
    </row>
    <row r="37" spans="1:19" x14ac:dyDescent="0.3">
      <c r="A37">
        <v>13974</v>
      </c>
      <c r="B37">
        <v>2710</v>
      </c>
      <c r="C37">
        <v>1464400520</v>
      </c>
      <c r="D37">
        <v>6927</v>
      </c>
      <c r="E37">
        <v>2</v>
      </c>
      <c r="F37">
        <v>2</v>
      </c>
      <c r="G37">
        <v>7193</v>
      </c>
      <c r="H37">
        <v>4</v>
      </c>
      <c r="I37">
        <v>4</v>
      </c>
      <c r="J37">
        <v>1</v>
      </c>
      <c r="K37">
        <v>1464400504</v>
      </c>
      <c r="L37">
        <v>3222855709</v>
      </c>
      <c r="M37" t="s">
        <v>63</v>
      </c>
      <c r="N37" t="s">
        <v>85</v>
      </c>
      <c r="O37" t="s">
        <v>86</v>
      </c>
      <c r="P37" t="s">
        <v>59</v>
      </c>
      <c r="Q37">
        <v>1</v>
      </c>
    </row>
    <row r="39" spans="1:19" x14ac:dyDescent="0.3">
      <c r="A39" s="107" t="s">
        <v>90</v>
      </c>
      <c r="B39" s="107"/>
      <c r="C39" s="107"/>
    </row>
    <row r="40" spans="1:19" x14ac:dyDescent="0.3">
      <c r="A40" t="s">
        <v>39</v>
      </c>
      <c r="B40" t="s">
        <v>40</v>
      </c>
      <c r="C40" t="s">
        <v>41</v>
      </c>
      <c r="D40" t="s">
        <v>42</v>
      </c>
      <c r="E40" t="s">
        <v>43</v>
      </c>
      <c r="F40" t="s">
        <v>44</v>
      </c>
      <c r="G40" t="s">
        <v>45</v>
      </c>
      <c r="H40" t="s">
        <v>46</v>
      </c>
      <c r="I40" t="s">
        <v>47</v>
      </c>
      <c r="J40" t="s">
        <v>48</v>
      </c>
      <c r="K40" t="s">
        <v>49</v>
      </c>
      <c r="L40" t="s">
        <v>50</v>
      </c>
      <c r="M40" t="s">
        <v>51</v>
      </c>
      <c r="N40" t="s">
        <v>52</v>
      </c>
      <c r="O40" t="s">
        <v>53</v>
      </c>
      <c r="P40" t="s">
        <v>54</v>
      </c>
      <c r="Q40" t="s">
        <v>55</v>
      </c>
      <c r="R40" t="s">
        <v>88</v>
      </c>
      <c r="S40" t="s">
        <v>89</v>
      </c>
    </row>
    <row r="41" spans="1:19" x14ac:dyDescent="0.3">
      <c r="A41">
        <v>13962</v>
      </c>
      <c r="B41">
        <v>2710</v>
      </c>
      <c r="C41">
        <v>1464400520</v>
      </c>
      <c r="D41">
        <v>6433</v>
      </c>
      <c r="E41" s="108">
        <v>4</v>
      </c>
      <c r="F41">
        <v>4</v>
      </c>
      <c r="G41">
        <v>6914</v>
      </c>
      <c r="H41">
        <v>1</v>
      </c>
      <c r="I41">
        <v>1</v>
      </c>
      <c r="J41">
        <v>1</v>
      </c>
      <c r="K41">
        <v>9473721169</v>
      </c>
      <c r="L41">
        <v>175172772</v>
      </c>
      <c r="M41" t="s">
        <v>56</v>
      </c>
      <c r="N41" t="s">
        <v>57</v>
      </c>
      <c r="O41" t="s">
        <v>58</v>
      </c>
      <c r="P41" t="s">
        <v>59</v>
      </c>
      <c r="Q41">
        <v>1</v>
      </c>
      <c r="R41">
        <v>0</v>
      </c>
    </row>
    <row r="42" spans="1:19" x14ac:dyDescent="0.3">
      <c r="A42">
        <v>13963</v>
      </c>
      <c r="B42">
        <v>2710</v>
      </c>
      <c r="C42">
        <v>1464400520</v>
      </c>
      <c r="D42">
        <v>6433</v>
      </c>
      <c r="E42" s="108">
        <v>2</v>
      </c>
      <c r="F42">
        <v>2</v>
      </c>
      <c r="G42">
        <v>6923</v>
      </c>
      <c r="H42">
        <v>1</v>
      </c>
      <c r="I42">
        <v>1</v>
      </c>
      <c r="J42">
        <v>1</v>
      </c>
      <c r="K42">
        <v>9473721169</v>
      </c>
      <c r="L42">
        <v>175187666</v>
      </c>
      <c r="M42" t="s">
        <v>60</v>
      </c>
      <c r="N42" t="s">
        <v>61</v>
      </c>
      <c r="O42" t="s">
        <v>62</v>
      </c>
      <c r="P42" t="s">
        <v>59</v>
      </c>
      <c r="Q42">
        <v>1</v>
      </c>
      <c r="R42">
        <v>1</v>
      </c>
      <c r="S42">
        <v>0</v>
      </c>
    </row>
    <row r="43" spans="1:19" x14ac:dyDescent="0.3">
      <c r="A43">
        <v>13964</v>
      </c>
      <c r="B43">
        <v>2710</v>
      </c>
      <c r="C43">
        <v>1464400520</v>
      </c>
      <c r="D43">
        <v>6433</v>
      </c>
      <c r="E43" s="108">
        <v>3</v>
      </c>
      <c r="F43">
        <v>3</v>
      </c>
      <c r="G43">
        <v>6928</v>
      </c>
      <c r="H43">
        <v>2</v>
      </c>
      <c r="I43">
        <v>2</v>
      </c>
      <c r="J43">
        <v>1</v>
      </c>
      <c r="K43">
        <v>9473721169</v>
      </c>
      <c r="L43">
        <v>1464400504</v>
      </c>
      <c r="M43" t="s">
        <v>63</v>
      </c>
      <c r="N43" t="s">
        <v>64</v>
      </c>
      <c r="O43" t="s">
        <v>65</v>
      </c>
      <c r="P43" t="s">
        <v>59</v>
      </c>
      <c r="Q43">
        <v>1</v>
      </c>
      <c r="R43">
        <v>2</v>
      </c>
      <c r="S43">
        <v>2</v>
      </c>
    </row>
    <row r="44" spans="1:19" x14ac:dyDescent="0.3">
      <c r="A44">
        <v>13965</v>
      </c>
      <c r="B44">
        <v>2710</v>
      </c>
      <c r="C44">
        <v>1464400520</v>
      </c>
      <c r="D44">
        <v>6433</v>
      </c>
      <c r="E44" s="108">
        <v>1</v>
      </c>
      <c r="F44">
        <v>1</v>
      </c>
      <c r="G44">
        <v>7193</v>
      </c>
      <c r="H44">
        <v>1</v>
      </c>
      <c r="I44">
        <v>1</v>
      </c>
      <c r="J44">
        <v>1</v>
      </c>
      <c r="K44">
        <v>9473721169</v>
      </c>
      <c r="L44">
        <v>3222855709</v>
      </c>
      <c r="M44" t="s">
        <v>66</v>
      </c>
      <c r="N44" t="s">
        <v>67</v>
      </c>
      <c r="O44" t="s">
        <v>68</v>
      </c>
      <c r="P44" t="s">
        <v>59</v>
      </c>
      <c r="Q44">
        <v>1</v>
      </c>
    </row>
    <row r="45" spans="1:19" x14ac:dyDescent="0.3">
      <c r="A45">
        <v>13966</v>
      </c>
      <c r="B45">
        <v>2710</v>
      </c>
      <c r="C45">
        <v>1464400520</v>
      </c>
      <c r="D45">
        <v>6915</v>
      </c>
      <c r="E45">
        <v>1</v>
      </c>
      <c r="F45">
        <v>1</v>
      </c>
      <c r="G45">
        <v>6923</v>
      </c>
      <c r="H45">
        <v>1</v>
      </c>
      <c r="I45">
        <v>1</v>
      </c>
      <c r="J45">
        <v>1</v>
      </c>
      <c r="K45">
        <v>175172772</v>
      </c>
      <c r="L45">
        <v>175187666</v>
      </c>
      <c r="M45" t="s">
        <v>63</v>
      </c>
      <c r="N45" t="s">
        <v>69</v>
      </c>
      <c r="O45" t="s">
        <v>70</v>
      </c>
      <c r="P45" t="s">
        <v>59</v>
      </c>
      <c r="Q45">
        <v>1</v>
      </c>
      <c r="R45">
        <v>1</v>
      </c>
      <c r="S45">
        <v>2</v>
      </c>
    </row>
    <row r="46" spans="1:19" x14ac:dyDescent="0.3">
      <c r="A46">
        <v>13967</v>
      </c>
      <c r="B46">
        <v>2710</v>
      </c>
      <c r="C46">
        <v>1464400520</v>
      </c>
      <c r="D46">
        <v>6915</v>
      </c>
      <c r="E46">
        <v>1</v>
      </c>
      <c r="F46">
        <v>1</v>
      </c>
      <c r="G46">
        <v>6928</v>
      </c>
      <c r="H46">
        <v>2</v>
      </c>
      <c r="I46">
        <v>2</v>
      </c>
      <c r="J46">
        <v>1</v>
      </c>
      <c r="K46">
        <v>175172772</v>
      </c>
      <c r="L46">
        <v>1464400504</v>
      </c>
      <c r="M46" t="s">
        <v>56</v>
      </c>
      <c r="N46" t="s">
        <v>71</v>
      </c>
      <c r="O46" t="s">
        <v>72</v>
      </c>
      <c r="P46" t="s">
        <v>59</v>
      </c>
      <c r="Q46">
        <v>1</v>
      </c>
      <c r="R46">
        <v>0</v>
      </c>
    </row>
    <row r="47" spans="1:19" x14ac:dyDescent="0.3">
      <c r="A47">
        <v>13968</v>
      </c>
      <c r="B47">
        <v>2710</v>
      </c>
      <c r="C47">
        <v>1464400520</v>
      </c>
      <c r="D47">
        <v>6915</v>
      </c>
      <c r="E47">
        <v>1</v>
      </c>
      <c r="F47">
        <v>1</v>
      </c>
      <c r="G47">
        <v>7193</v>
      </c>
      <c r="H47">
        <v>1</v>
      </c>
      <c r="I47">
        <v>1</v>
      </c>
      <c r="J47">
        <v>1</v>
      </c>
      <c r="K47">
        <v>175172772</v>
      </c>
      <c r="L47">
        <v>3222855709</v>
      </c>
      <c r="M47" t="s">
        <v>60</v>
      </c>
      <c r="N47" t="s">
        <v>73</v>
      </c>
      <c r="O47" t="s">
        <v>74</v>
      </c>
      <c r="P47" t="s">
        <v>59</v>
      </c>
      <c r="Q47">
        <v>1</v>
      </c>
      <c r="R47">
        <v>1</v>
      </c>
      <c r="S47">
        <v>0</v>
      </c>
    </row>
    <row r="48" spans="1:19" x14ac:dyDescent="0.3">
      <c r="A48">
        <v>13969</v>
      </c>
      <c r="B48">
        <v>2710</v>
      </c>
      <c r="C48">
        <v>1464400520</v>
      </c>
      <c r="D48">
        <v>6922</v>
      </c>
      <c r="E48">
        <v>1</v>
      </c>
      <c r="F48">
        <v>1</v>
      </c>
      <c r="G48">
        <v>6914</v>
      </c>
      <c r="H48">
        <v>1</v>
      </c>
      <c r="I48">
        <v>1</v>
      </c>
      <c r="J48">
        <v>1</v>
      </c>
      <c r="K48">
        <v>175187666</v>
      </c>
      <c r="L48">
        <v>175172772</v>
      </c>
      <c r="M48" t="s">
        <v>63</v>
      </c>
      <c r="N48" t="s">
        <v>75</v>
      </c>
      <c r="O48" t="s">
        <v>76</v>
      </c>
      <c r="P48" t="s">
        <v>59</v>
      </c>
      <c r="Q48">
        <v>1</v>
      </c>
      <c r="R48">
        <v>1</v>
      </c>
      <c r="S48">
        <v>2</v>
      </c>
    </row>
    <row r="49" spans="1:19" x14ac:dyDescent="0.3">
      <c r="A49">
        <v>13970</v>
      </c>
      <c r="B49">
        <v>2710</v>
      </c>
      <c r="C49">
        <v>1464400520</v>
      </c>
      <c r="D49">
        <v>6922</v>
      </c>
      <c r="E49">
        <v>1</v>
      </c>
      <c r="F49">
        <v>1</v>
      </c>
      <c r="G49">
        <v>6928</v>
      </c>
      <c r="H49">
        <v>1</v>
      </c>
      <c r="I49">
        <v>1</v>
      </c>
      <c r="J49">
        <v>1</v>
      </c>
      <c r="K49">
        <v>175187666</v>
      </c>
      <c r="L49">
        <v>1464400504</v>
      </c>
      <c r="M49" t="s">
        <v>60</v>
      </c>
      <c r="N49" t="s">
        <v>77</v>
      </c>
      <c r="O49" t="s">
        <v>78</v>
      </c>
      <c r="P49" t="s">
        <v>59</v>
      </c>
      <c r="Q49">
        <v>1</v>
      </c>
      <c r="R49">
        <v>1</v>
      </c>
      <c r="S49">
        <v>0</v>
      </c>
    </row>
    <row r="50" spans="1:19" x14ac:dyDescent="0.3">
      <c r="A50">
        <v>13971</v>
      </c>
      <c r="B50">
        <v>2710</v>
      </c>
      <c r="C50">
        <v>1464400520</v>
      </c>
      <c r="D50">
        <v>6922</v>
      </c>
      <c r="E50">
        <v>1</v>
      </c>
      <c r="F50">
        <v>1</v>
      </c>
      <c r="G50">
        <v>7193</v>
      </c>
      <c r="H50">
        <v>4</v>
      </c>
      <c r="I50">
        <v>4</v>
      </c>
      <c r="J50">
        <v>1</v>
      </c>
      <c r="K50">
        <v>175187666</v>
      </c>
      <c r="L50">
        <v>3222855709</v>
      </c>
      <c r="M50" t="s">
        <v>56</v>
      </c>
      <c r="N50" t="s">
        <v>79</v>
      </c>
      <c r="O50" t="s">
        <v>80</v>
      </c>
      <c r="P50" t="s">
        <v>59</v>
      </c>
      <c r="Q50">
        <v>1</v>
      </c>
      <c r="R50">
        <v>0</v>
      </c>
    </row>
    <row r="51" spans="1:19" x14ac:dyDescent="0.3">
      <c r="A51">
        <v>13972</v>
      </c>
      <c r="B51">
        <v>2710</v>
      </c>
      <c r="C51">
        <v>1464400520</v>
      </c>
      <c r="D51">
        <v>6927</v>
      </c>
      <c r="E51">
        <v>1</v>
      </c>
      <c r="F51">
        <v>1</v>
      </c>
      <c r="G51">
        <v>6914</v>
      </c>
      <c r="H51">
        <v>1</v>
      </c>
      <c r="I51">
        <v>1</v>
      </c>
      <c r="J51">
        <v>1</v>
      </c>
      <c r="K51">
        <v>1464400504</v>
      </c>
      <c r="L51">
        <v>175172772</v>
      </c>
      <c r="M51" t="s">
        <v>60</v>
      </c>
      <c r="N51" t="s">
        <v>81</v>
      </c>
      <c r="O51" t="s">
        <v>82</v>
      </c>
      <c r="P51" t="s">
        <v>59</v>
      </c>
      <c r="Q51">
        <v>1</v>
      </c>
      <c r="R51">
        <v>1</v>
      </c>
      <c r="S51">
        <v>0</v>
      </c>
    </row>
    <row r="52" spans="1:19" x14ac:dyDescent="0.3">
      <c r="A52">
        <v>13973</v>
      </c>
      <c r="B52">
        <v>2710</v>
      </c>
      <c r="C52">
        <v>1464400520</v>
      </c>
      <c r="D52">
        <v>6927</v>
      </c>
      <c r="E52">
        <v>2</v>
      </c>
      <c r="F52">
        <v>2</v>
      </c>
      <c r="G52">
        <v>6923</v>
      </c>
      <c r="H52">
        <v>1</v>
      </c>
      <c r="I52">
        <v>1</v>
      </c>
      <c r="J52">
        <v>1</v>
      </c>
      <c r="K52">
        <v>1464400504</v>
      </c>
      <c r="L52">
        <v>175187666</v>
      </c>
      <c r="M52" t="s">
        <v>56</v>
      </c>
      <c r="N52" t="s">
        <v>83</v>
      </c>
      <c r="O52" t="s">
        <v>84</v>
      </c>
      <c r="P52" t="s">
        <v>59</v>
      </c>
      <c r="Q52">
        <v>1</v>
      </c>
      <c r="R52">
        <v>0</v>
      </c>
    </row>
    <row r="53" spans="1:19" x14ac:dyDescent="0.3">
      <c r="A53">
        <v>13974</v>
      </c>
      <c r="B53">
        <v>2710</v>
      </c>
      <c r="C53">
        <v>1464400520</v>
      </c>
      <c r="D53">
        <v>6927</v>
      </c>
      <c r="E53">
        <v>2</v>
      </c>
      <c r="F53">
        <v>2</v>
      </c>
      <c r="G53">
        <v>7193</v>
      </c>
      <c r="H53">
        <v>4</v>
      </c>
      <c r="I53">
        <v>4</v>
      </c>
      <c r="J53">
        <v>1</v>
      </c>
      <c r="K53">
        <v>1464400504</v>
      </c>
      <c r="L53">
        <v>3222855709</v>
      </c>
      <c r="M53" t="s">
        <v>63</v>
      </c>
      <c r="N53" t="s">
        <v>85</v>
      </c>
      <c r="O53" t="s">
        <v>86</v>
      </c>
      <c r="P53" t="s">
        <v>59</v>
      </c>
      <c r="Q53">
        <v>1</v>
      </c>
      <c r="R53">
        <v>2</v>
      </c>
      <c r="S53">
        <v>2</v>
      </c>
    </row>
  </sheetData>
  <mergeCells count="6">
    <mergeCell ref="A23:C23"/>
    <mergeCell ref="A39:C39"/>
    <mergeCell ref="A1:D1"/>
    <mergeCell ref="B22:G22"/>
    <mergeCell ref="L22:O22"/>
    <mergeCell ref="P22:S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9717E-B373-4040-B816-B2679932042B}">
  <sheetPr codeName="Sheet8"/>
  <dimension ref="A1:AJ113"/>
  <sheetViews>
    <sheetView showGridLines="0" topLeftCell="A33" zoomScale="70" zoomScaleNormal="70" workbookViewId="0">
      <selection activeCell="I47" sqref="I47"/>
    </sheetView>
  </sheetViews>
  <sheetFormatPr defaultRowHeight="14.4" x14ac:dyDescent="0.3"/>
  <cols>
    <col min="1" max="5" width="10.6640625" customWidth="1"/>
    <col min="6" max="6" width="13.88671875" bestFit="1" customWidth="1"/>
    <col min="7" max="18" width="10.6640625" customWidth="1"/>
    <col min="19" max="27" width="9.109375" customWidth="1"/>
    <col min="29" max="36" width="0" hidden="1" customWidth="1"/>
    <col min="48" max="49" width="0" hidden="1" customWidth="1"/>
  </cols>
  <sheetData>
    <row r="1" spans="1:36" x14ac:dyDescent="0.3">
      <c r="AC1" s="1" t="str">
        <f>'[1]Phase designation'!B26</f>
        <v>EBL</v>
      </c>
      <c r="AD1" s="1" t="str">
        <f>'[1]Phase designation'!C26</f>
        <v>EBT</v>
      </c>
      <c r="AE1" s="1" t="str">
        <f>'[1]Phase designation'!D26</f>
        <v>WBL</v>
      </c>
      <c r="AF1" s="1" t="str">
        <f>'[1]Phase designation'!E26</f>
        <v>WBT</v>
      </c>
      <c r="AG1" s="1" t="str">
        <f>'[1]Phase designation'!F26</f>
        <v>NBL</v>
      </c>
      <c r="AH1" s="1" t="str">
        <f>'[1]Phase designation'!G26</f>
        <v>NBT</v>
      </c>
      <c r="AI1" s="1" t="str">
        <f>'[1]Phase designation'!H26</f>
        <v>SBL</v>
      </c>
      <c r="AJ1" s="1" t="str">
        <f>'[1]Phase designation'!I26</f>
        <v>SBT</v>
      </c>
    </row>
    <row r="2" spans="1:36" x14ac:dyDescent="0.3">
      <c r="B2" s="104" t="s">
        <v>4</v>
      </c>
      <c r="C2" s="104"/>
      <c r="D2" s="104"/>
      <c r="E2" s="104"/>
      <c r="F2" s="104"/>
      <c r="G2" s="104"/>
      <c r="H2" s="104"/>
      <c r="I2" s="2"/>
      <c r="L2" s="105" t="s">
        <v>5</v>
      </c>
      <c r="M2" s="105"/>
      <c r="N2" s="105"/>
      <c r="O2" s="105"/>
      <c r="P2" s="105"/>
      <c r="Q2" s="105"/>
      <c r="R2" s="2"/>
      <c r="T2" s="104" t="s">
        <v>6</v>
      </c>
      <c r="U2" s="104"/>
      <c r="V2" s="104"/>
      <c r="W2" s="104"/>
      <c r="X2" s="104"/>
      <c r="Y2" s="104"/>
      <c r="Z2" s="104"/>
      <c r="AC2" s="1">
        <f>'[1]Phase designation'!B27</f>
        <v>0</v>
      </c>
      <c r="AD2" s="1">
        <f>'[1]Phase designation'!C27</f>
        <v>8</v>
      </c>
      <c r="AE2" s="1">
        <f>'[1]Phase designation'!D27</f>
        <v>0</v>
      </c>
      <c r="AF2" s="1">
        <f>'[1]Phase designation'!E27</f>
        <v>4</v>
      </c>
      <c r="AG2" s="1">
        <f>'[1]Phase designation'!F27</f>
        <v>0</v>
      </c>
      <c r="AH2" s="1">
        <f>'[1]Phase designation'!G27</f>
        <v>2</v>
      </c>
      <c r="AI2" s="1">
        <f>'[1]Phase designation'!H27</f>
        <v>0</v>
      </c>
      <c r="AJ2" s="1">
        <f>'[1]Phase designation'!I27</f>
        <v>6</v>
      </c>
    </row>
    <row r="3" spans="1:36" x14ac:dyDescent="0.3">
      <c r="D3" s="92" t="str">
        <f>[1]Sheet1!J38</f>
        <v>SR 95</v>
      </c>
      <c r="E3" s="92"/>
      <c r="F3" s="92"/>
      <c r="N3" s="92" t="str">
        <f>D3</f>
        <v>SR 95</v>
      </c>
      <c r="O3" s="92"/>
      <c r="P3" s="92"/>
      <c r="AC3" s="1">
        <f>'[1]Phase designation'!B28</f>
        <v>8</v>
      </c>
      <c r="AD3" s="1">
        <f>'[1]Phase designation'!C28</f>
        <v>0</v>
      </c>
      <c r="AE3" s="1">
        <f>'[1]Phase designation'!D28</f>
        <v>4</v>
      </c>
      <c r="AF3" s="1">
        <f>'[1]Phase designation'!E28</f>
        <v>0</v>
      </c>
      <c r="AG3" s="1">
        <f>'[1]Phase designation'!F28</f>
        <v>2</v>
      </c>
      <c r="AH3" s="1">
        <f>'[1]Phase designation'!G28</f>
        <v>0</v>
      </c>
      <c r="AI3" s="1">
        <f>'[1]Phase designation'!H28</f>
        <v>6</v>
      </c>
      <c r="AJ3" s="1">
        <f>'[1]Phase designation'!I28</f>
        <v>0</v>
      </c>
    </row>
    <row r="4" spans="1:36" x14ac:dyDescent="0.3">
      <c r="D4" s="3">
        <f>IF(Y4=0,0,[1]Sheet1!K4+[1]Sheet1!AE4+[1]Sheet1!AH4)</f>
        <v>0</v>
      </c>
      <c r="E4" s="3">
        <f>IF(Y4=0,0,[1]Sheet1!J4+[1]Sheet1!AD4+[1]Sheet1!AG4)</f>
        <v>632</v>
      </c>
      <c r="F4" s="3">
        <f>IF(Y4=0,0,[1]Sheet1!I4+[1]Sheet1!AC4+[1]Sheet1!AF4)</f>
        <v>13</v>
      </c>
      <c r="N4" s="4">
        <f>'[1]Phase calculation'!N33</f>
        <v>6</v>
      </c>
      <c r="O4" s="4">
        <f>IF(W4=0,"N/A",AJ5)</f>
        <v>6</v>
      </c>
      <c r="P4" s="4">
        <f>IF(X4=0,"N/A",AI5)</f>
        <v>6</v>
      </c>
      <c r="V4" s="3">
        <f>[1]Sheet1!K5+[1]Sheet1!AE5+[1]Sheet1!AH5</f>
        <v>0</v>
      </c>
      <c r="W4" s="3">
        <f>[1]Sheet1!J5+[1]Sheet1!AD5+[1]Sheet1!AG5</f>
        <v>2</v>
      </c>
      <c r="X4" s="3">
        <f>[1]Sheet1!I5+[1]Sheet1!AC5+[1]Sheet1!AF5</f>
        <v>1</v>
      </c>
      <c r="Y4" s="5">
        <f>SUM(V4:X4)+W17</f>
        <v>5</v>
      </c>
    </row>
    <row r="5" spans="1:36" x14ac:dyDescent="0.3">
      <c r="S5" s="1"/>
      <c r="AC5" s="1">
        <f>IF(AC2=0,AC3,AC2&amp;"+"&amp;AC3)</f>
        <v>8</v>
      </c>
      <c r="AD5" s="1">
        <f>AD2</f>
        <v>8</v>
      </c>
      <c r="AE5" s="1">
        <f>IF(AE2=0,AE3,AE2&amp;"+"&amp;AE3)</f>
        <v>4</v>
      </c>
      <c r="AF5" s="1">
        <f>AF2</f>
        <v>4</v>
      </c>
      <c r="AG5" s="1">
        <f>IF(AG2=0,AG3,AG2&amp;"+"&amp;AG3)</f>
        <v>2</v>
      </c>
      <c r="AH5" s="1">
        <f>AH2</f>
        <v>2</v>
      </c>
      <c r="AI5" s="1">
        <f>IF(AI2=0,AI3,AI2&amp;"+"&amp;AI3)</f>
        <v>6</v>
      </c>
      <c r="AJ5" s="1">
        <f>AJ2</f>
        <v>6</v>
      </c>
    </row>
    <row r="6" spans="1:36" x14ac:dyDescent="0.3">
      <c r="I6" s="6" t="s">
        <v>7</v>
      </c>
      <c r="S6" s="1"/>
    </row>
    <row r="7" spans="1:36" x14ac:dyDescent="0.3">
      <c r="S7" s="1"/>
    </row>
    <row r="9" spans="1:36" x14ac:dyDescent="0.3">
      <c r="B9" s="7">
        <f>IF(T15=0,0,[1]Sheet1!N4)</f>
        <v>0</v>
      </c>
      <c r="C9" s="8"/>
      <c r="H9" s="9">
        <f>IF(Z15=0,0,[1]Sheet1!U4)</f>
        <v>0</v>
      </c>
      <c r="L9" s="10">
        <f>IF(T9=0,"N/A",AC5)</f>
        <v>8</v>
      </c>
      <c r="R9" s="11">
        <f>'[1]Phase calculation'!H33</f>
        <v>4</v>
      </c>
      <c r="S9" s="1"/>
      <c r="T9" s="7">
        <f>[1]Sheet1!N5</f>
        <v>1</v>
      </c>
      <c r="U9" s="8"/>
      <c r="Z9" s="9">
        <f>[1]Sheet1!U5</f>
        <v>0</v>
      </c>
    </row>
    <row r="10" spans="1:36" x14ac:dyDescent="0.3">
      <c r="D10" s="12"/>
      <c r="E10" s="12"/>
      <c r="F10" s="12"/>
      <c r="G10" s="12"/>
      <c r="H10" s="13"/>
      <c r="I10" s="12"/>
      <c r="M10" s="12"/>
      <c r="N10" s="12"/>
      <c r="O10" s="12"/>
      <c r="P10" s="12"/>
      <c r="V10" s="12"/>
      <c r="W10" s="12"/>
      <c r="X10" s="12"/>
      <c r="Y10" s="12"/>
      <c r="Z10" s="13"/>
    </row>
    <row r="11" spans="1:36" x14ac:dyDescent="0.3">
      <c r="A11" s="14">
        <f>[1]Sheet1!O38</f>
        <v>0</v>
      </c>
      <c r="B11" s="7">
        <f>IF(T15=0,0,[1]Sheet1!O4)</f>
        <v>0</v>
      </c>
      <c r="D11" s="12"/>
      <c r="E11" s="15" t="str">
        <f>[1]Sheet1!B2</f>
        <v>SR 95 &amp; 0</v>
      </c>
      <c r="F11" s="12"/>
      <c r="G11" s="12"/>
      <c r="H11" s="16">
        <f>IF(Z15=0,0,[1]Sheet1!T4)</f>
        <v>0</v>
      </c>
      <c r="I11" s="17" t="str">
        <f>[1]Sheet1!T38</f>
        <v>7th Street</v>
      </c>
      <c r="K11" s="14">
        <f>A11</f>
        <v>0</v>
      </c>
      <c r="L11" s="10">
        <f>IF(T11=0,"N/A",AD5)</f>
        <v>8</v>
      </c>
      <c r="M11" s="12"/>
      <c r="N11" s="12"/>
      <c r="O11" s="12"/>
      <c r="P11" s="12"/>
      <c r="R11" s="11">
        <f>IF(Z11=0,"N/A",AF5)</f>
        <v>4</v>
      </c>
      <c r="T11" s="7">
        <f>[1]Sheet1!O5</f>
        <v>1</v>
      </c>
      <c r="V11" s="12"/>
      <c r="W11" s="12"/>
      <c r="X11" s="12"/>
      <c r="Y11" s="12"/>
      <c r="Z11" s="16">
        <f>[1]Sheet1!T5</f>
        <v>1</v>
      </c>
    </row>
    <row r="12" spans="1:36" x14ac:dyDescent="0.3">
      <c r="D12" s="18"/>
      <c r="E12" s="19"/>
      <c r="F12" s="19"/>
      <c r="G12" s="19"/>
      <c r="H12" s="13"/>
      <c r="I12" s="20"/>
      <c r="M12" s="18"/>
      <c r="N12" s="19"/>
      <c r="O12" s="19"/>
      <c r="P12" s="19"/>
      <c r="R12" s="13"/>
      <c r="V12" s="18"/>
      <c r="W12" s="19"/>
      <c r="X12" s="19"/>
      <c r="Y12" s="19"/>
      <c r="Z12" s="13"/>
    </row>
    <row r="13" spans="1:36" x14ac:dyDescent="0.3">
      <c r="B13" s="7">
        <f>IF(T15=0,0,[1]Sheet1!P4)</f>
        <v>0</v>
      </c>
      <c r="D13" s="21"/>
      <c r="E13" s="22"/>
      <c r="F13" s="22"/>
      <c r="G13" s="19"/>
      <c r="H13" s="23">
        <f>IF(Z15=0,0,[1]Sheet1!S4)</f>
        <v>0</v>
      </c>
      <c r="I13" s="19"/>
      <c r="L13" s="24">
        <f>'[1]Phase calculation'!E33</f>
        <v>8</v>
      </c>
      <c r="M13" s="21"/>
      <c r="N13" s="22"/>
      <c r="O13" s="22"/>
      <c r="P13" s="19"/>
      <c r="R13" s="25">
        <f>IF(Z13=0,"N/A",AE5)</f>
        <v>4</v>
      </c>
      <c r="T13" s="7">
        <f>[1]Sheet1!P5</f>
        <v>0</v>
      </c>
      <c r="V13" s="21"/>
      <c r="W13" s="22"/>
      <c r="X13" s="22"/>
      <c r="Y13" s="19"/>
      <c r="Z13" s="23">
        <f>[1]Sheet1!S5</f>
        <v>1</v>
      </c>
    </row>
    <row r="14" spans="1:36" x14ac:dyDescent="0.3">
      <c r="D14" s="19"/>
      <c r="E14" s="19"/>
      <c r="F14" s="19"/>
      <c r="G14" s="19"/>
      <c r="H14" s="26"/>
      <c r="I14" s="26"/>
      <c r="M14" s="19"/>
      <c r="N14" s="19"/>
      <c r="O14" s="19"/>
      <c r="P14" s="19"/>
      <c r="Q14" s="26"/>
      <c r="R14" s="26"/>
      <c r="V14" s="19"/>
      <c r="W14" s="19"/>
      <c r="X14" s="19"/>
      <c r="Y14" s="19"/>
      <c r="Z14" s="26"/>
    </row>
    <row r="15" spans="1:36" x14ac:dyDescent="0.3">
      <c r="D15" s="19"/>
      <c r="E15" s="19"/>
      <c r="F15" s="19" t="s">
        <v>8</v>
      </c>
      <c r="G15" s="19"/>
      <c r="H15" s="19"/>
      <c r="I15" s="19"/>
      <c r="M15" s="19"/>
      <c r="N15" s="19"/>
      <c r="O15" s="19" t="s">
        <v>8</v>
      </c>
      <c r="P15" s="19"/>
      <c r="Q15" s="19"/>
      <c r="R15" s="19"/>
      <c r="T15" s="5">
        <f>SUM(T9:T13)+Z11</f>
        <v>3</v>
      </c>
      <c r="V15" s="19"/>
      <c r="W15" s="19"/>
      <c r="X15" s="19" t="s">
        <v>8</v>
      </c>
      <c r="Y15" s="19"/>
      <c r="Z15" s="27">
        <f>SUM(Z9:Z13)+T11</f>
        <v>3</v>
      </c>
    </row>
    <row r="16" spans="1:36" x14ac:dyDescent="0.3">
      <c r="D16" s="15"/>
      <c r="E16" s="28"/>
      <c r="F16" s="28"/>
      <c r="G16" s="19"/>
      <c r="H16" s="19"/>
      <c r="I16" s="19"/>
      <c r="M16" s="15"/>
      <c r="P16" s="19"/>
      <c r="Q16" s="19"/>
      <c r="R16" s="19"/>
      <c r="V16" s="15"/>
      <c r="W16" s="28"/>
      <c r="X16" s="28"/>
      <c r="Y16" s="19"/>
      <c r="Z16" s="19"/>
    </row>
    <row r="17" spans="1:25" x14ac:dyDescent="0.3">
      <c r="D17" s="3">
        <f>IF(Y17=0,0,[1]Sheet1!D4+[1]Sheet1!Z4+[1]Sheet1!W4)</f>
        <v>1</v>
      </c>
      <c r="E17" s="3">
        <f>IF(Y17=0,0,[1]Sheet1!E4+[1]Sheet1!X4+[1]Sheet1!AA4)</f>
        <v>575</v>
      </c>
      <c r="F17" s="3">
        <f>IF(Y17=0,0,[1]Sheet1!F4+[1]Sheet1!Y4+[1]Sheet1!AB4)</f>
        <v>0</v>
      </c>
      <c r="N17" s="29">
        <f>IF(V17=0,"N/A",AG5)</f>
        <v>2</v>
      </c>
      <c r="O17" s="29">
        <f>IF(W17=0,"N/A",AH5)</f>
        <v>2</v>
      </c>
      <c r="P17" s="4">
        <f>'[1]Phase calculation'!K33</f>
        <v>2</v>
      </c>
      <c r="V17" s="3">
        <f>[1]Sheet1!D5+[1]Sheet1!W5+[1]Sheet1!Z5</f>
        <v>1</v>
      </c>
      <c r="W17" s="3">
        <f>[1]Sheet1!E5+[1]Sheet1!X5+[1]Sheet1!AA5</f>
        <v>2</v>
      </c>
      <c r="X17" s="3">
        <f>[1]Sheet1!F5+[1]Sheet1!Y5+[1]Sheet1!AB5</f>
        <v>0</v>
      </c>
      <c r="Y17" s="5">
        <f>SUM(V17:X17)+W4</f>
        <v>5</v>
      </c>
    </row>
    <row r="18" spans="1:25" x14ac:dyDescent="0.3">
      <c r="D18" s="92" t="str">
        <f>[1]Sheet1!E38</f>
        <v>SR 95</v>
      </c>
      <c r="E18" s="92"/>
      <c r="F18" s="92"/>
      <c r="N18" s="92" t="str">
        <f>D18</f>
        <v>SR 95</v>
      </c>
      <c r="O18" s="92"/>
      <c r="P18" s="92"/>
    </row>
    <row r="20" spans="1:25" x14ac:dyDescent="0.3">
      <c r="B20" s="101" t="s">
        <v>9</v>
      </c>
      <c r="C20" s="101"/>
      <c r="D20" s="101"/>
      <c r="E20" s="101"/>
      <c r="F20" s="101"/>
      <c r="G20" s="101"/>
      <c r="H20" s="2"/>
      <c r="L20" s="102" t="s">
        <v>10</v>
      </c>
      <c r="M20" s="102"/>
      <c r="N20" s="102"/>
      <c r="O20" s="102"/>
      <c r="P20" s="102"/>
      <c r="Q20" s="102"/>
    </row>
    <row r="21" spans="1:25" x14ac:dyDescent="0.3">
      <c r="D21" s="92" t="str">
        <f>D3</f>
        <v>SR 95</v>
      </c>
      <c r="E21" s="92"/>
      <c r="F21" s="92"/>
      <c r="N21" s="92" t="str">
        <f>D3</f>
        <v>SR 95</v>
      </c>
      <c r="O21" s="92"/>
      <c r="P21" s="92"/>
    </row>
    <row r="22" spans="1:25" x14ac:dyDescent="0.3">
      <c r="D22" s="30">
        <f>'[1]Phase calculation'!N34</f>
        <v>25</v>
      </c>
      <c r="E22" s="30">
        <f>IF(W4=0,0,'[1]Phase calculation'!M34)</f>
        <v>25</v>
      </c>
      <c r="F22" s="30">
        <f>IF(Y17=0,'[1]Phase calculation'!M34,'[1]Phase calculation'!L34)</f>
        <v>25</v>
      </c>
      <c r="N22" s="31">
        <f>'[1]Phase calculation'!N41</f>
        <v>0</v>
      </c>
      <c r="O22" s="31">
        <f>IF(W4=0,0,'[1]Phase calculation'!M41)</f>
        <v>1486.4</v>
      </c>
      <c r="P22" s="31">
        <f>IF(X4=0,0,'[1]Phase calculation'!L41)</f>
        <v>1058</v>
      </c>
    </row>
    <row r="24" spans="1:25" x14ac:dyDescent="0.3">
      <c r="I24" s="6" t="s">
        <v>7</v>
      </c>
    </row>
    <row r="27" spans="1:25" x14ac:dyDescent="0.3">
      <c r="B27" s="32">
        <f>IF(Z15=0,'[1]Phase calculation'!D34,'[1]Phase calculation'!C34)</f>
        <v>25</v>
      </c>
      <c r="E27" s="33"/>
      <c r="H27" s="34">
        <f>'[1]Phase calculation'!H34</f>
        <v>25</v>
      </c>
      <c r="L27" s="35">
        <f>IF(T9=0,0,'[1]Phase calculation'!C41)</f>
        <v>1564.9</v>
      </c>
      <c r="N27" s="33"/>
      <c r="O27" s="33"/>
      <c r="R27" s="36">
        <f>'[1]Phase calculation'!H41</f>
        <v>0</v>
      </c>
    </row>
    <row r="28" spans="1:25" x14ac:dyDescent="0.3">
      <c r="C28" s="12"/>
      <c r="D28" s="33"/>
      <c r="E28" s="103" t="str">
        <f>IF(E22+F22+H27+H29+E35+D35+B29+B27=0,0,"C = "&amp;'[1]Phase calculation'!C25&amp;" s")</f>
        <v>C = 50 s</v>
      </c>
      <c r="G28" s="12"/>
      <c r="H28" s="13"/>
      <c r="I28" s="12"/>
      <c r="L28" s="8"/>
      <c r="M28" s="12"/>
      <c r="N28" s="33"/>
      <c r="O28" s="33"/>
      <c r="P28" s="12"/>
    </row>
    <row r="29" spans="1:25" x14ac:dyDescent="0.3">
      <c r="A29" s="14">
        <f>A11</f>
        <v>0</v>
      </c>
      <c r="B29" s="37">
        <f>IF(T11=0,0,'[1]Phase calculation'!D34)</f>
        <v>25</v>
      </c>
      <c r="C29" s="12"/>
      <c r="D29" s="12"/>
      <c r="E29" s="103"/>
      <c r="G29" s="12"/>
      <c r="H29" s="38">
        <f>IF(Z11=0,0,'[1]Phase calculation'!G34)</f>
        <v>25</v>
      </c>
      <c r="I29" s="14" t="str">
        <f>I11</f>
        <v>7th Street</v>
      </c>
      <c r="K29" s="14">
        <f>A11</f>
        <v>0</v>
      </c>
      <c r="L29" s="35">
        <f>IF(T11=0,0,'[1]Phase calculation'!D41)</f>
        <v>782.5</v>
      </c>
      <c r="M29" s="12"/>
      <c r="N29" s="12"/>
      <c r="O29" s="12"/>
      <c r="P29" s="12"/>
      <c r="R29" s="36">
        <f>IF(Z11=0,0,'[1]Phase calculation'!G41)</f>
        <v>782.5</v>
      </c>
    </row>
    <row r="30" spans="1:25" x14ac:dyDescent="0.3">
      <c r="C30" s="18"/>
      <c r="D30" s="19"/>
      <c r="E30" s="103"/>
      <c r="G30" s="19"/>
      <c r="H30" s="12"/>
      <c r="I30" s="20"/>
      <c r="M30" s="18"/>
      <c r="N30" s="19"/>
      <c r="O30" s="19"/>
      <c r="P30" s="19"/>
      <c r="Q30" s="12"/>
      <c r="R30" s="13"/>
    </row>
    <row r="31" spans="1:25" x14ac:dyDescent="0.3">
      <c r="B31" s="37">
        <f>'[1]Phase calculation'!E34</f>
        <v>25</v>
      </c>
      <c r="C31" s="21"/>
      <c r="D31" s="22"/>
      <c r="E31" s="22"/>
      <c r="F31" s="19"/>
      <c r="G31" s="19"/>
      <c r="H31" s="39">
        <f>IF(T15=0,'[1]Phase calculation'!G34,'[1]Phase calculation'!F34)</f>
        <v>25</v>
      </c>
      <c r="L31" s="40">
        <f>'[1]Phase calculation'!E41</f>
        <v>0</v>
      </c>
      <c r="M31" s="21"/>
      <c r="N31" s="22"/>
      <c r="O31" s="22"/>
      <c r="P31" s="19"/>
      <c r="Q31" s="19"/>
      <c r="R31" s="41">
        <f>IF(Z13=0,0,'[1]Phase calculation'!F41)</f>
        <v>1564.9</v>
      </c>
    </row>
    <row r="32" spans="1:25" x14ac:dyDescent="0.3">
      <c r="C32" s="19"/>
      <c r="D32" s="19"/>
      <c r="E32" s="19"/>
      <c r="F32" s="19"/>
      <c r="G32" s="26"/>
      <c r="H32" s="26"/>
      <c r="M32" s="19"/>
      <c r="N32" s="19"/>
      <c r="O32" s="19"/>
      <c r="P32" s="19"/>
      <c r="Q32" s="26"/>
    </row>
    <row r="33" spans="2:19" x14ac:dyDescent="0.3">
      <c r="C33" s="19"/>
      <c r="D33" s="19"/>
      <c r="E33" s="19" t="s">
        <v>8</v>
      </c>
      <c r="F33" s="19"/>
      <c r="G33" s="19"/>
      <c r="H33" s="19"/>
      <c r="M33" s="19"/>
      <c r="N33" s="19"/>
      <c r="O33" s="19" t="s">
        <v>8</v>
      </c>
      <c r="P33" s="19"/>
      <c r="Q33" s="19"/>
    </row>
    <row r="34" spans="2:19" x14ac:dyDescent="0.3">
      <c r="C34" s="15"/>
      <c r="F34" s="19"/>
      <c r="G34" s="19"/>
      <c r="H34" s="19"/>
      <c r="M34" s="15"/>
      <c r="P34" s="19"/>
      <c r="Q34" s="19"/>
    </row>
    <row r="35" spans="2:19" x14ac:dyDescent="0.3">
      <c r="D35" s="42">
        <f>IF(Y4=0,'[1]Phase calculation'!J34,'[1]Phase calculation'!I34)</f>
        <v>25</v>
      </c>
      <c r="E35" s="42">
        <f>IF(W17=0,0,'[1]Phase calculation'!J34)</f>
        <v>25</v>
      </c>
      <c r="F35" s="30">
        <f>'[1]Phase calculation'!K34</f>
        <v>25</v>
      </c>
      <c r="N35" s="43">
        <f>IF(V17=0,0,'[1]Phase calculation'!I41)</f>
        <v>1037</v>
      </c>
      <c r="O35" s="43">
        <f>IF(W17=0,0,'[1]Phase calculation'!J41)</f>
        <v>1486.4</v>
      </c>
      <c r="P35" s="31">
        <f>'[1]Phase calculation'!K41</f>
        <v>0</v>
      </c>
    </row>
    <row r="36" spans="2:19" x14ac:dyDescent="0.3">
      <c r="D36" s="92" t="str">
        <f>D18</f>
        <v>SR 95</v>
      </c>
      <c r="E36" s="92"/>
      <c r="F36" s="92"/>
      <c r="N36" s="92" t="str">
        <f>D18</f>
        <v>SR 95</v>
      </c>
      <c r="O36" s="92"/>
      <c r="P36" s="92"/>
    </row>
    <row r="37" spans="2:19" x14ac:dyDescent="0.3">
      <c r="D37" s="1"/>
      <c r="E37" s="1"/>
    </row>
    <row r="39" spans="2:19" x14ac:dyDescent="0.3">
      <c r="M39" s="97" t="s">
        <v>11</v>
      </c>
      <c r="N39" s="97"/>
      <c r="O39" s="97"/>
      <c r="P39" s="97"/>
      <c r="Q39" s="97"/>
      <c r="R39" s="97"/>
    </row>
    <row r="40" spans="2:19" x14ac:dyDescent="0.3">
      <c r="B40" s="98" t="s">
        <v>12</v>
      </c>
      <c r="C40" s="98"/>
      <c r="D40" s="98"/>
      <c r="E40" s="98"/>
      <c r="F40" s="98"/>
      <c r="G40" s="98"/>
      <c r="L40" s="44"/>
      <c r="M40" s="44"/>
      <c r="O40" s="92" t="str">
        <f>D3</f>
        <v>SR 95</v>
      </c>
      <c r="P40" s="92"/>
      <c r="Q40" s="92"/>
    </row>
    <row r="41" spans="2:19" x14ac:dyDescent="0.3">
      <c r="D41" s="92" t="str">
        <f>D3</f>
        <v>SR 95</v>
      </c>
      <c r="E41" s="92"/>
      <c r="F41" s="92"/>
      <c r="O41" s="94">
        <f>'[1]Phase calculation'!L46</f>
        <v>11.389937984496123</v>
      </c>
      <c r="P41" s="94"/>
      <c r="Q41" s="94"/>
    </row>
    <row r="42" spans="2:19" x14ac:dyDescent="0.3">
      <c r="B42" s="46"/>
      <c r="C42" s="46"/>
      <c r="D42" s="47">
        <f>'[1]Phase calculation'!N40</f>
        <v>0</v>
      </c>
      <c r="E42" s="47">
        <f>IF(W4=0,"N/A",'[1]Phase calculation'!M40)</f>
        <v>0.46</v>
      </c>
      <c r="F42" s="47">
        <f>IF(X4=0,"N/A",'[1]Phase calculation'!L40)</f>
        <v>0.01</v>
      </c>
      <c r="G42" s="46"/>
      <c r="M42" s="48"/>
      <c r="N42" s="48"/>
      <c r="O42" s="49">
        <f>'[1]Phase calculation'!N44</f>
        <v>0</v>
      </c>
      <c r="P42" s="49">
        <f>IF(W4=0,"N/A",'[1]Phase calculation'!M44)</f>
        <v>11.45</v>
      </c>
      <c r="Q42" s="49">
        <f>IF(X4=0,"N/A",'[1]Phase calculation'!L44)</f>
        <v>8.4699999999999989</v>
      </c>
      <c r="R42" s="48"/>
    </row>
    <row r="43" spans="2:19" x14ac:dyDescent="0.3">
      <c r="B43" s="46"/>
      <c r="C43" s="46"/>
      <c r="D43" s="46"/>
      <c r="E43" s="46"/>
      <c r="F43" s="46"/>
      <c r="G43" s="46"/>
      <c r="M43" s="48"/>
      <c r="N43" s="48"/>
      <c r="O43" s="48"/>
      <c r="P43" s="48"/>
      <c r="Q43" s="48"/>
      <c r="R43" s="48"/>
    </row>
    <row r="44" spans="2:19" x14ac:dyDescent="0.3">
      <c r="B44" s="46"/>
      <c r="C44" s="46"/>
      <c r="D44" s="46"/>
      <c r="E44" s="46"/>
      <c r="F44" s="46"/>
      <c r="G44" s="46"/>
      <c r="I44" s="6" t="s">
        <v>7</v>
      </c>
      <c r="M44" s="48"/>
      <c r="N44" s="48"/>
      <c r="O44" s="48"/>
      <c r="P44" s="48"/>
      <c r="Q44" s="48"/>
      <c r="R44" s="48"/>
      <c r="S44" s="6" t="s">
        <v>7</v>
      </c>
    </row>
    <row r="45" spans="2:19" x14ac:dyDescent="0.3">
      <c r="B45" s="46"/>
      <c r="C45" s="46"/>
      <c r="D45" s="46"/>
      <c r="E45" s="46"/>
      <c r="F45" s="46"/>
      <c r="G45" s="46"/>
      <c r="M45" s="48"/>
      <c r="N45" s="48"/>
      <c r="O45" s="48"/>
      <c r="P45" s="48"/>
      <c r="Q45" s="48"/>
      <c r="R45" s="48"/>
    </row>
    <row r="46" spans="2:19" x14ac:dyDescent="0.3">
      <c r="B46" s="46"/>
      <c r="C46" s="46"/>
      <c r="D46" s="46"/>
      <c r="E46" s="46"/>
      <c r="F46" s="46"/>
      <c r="G46" s="46"/>
      <c r="M46" s="48"/>
      <c r="N46" s="48"/>
      <c r="O46" s="48"/>
      <c r="P46" s="48"/>
      <c r="Q46" s="48"/>
      <c r="R46" s="48"/>
    </row>
    <row r="47" spans="2:19" x14ac:dyDescent="0.3">
      <c r="B47" s="50">
        <f>IF(T9=0,"N/A",'[1]Phase calculation'!C40)</f>
        <v>0</v>
      </c>
      <c r="C47" s="46"/>
      <c r="H47" s="51">
        <f>'[1]Phase calculation'!H40</f>
        <v>0</v>
      </c>
      <c r="M47" s="52">
        <f>IF(T9=0,"N/A",'[1]Phase calculation'!C44)</f>
        <v>0</v>
      </c>
      <c r="N47" s="48"/>
      <c r="P47" s="53"/>
      <c r="Q47" s="48"/>
    </row>
    <row r="48" spans="2:19" x14ac:dyDescent="0.3">
      <c r="B48" s="46"/>
      <c r="C48" s="54"/>
      <c r="D48" s="99">
        <f>'[1]Phase calculation'!T82</f>
        <v>0.24</v>
      </c>
      <c r="E48" s="99"/>
      <c r="F48" s="99"/>
      <c r="M48" s="48"/>
      <c r="N48" s="55"/>
      <c r="O48" s="100">
        <f>'[1]Phase calculation'!T84</f>
        <v>11.23</v>
      </c>
      <c r="P48" s="100"/>
      <c r="Q48" s="100"/>
    </row>
    <row r="49" spans="1:20" x14ac:dyDescent="0.3">
      <c r="A49" s="14">
        <f>A11</f>
        <v>0</v>
      </c>
      <c r="B49" s="50">
        <f>IF(T11=0,"N/A",'[1]Phase calculation'!D40)</f>
        <v>0</v>
      </c>
      <c r="C49" s="54"/>
      <c r="D49" s="99" t="str">
        <f>'[1]Phase calculation'!C52</f>
        <v>Under Capacity</v>
      </c>
      <c r="E49" s="99"/>
      <c r="F49" s="99"/>
      <c r="H49" s="51">
        <f>IF(Z11=0,"N/A",'[1]Phase calculation'!G40)</f>
        <v>0</v>
      </c>
      <c r="I49" s="14" t="str">
        <f>I11</f>
        <v>7th Street</v>
      </c>
      <c r="K49" s="14">
        <f>A11</f>
        <v>0</v>
      </c>
      <c r="L49" s="45">
        <f>'[1]Phase calculation'!C46</f>
        <v>0</v>
      </c>
      <c r="M49" s="52">
        <f>IF(T11=0,"N/A",'[1]Phase calculation'!D44)</f>
        <v>0</v>
      </c>
      <c r="N49" s="55"/>
      <c r="O49" s="100"/>
      <c r="P49" s="100"/>
      <c r="Q49" s="100"/>
      <c r="S49" s="45">
        <f>'[1]Phase calculation'!F46</f>
        <v>0</v>
      </c>
      <c r="T49" s="14" t="str">
        <f>I11</f>
        <v>7th Street</v>
      </c>
    </row>
    <row r="50" spans="1:20" x14ac:dyDescent="0.3">
      <c r="B50" s="46"/>
      <c r="C50" s="21"/>
      <c r="D50" s="21"/>
      <c r="E50" s="21"/>
      <c r="F50" s="21"/>
      <c r="G50" s="54"/>
      <c r="H50" s="56"/>
      <c r="M50" s="48"/>
      <c r="N50" s="57"/>
      <c r="O50" s="100"/>
      <c r="P50" s="100"/>
      <c r="Q50" s="100"/>
      <c r="R50" s="55"/>
    </row>
    <row r="51" spans="1:20" x14ac:dyDescent="0.3">
      <c r="B51" s="58">
        <f>'[1]Phase calculation'!E40</f>
        <v>0</v>
      </c>
      <c r="C51" s="21"/>
      <c r="D51" s="59"/>
      <c r="E51" s="59"/>
      <c r="F51" s="21"/>
      <c r="G51" s="21"/>
      <c r="H51" s="60">
        <f>IF(Z13=0,"N/A",'[1]Phase calculation'!F40)</f>
        <v>0</v>
      </c>
      <c r="M51" s="61">
        <f>'[1]Phase calculation'!E44</f>
        <v>0</v>
      </c>
      <c r="N51" s="57"/>
      <c r="O51" s="62"/>
      <c r="P51" s="62"/>
      <c r="Q51" s="57"/>
      <c r="R51" s="57"/>
    </row>
    <row r="52" spans="1:20" x14ac:dyDescent="0.3">
      <c r="B52" s="46"/>
      <c r="C52" s="21"/>
      <c r="D52" s="21"/>
      <c r="E52" s="21"/>
      <c r="F52" s="21"/>
      <c r="G52" s="63"/>
      <c r="M52" s="48"/>
      <c r="N52" s="57"/>
      <c r="O52" s="57"/>
      <c r="P52" s="57"/>
      <c r="Q52" s="57"/>
      <c r="R52" s="64"/>
    </row>
    <row r="53" spans="1:20" x14ac:dyDescent="0.3">
      <c r="B53" s="46"/>
      <c r="C53" s="21"/>
      <c r="D53" s="21"/>
      <c r="E53" s="21" t="s">
        <v>8</v>
      </c>
      <c r="F53" s="21"/>
      <c r="G53" s="21"/>
      <c r="M53" s="48"/>
      <c r="N53" s="57"/>
      <c r="O53" s="57"/>
      <c r="P53" s="57" t="s">
        <v>8</v>
      </c>
      <c r="Q53" s="57"/>
      <c r="R53" s="57"/>
    </row>
    <row r="54" spans="1:20" x14ac:dyDescent="0.3">
      <c r="B54" s="46"/>
      <c r="C54" s="65"/>
      <c r="G54" s="21"/>
      <c r="M54" s="48"/>
      <c r="N54" s="66"/>
      <c r="Q54" s="57"/>
      <c r="R54" s="57"/>
    </row>
    <row r="55" spans="1:20" x14ac:dyDescent="0.3">
      <c r="D55" s="67">
        <f>IF(V17=0,"N/A",'[1]Phase calculation'!I40)</f>
        <v>0</v>
      </c>
      <c r="E55" s="67">
        <f>IF(W17=0,"N/A",'[1]Phase calculation'!J40)</f>
        <v>0.42</v>
      </c>
      <c r="F55" s="67">
        <f>'[1]Phase calculation'!K40</f>
        <v>0</v>
      </c>
      <c r="O55" s="68">
        <f>IF(V17=0,"N/A",'[1]Phase calculation'!I44)</f>
        <v>0</v>
      </c>
      <c r="P55" s="68">
        <f>IF(W17=0,"N/A",'[1]Phase calculation'!J44)</f>
        <v>11.08</v>
      </c>
      <c r="Q55" s="49">
        <f>'[1]Phase calculation'!K44</f>
        <v>0</v>
      </c>
    </row>
    <row r="56" spans="1:20" x14ac:dyDescent="0.3">
      <c r="D56" s="92" t="str">
        <f>D18</f>
        <v>SR 95</v>
      </c>
      <c r="E56" s="92"/>
      <c r="F56" s="92"/>
      <c r="O56" s="94">
        <f>'[1]Phase calculation'!I46</f>
        <v>11.060763888888889</v>
      </c>
      <c r="P56" s="94"/>
      <c r="Q56" s="94"/>
    </row>
    <row r="57" spans="1:20" x14ac:dyDescent="0.3">
      <c r="O57" s="92" t="str">
        <f>D18</f>
        <v>SR 95</v>
      </c>
      <c r="P57" s="92"/>
      <c r="Q57" s="92"/>
    </row>
    <row r="58" spans="1:20" x14ac:dyDescent="0.3">
      <c r="G58" s="95" t="s">
        <v>13</v>
      </c>
      <c r="H58" s="95"/>
      <c r="I58" s="95"/>
      <c r="J58" s="95"/>
      <c r="K58" s="95"/>
      <c r="L58" s="95"/>
      <c r="M58" s="2"/>
    </row>
    <row r="59" spans="1:20" x14ac:dyDescent="0.3">
      <c r="I59" s="92" t="str">
        <f>D3</f>
        <v>SR 95</v>
      </c>
      <c r="J59" s="92"/>
      <c r="K59" s="92"/>
    </row>
    <row r="60" spans="1:20" x14ac:dyDescent="0.3">
      <c r="I60" s="1"/>
      <c r="J60" s="6" t="str">
        <f>'[1]Phase calculation'!L47</f>
        <v>B</v>
      </c>
      <c r="K60" s="1"/>
    </row>
    <row r="61" spans="1:20" x14ac:dyDescent="0.3">
      <c r="I61" s="44" t="str">
        <f>'[1]Phase calculation'!N45</f>
        <v>N/A</v>
      </c>
      <c r="J61" s="44" t="str">
        <f>'[1]Phase calculation'!M45</f>
        <v>B</v>
      </c>
      <c r="K61" s="44" t="str">
        <f>'[1]Phase calculation'!L45</f>
        <v>A</v>
      </c>
      <c r="P61" s="1" t="s">
        <v>14</v>
      </c>
      <c r="Q61" s="1" t="s">
        <v>15</v>
      </c>
    </row>
    <row r="62" spans="1:20" x14ac:dyDescent="0.3">
      <c r="P62" s="1" t="s">
        <v>16</v>
      </c>
      <c r="Q62" s="37"/>
    </row>
    <row r="63" spans="1:20" x14ac:dyDescent="0.3">
      <c r="N63" s="6" t="s">
        <v>7</v>
      </c>
      <c r="P63" s="1" t="s">
        <v>17</v>
      </c>
      <c r="Q63" s="69"/>
    </row>
    <row r="64" spans="1:20" x14ac:dyDescent="0.3">
      <c r="P64" s="1" t="s">
        <v>18</v>
      </c>
      <c r="Q64" s="70"/>
    </row>
    <row r="65" spans="5:17" x14ac:dyDescent="0.3">
      <c r="P65" s="1" t="s">
        <v>19</v>
      </c>
      <c r="Q65" s="40"/>
    </row>
    <row r="66" spans="5:17" ht="15" customHeight="1" x14ac:dyDescent="0.3">
      <c r="G66" s="71" t="str">
        <f>'[1]Phase calculation'!C45</f>
        <v>N/A</v>
      </c>
      <c r="J66" s="72"/>
      <c r="M66" s="73" t="str">
        <f>'[1]Phase calculation'!H45</f>
        <v>N/A</v>
      </c>
      <c r="P66" s="1" t="s">
        <v>20</v>
      </c>
      <c r="Q66" s="74"/>
    </row>
    <row r="67" spans="5:17" ht="15" customHeight="1" x14ac:dyDescent="0.3">
      <c r="G67" s="75"/>
      <c r="H67" s="12"/>
      <c r="I67" s="96" t="str">
        <f>'[1]Phase calculation'!U84</f>
        <v>B</v>
      </c>
      <c r="J67" s="96"/>
      <c r="K67" s="96"/>
      <c r="P67" s="1" t="s">
        <v>21</v>
      </c>
      <c r="Q67" s="76"/>
    </row>
    <row r="68" spans="5:17" ht="15" customHeight="1" x14ac:dyDescent="0.3">
      <c r="E68" s="14">
        <f>A11</f>
        <v>0</v>
      </c>
      <c r="F68" s="6" t="str">
        <f>'[1]Phase calculation'!C47</f>
        <v>N/A</v>
      </c>
      <c r="G68" s="75" t="str">
        <f>'[1]Phase calculation'!D45</f>
        <v>N/A</v>
      </c>
      <c r="H68" s="12"/>
      <c r="I68" s="96"/>
      <c r="J68" s="96"/>
      <c r="K68" s="96"/>
      <c r="M68" s="73" t="str">
        <f>'[1]Phase calculation'!G45</f>
        <v>N/A</v>
      </c>
      <c r="N68" s="6" t="str">
        <f>'[1]Phase calculation'!F47</f>
        <v>N/A</v>
      </c>
      <c r="O68" s="14" t="str">
        <f>I11</f>
        <v>7th Street</v>
      </c>
    </row>
    <row r="69" spans="5:17" ht="15" customHeight="1" x14ac:dyDescent="0.3">
      <c r="H69" s="18"/>
      <c r="I69" s="96"/>
      <c r="J69" s="96"/>
      <c r="K69" s="96"/>
      <c r="L69" s="12"/>
      <c r="M69" s="77"/>
      <c r="N69" s="12"/>
    </row>
    <row r="70" spans="5:17" x14ac:dyDescent="0.3">
      <c r="G70" s="75" t="str">
        <f>'[1]Phase calculation'!E45</f>
        <v>N/A</v>
      </c>
      <c r="H70" s="21"/>
      <c r="I70" s="22"/>
      <c r="J70" s="22"/>
      <c r="K70" s="19"/>
      <c r="L70" s="19"/>
      <c r="M70" s="77" t="str">
        <f>'[1]Phase calculation'!F45</f>
        <v>N/A</v>
      </c>
      <c r="N70" s="12"/>
    </row>
    <row r="71" spans="5:17" x14ac:dyDescent="0.3">
      <c r="H71" s="19"/>
      <c r="I71" s="19"/>
      <c r="J71" s="19"/>
      <c r="K71" s="19"/>
      <c r="L71" s="26"/>
      <c r="M71" s="26"/>
    </row>
    <row r="72" spans="5:17" x14ac:dyDescent="0.3">
      <c r="H72" s="19"/>
      <c r="I72" s="19"/>
      <c r="J72" s="19" t="s">
        <v>8</v>
      </c>
      <c r="K72" s="19"/>
      <c r="L72" s="19"/>
      <c r="M72" s="19"/>
    </row>
    <row r="73" spans="5:17" x14ac:dyDescent="0.3">
      <c r="H73" s="15"/>
      <c r="K73" s="19"/>
      <c r="L73" s="19"/>
      <c r="M73" s="19"/>
    </row>
    <row r="74" spans="5:17" x14ac:dyDescent="0.3">
      <c r="I74" s="6" t="str">
        <f>'[1]Phase calculation'!I45</f>
        <v>N/A</v>
      </c>
      <c r="J74" s="6" t="str">
        <f>'[1]Phase calculation'!J45</f>
        <v>B</v>
      </c>
      <c r="K74" s="44" t="str">
        <f>'[1]Phase calculation'!K45</f>
        <v>N/A</v>
      </c>
    </row>
    <row r="75" spans="5:17" x14ac:dyDescent="0.3">
      <c r="J75" s="6" t="str">
        <f>'[1]Phase calculation'!I47</f>
        <v>B</v>
      </c>
    </row>
    <row r="76" spans="5:17" x14ac:dyDescent="0.3">
      <c r="I76" s="92" t="str">
        <f>D18</f>
        <v>SR 95</v>
      </c>
      <c r="J76" s="92"/>
      <c r="K76" s="92"/>
    </row>
    <row r="82" spans="6:19" x14ac:dyDescent="0.3">
      <c r="F82" s="1" t="s">
        <v>22</v>
      </c>
      <c r="G82" s="1" t="str">
        <f>'[1]Phase calculation'!C32</f>
        <v>EBL</v>
      </c>
      <c r="H82" s="1" t="str">
        <f>'[1]Phase calculation'!D32</f>
        <v>EBT</v>
      </c>
      <c r="I82" s="1" t="str">
        <f>'[1]Phase calculation'!F32</f>
        <v>WBL</v>
      </c>
      <c r="J82" s="1" t="str">
        <f>'[1]Phase calculation'!G32</f>
        <v>WBT</v>
      </c>
      <c r="K82" s="1" t="str">
        <f>'[1]Phase calculation'!I32</f>
        <v>NBL</v>
      </c>
      <c r="L82" s="1" t="str">
        <f>'[1]Phase calculation'!J32</f>
        <v>NBT</v>
      </c>
      <c r="M82" s="1" t="str">
        <f>'[1]Phase calculation'!L32</f>
        <v>SBL</v>
      </c>
      <c r="N82" s="1" t="str">
        <f>'[1]Phase calculation'!M32</f>
        <v>SBT</v>
      </c>
    </row>
    <row r="83" spans="6:19" x14ac:dyDescent="0.3">
      <c r="F83" s="1" t="s">
        <v>23</v>
      </c>
      <c r="G83" s="1">
        <f>'[1]Phase calculation'!C33</f>
        <v>8</v>
      </c>
      <c r="H83" s="1">
        <f>'[1]Phase calculation'!D33</f>
        <v>8</v>
      </c>
      <c r="I83" s="1">
        <f>'[1]Phase calculation'!F33</f>
        <v>4</v>
      </c>
      <c r="J83" s="1">
        <f>'[1]Phase calculation'!G33</f>
        <v>4</v>
      </c>
      <c r="K83" s="1">
        <f>'[1]Phase calculation'!I33</f>
        <v>2</v>
      </c>
      <c r="L83" s="1">
        <f>'[1]Phase calculation'!J33</f>
        <v>2</v>
      </c>
      <c r="M83" s="1">
        <f>'[1]Phase calculation'!L33</f>
        <v>6</v>
      </c>
      <c r="N83" s="1">
        <f>'[1]Phase calculation'!M33</f>
        <v>6</v>
      </c>
    </row>
    <row r="84" spans="6:19" x14ac:dyDescent="0.3">
      <c r="F84" s="1" t="s">
        <v>24</v>
      </c>
      <c r="G84" s="1">
        <f>'[1]Phase calculation'!C34</f>
        <v>25</v>
      </c>
      <c r="H84" s="1">
        <f>'[1]Phase calculation'!D34</f>
        <v>25</v>
      </c>
      <c r="I84" s="1">
        <f>'[1]Phase calculation'!F34</f>
        <v>25</v>
      </c>
      <c r="J84" s="1">
        <f>'[1]Phase calculation'!G34</f>
        <v>25</v>
      </c>
      <c r="K84" s="1">
        <f>'[1]Phase calculation'!I34</f>
        <v>25</v>
      </c>
      <c r="L84" s="1">
        <f>'[1]Phase calculation'!J34</f>
        <v>25</v>
      </c>
      <c r="M84" s="1">
        <f>'[1]Phase calculation'!L34</f>
        <v>25</v>
      </c>
      <c r="N84" s="1">
        <f>'[1]Phase calculation'!M34</f>
        <v>25</v>
      </c>
    </row>
    <row r="85" spans="6:19" x14ac:dyDescent="0.3">
      <c r="F85" s="1" t="s">
        <v>25</v>
      </c>
      <c r="G85" s="1">
        <f>'[1]Phase calculation'!C41</f>
        <v>1564.9</v>
      </c>
      <c r="H85" s="1">
        <f>'[1]Phase calculation'!D41</f>
        <v>782.5</v>
      </c>
      <c r="I85" s="1">
        <f>'[1]Phase calculation'!F41</f>
        <v>1564.9</v>
      </c>
      <c r="J85" s="1">
        <f>'[1]Phase calculation'!G41</f>
        <v>782.5</v>
      </c>
      <c r="K85" s="1">
        <f>'[1]Phase calculation'!I41</f>
        <v>1037</v>
      </c>
      <c r="L85" s="1">
        <f>'[1]Phase calculation'!J41</f>
        <v>1486.4</v>
      </c>
      <c r="M85" s="1">
        <f>'[1]Phase calculation'!L41</f>
        <v>1058</v>
      </c>
      <c r="N85" s="1">
        <f>'[1]Phase calculation'!M41</f>
        <v>1486.4</v>
      </c>
    </row>
    <row r="86" spans="6:19" x14ac:dyDescent="0.3">
      <c r="F86" s="1" t="s">
        <v>26</v>
      </c>
      <c r="G86" s="1">
        <f>'[1]Phase calculation'!C40</f>
        <v>0</v>
      </c>
      <c r="H86" s="1">
        <f>'[1]Phase calculation'!D40</f>
        <v>0</v>
      </c>
      <c r="I86" s="1">
        <f>'[1]Phase calculation'!F40</f>
        <v>0</v>
      </c>
      <c r="J86" s="1">
        <f>'[1]Phase calculation'!G40</f>
        <v>0</v>
      </c>
      <c r="K86" s="1">
        <f>'[1]Phase calculation'!I40</f>
        <v>0</v>
      </c>
      <c r="L86" s="1">
        <f>'[1]Phase calculation'!J40</f>
        <v>0.42</v>
      </c>
      <c r="M86" s="1">
        <f>'[1]Phase calculation'!L40</f>
        <v>0.01</v>
      </c>
      <c r="N86" s="1">
        <f>'[1]Phase calculation'!M40</f>
        <v>0.46</v>
      </c>
    </row>
    <row r="87" spans="6:19" x14ac:dyDescent="0.3">
      <c r="F87" s="1" t="s">
        <v>27</v>
      </c>
      <c r="G87" s="1">
        <f>'[1]Phase calculation'!C44</f>
        <v>0</v>
      </c>
      <c r="H87" s="1">
        <f>'[1]Phase calculation'!D44</f>
        <v>0</v>
      </c>
      <c r="I87" s="1">
        <f>'[1]Phase calculation'!F44</f>
        <v>0</v>
      </c>
      <c r="J87" s="1">
        <f>'[1]Phase calculation'!G44</f>
        <v>0</v>
      </c>
      <c r="K87" s="1">
        <f>'[1]Phase calculation'!I44</f>
        <v>0</v>
      </c>
      <c r="L87" s="1">
        <f>'[1]Phase calculation'!J44</f>
        <v>11.08</v>
      </c>
      <c r="M87" s="1">
        <f>'[1]Phase calculation'!L44</f>
        <v>8.4699999999999989</v>
      </c>
      <c r="N87" s="1">
        <f>'[1]Phase calculation'!M44</f>
        <v>11.45</v>
      </c>
    </row>
    <row r="88" spans="6:19" x14ac:dyDescent="0.3">
      <c r="F88" s="1" t="s">
        <v>14</v>
      </c>
      <c r="G88" s="1" t="str">
        <f>'[1]Phase calculation'!C45</f>
        <v>N/A</v>
      </c>
      <c r="H88" s="1" t="str">
        <f>'[1]Phase calculation'!D45</f>
        <v>N/A</v>
      </c>
      <c r="I88" s="1" t="str">
        <f>'[1]Phase calculation'!F45</f>
        <v>N/A</v>
      </c>
      <c r="J88" s="1" t="str">
        <f>'[1]Phase calculation'!G45</f>
        <v>N/A</v>
      </c>
      <c r="K88" s="1" t="str">
        <f>'[1]Phase calculation'!I45</f>
        <v>N/A</v>
      </c>
      <c r="L88" s="1" t="str">
        <f>'[1]Phase calculation'!J45</f>
        <v>B</v>
      </c>
      <c r="M88" s="1" t="str">
        <f>'[1]Phase calculation'!L45</f>
        <v>A</v>
      </c>
      <c r="N88" s="1" t="str">
        <f>'[1]Phase calculation'!M45</f>
        <v>B</v>
      </c>
    </row>
    <row r="89" spans="6:19" ht="21" thickBot="1" x14ac:dyDescent="0.4">
      <c r="G89" s="78" t="s">
        <v>28</v>
      </c>
      <c r="H89" s="78" t="s">
        <v>29</v>
      </c>
      <c r="I89" s="78" t="s">
        <v>30</v>
      </c>
      <c r="J89" s="78" t="s">
        <v>31</v>
      </c>
      <c r="K89" s="78" t="s">
        <v>32</v>
      </c>
      <c r="L89" s="78" t="s">
        <v>33</v>
      </c>
      <c r="M89" s="78">
        <v>9</v>
      </c>
      <c r="N89" s="78" t="s">
        <v>34</v>
      </c>
    </row>
    <row r="90" spans="6:19" s="1" customFormat="1" ht="20.399999999999999" x14ac:dyDescent="0.35">
      <c r="F90" s="79" t="s">
        <v>23</v>
      </c>
      <c r="G90" s="79">
        <v>1</v>
      </c>
      <c r="H90" s="80">
        <v>2</v>
      </c>
      <c r="I90" s="80">
        <v>3</v>
      </c>
      <c r="J90" s="80">
        <v>4</v>
      </c>
      <c r="K90" s="80">
        <v>5</v>
      </c>
      <c r="L90" s="80">
        <v>6</v>
      </c>
      <c r="M90" s="80">
        <v>7</v>
      </c>
      <c r="N90" s="81">
        <v>8</v>
      </c>
      <c r="P90" s="1">
        <v>8</v>
      </c>
      <c r="Q90" s="78" t="str">
        <f>INDEX($G$93:$N$93,1,P90)</f>
        <v>=</v>
      </c>
      <c r="R90" s="78"/>
      <c r="S90" s="78"/>
    </row>
    <row r="91" spans="6:19" s="1" customFormat="1" ht="21" hidden="1" x14ac:dyDescent="0.4">
      <c r="F91" s="82" t="s">
        <v>35</v>
      </c>
      <c r="G91" s="82">
        <f>IFERROR(MATCH(G90,$G$83:$N$83,0),0)</f>
        <v>0</v>
      </c>
      <c r="H91" s="44">
        <f t="shared" ref="H91:N91" si="0">IFERROR(MATCH(H90,$G$83:$N$83,0),0)</f>
        <v>5</v>
      </c>
      <c r="I91" s="44">
        <f t="shared" si="0"/>
        <v>0</v>
      </c>
      <c r="J91" s="44">
        <f t="shared" si="0"/>
        <v>3</v>
      </c>
      <c r="K91" s="44">
        <f t="shared" si="0"/>
        <v>0</v>
      </c>
      <c r="L91" s="44">
        <f t="shared" si="0"/>
        <v>7</v>
      </c>
      <c r="M91" s="44">
        <f t="shared" si="0"/>
        <v>0</v>
      </c>
      <c r="N91" s="83">
        <f t="shared" si="0"/>
        <v>1</v>
      </c>
      <c r="Q91" s="84" t="e">
        <f t="shared" ref="Q91:Q98" si="1">INDEX($G$93:$N$93,1,P91)</f>
        <v>#VALUE!</v>
      </c>
      <c r="R91" s="84"/>
      <c r="S91" s="84"/>
    </row>
    <row r="92" spans="6:19" s="1" customFormat="1" ht="20.399999999999999" x14ac:dyDescent="0.35">
      <c r="F92" s="93" t="s">
        <v>22</v>
      </c>
      <c r="G92" s="82" t="str">
        <f>IF(G91=0,"Not used",INDEX($G$82:$N$82,G91))</f>
        <v>Not used</v>
      </c>
      <c r="H92" s="44" t="str">
        <f t="shared" ref="H92:N92" si="2">IF(H91=0,"Not used",INDEX($G$82:$N$82,H91))</f>
        <v>NBL</v>
      </c>
      <c r="I92" s="44" t="str">
        <f t="shared" si="2"/>
        <v>Not used</v>
      </c>
      <c r="J92" s="44" t="str">
        <f t="shared" si="2"/>
        <v>WBL</v>
      </c>
      <c r="K92" s="44" t="str">
        <f t="shared" si="2"/>
        <v>Not used</v>
      </c>
      <c r="L92" s="44" t="str">
        <f t="shared" si="2"/>
        <v>SBL</v>
      </c>
      <c r="M92" s="44" t="str">
        <f t="shared" si="2"/>
        <v>Not used</v>
      </c>
      <c r="N92" s="83" t="str">
        <f t="shared" si="2"/>
        <v>EBL</v>
      </c>
      <c r="P92" s="1">
        <v>7</v>
      </c>
      <c r="Q92" s="78" t="str">
        <f t="shared" si="1"/>
        <v/>
      </c>
      <c r="R92" s="78"/>
      <c r="S92" s="78"/>
    </row>
    <row r="93" spans="6:19" s="1" customFormat="1" ht="25.2" x14ac:dyDescent="0.45">
      <c r="F93" s="93"/>
      <c r="G93" s="85" t="str">
        <f t="shared" ref="G93:N93" si="3">IF(G91=0,"",INDEX($G$89:$N$89,G91))</f>
        <v/>
      </c>
      <c r="H93" s="86" t="str">
        <f t="shared" si="3"/>
        <v>:</v>
      </c>
      <c r="I93" s="86" t="str">
        <f t="shared" si="3"/>
        <v/>
      </c>
      <c r="J93" s="86" t="str">
        <f t="shared" si="3"/>
        <v>&gt;</v>
      </c>
      <c r="K93" s="86" t="str">
        <f t="shared" si="3"/>
        <v/>
      </c>
      <c r="L93" s="86">
        <f t="shared" si="3"/>
        <v>9</v>
      </c>
      <c r="M93" s="86" t="str">
        <f t="shared" si="3"/>
        <v/>
      </c>
      <c r="N93" s="87" t="str">
        <f t="shared" si="3"/>
        <v>=</v>
      </c>
      <c r="P93" s="1">
        <v>6</v>
      </c>
      <c r="Q93" s="78">
        <f t="shared" si="1"/>
        <v>9</v>
      </c>
      <c r="R93" s="78"/>
      <c r="S93" s="78"/>
    </row>
    <row r="94" spans="6:19" s="1" customFormat="1" ht="20.399999999999999" x14ac:dyDescent="0.35">
      <c r="F94" s="82" t="s">
        <v>36</v>
      </c>
      <c r="G94" s="82" t="str">
        <f>IF(G91=0,"Not used",INDEX($G$84:$N$84,G91))</f>
        <v>Not used</v>
      </c>
      <c r="H94" s="44">
        <f t="shared" ref="H94:N94" si="4">IF(H91=0,"Not used",INDEX($G$84:$N$84,H91))</f>
        <v>25</v>
      </c>
      <c r="I94" s="44" t="str">
        <f t="shared" si="4"/>
        <v>Not used</v>
      </c>
      <c r="J94" s="44">
        <f t="shared" si="4"/>
        <v>25</v>
      </c>
      <c r="K94" s="44" t="str">
        <f t="shared" si="4"/>
        <v>Not used</v>
      </c>
      <c r="L94" s="44">
        <f t="shared" si="4"/>
        <v>25</v>
      </c>
      <c r="M94" s="44" t="str">
        <f t="shared" si="4"/>
        <v>Not used</v>
      </c>
      <c r="N94" s="83">
        <f t="shared" si="4"/>
        <v>25</v>
      </c>
      <c r="P94" s="1">
        <v>5</v>
      </c>
      <c r="Q94" s="78" t="str">
        <f t="shared" si="1"/>
        <v/>
      </c>
      <c r="R94" s="78"/>
      <c r="S94" s="78"/>
    </row>
    <row r="95" spans="6:19" s="1" customFormat="1" ht="20.399999999999999" x14ac:dyDescent="0.35">
      <c r="F95" s="82" t="s">
        <v>37</v>
      </c>
      <c r="G95" s="82" t="str">
        <f>IF(G91=0,"Not used",INDEX($G$85:$N$85,G91))</f>
        <v>Not used</v>
      </c>
      <c r="H95" s="44">
        <f t="shared" ref="H95:N95" si="5">IF(H91=0,"Not used",INDEX($G$85:$N$85,H91))</f>
        <v>1037</v>
      </c>
      <c r="I95" s="44" t="str">
        <f t="shared" si="5"/>
        <v>Not used</v>
      </c>
      <c r="J95" s="44">
        <f t="shared" si="5"/>
        <v>1564.9</v>
      </c>
      <c r="K95" s="44" t="str">
        <f t="shared" si="5"/>
        <v>Not used</v>
      </c>
      <c r="L95" s="44">
        <f t="shared" si="5"/>
        <v>1058</v>
      </c>
      <c r="M95" s="44" t="str">
        <f t="shared" si="5"/>
        <v>Not used</v>
      </c>
      <c r="N95" s="83">
        <f t="shared" si="5"/>
        <v>1564.9</v>
      </c>
      <c r="P95" s="1">
        <v>4</v>
      </c>
      <c r="Q95" s="78" t="str">
        <f t="shared" si="1"/>
        <v>&gt;</v>
      </c>
      <c r="R95" s="78"/>
      <c r="S95" s="78"/>
    </row>
    <row r="96" spans="6:19" s="1" customFormat="1" ht="20.399999999999999" x14ac:dyDescent="0.35">
      <c r="F96" s="82" t="s">
        <v>26</v>
      </c>
      <c r="G96" s="82" t="str">
        <f>IF(G91=0,"Not used",INDEX($G$86:$N$86,G91))</f>
        <v>Not used</v>
      </c>
      <c r="H96" s="44">
        <f t="shared" ref="H96:N96" si="6">IF(H91=0,"Not used",INDEX($G$86:$N$86,H91))</f>
        <v>0</v>
      </c>
      <c r="I96" s="44" t="str">
        <f t="shared" si="6"/>
        <v>Not used</v>
      </c>
      <c r="J96" s="44">
        <f t="shared" si="6"/>
        <v>0</v>
      </c>
      <c r="K96" s="44" t="str">
        <f t="shared" si="6"/>
        <v>Not used</v>
      </c>
      <c r="L96" s="44">
        <f t="shared" si="6"/>
        <v>0.01</v>
      </c>
      <c r="M96" s="44" t="str">
        <f t="shared" si="6"/>
        <v>Not used</v>
      </c>
      <c r="N96" s="83">
        <f t="shared" si="6"/>
        <v>0</v>
      </c>
      <c r="P96" s="1">
        <v>3</v>
      </c>
      <c r="Q96" s="78" t="str">
        <f t="shared" si="1"/>
        <v/>
      </c>
      <c r="R96" s="78"/>
      <c r="S96" s="78"/>
    </row>
    <row r="97" spans="6:19" s="1" customFormat="1" ht="20.399999999999999" x14ac:dyDescent="0.35">
      <c r="F97" s="82" t="s">
        <v>38</v>
      </c>
      <c r="G97" s="82" t="str">
        <f>IF(G91=0,"Not used",INDEX($G$87:$N$87,G91))</f>
        <v>Not used</v>
      </c>
      <c r="H97" s="44">
        <f t="shared" ref="H97:N97" si="7">IF(H91=0,"Not used",INDEX($G$87:$N$87,H91))</f>
        <v>0</v>
      </c>
      <c r="I97" s="44" t="str">
        <f t="shared" si="7"/>
        <v>Not used</v>
      </c>
      <c r="J97" s="44">
        <f t="shared" si="7"/>
        <v>0</v>
      </c>
      <c r="K97" s="44" t="str">
        <f t="shared" si="7"/>
        <v>Not used</v>
      </c>
      <c r="L97" s="44">
        <f t="shared" si="7"/>
        <v>8.4699999999999989</v>
      </c>
      <c r="M97" s="44" t="str">
        <f t="shared" si="7"/>
        <v>Not used</v>
      </c>
      <c r="N97" s="83">
        <f t="shared" si="7"/>
        <v>0</v>
      </c>
      <c r="P97" s="1">
        <v>2</v>
      </c>
      <c r="Q97" s="78" t="str">
        <f t="shared" si="1"/>
        <v>:</v>
      </c>
      <c r="R97" s="78"/>
      <c r="S97" s="78"/>
    </row>
    <row r="98" spans="6:19" s="1" customFormat="1" ht="21" thickBot="1" x14ac:dyDescent="0.4">
      <c r="F98" s="88" t="s">
        <v>14</v>
      </c>
      <c r="G98" s="88" t="str">
        <f>IF(G91=0,"Not used",INDEX($G$88:$N$88,G91))</f>
        <v>Not used</v>
      </c>
      <c r="H98" s="89" t="str">
        <f t="shared" ref="H98:N98" si="8">IF(H91=0,"Not used",INDEX($G$88:$N$88,H91))</f>
        <v>N/A</v>
      </c>
      <c r="I98" s="89" t="str">
        <f t="shared" si="8"/>
        <v>Not used</v>
      </c>
      <c r="J98" s="89" t="str">
        <f t="shared" si="8"/>
        <v>N/A</v>
      </c>
      <c r="K98" s="89" t="str">
        <f t="shared" si="8"/>
        <v>Not used</v>
      </c>
      <c r="L98" s="89" t="str">
        <f t="shared" si="8"/>
        <v>A</v>
      </c>
      <c r="M98" s="89" t="str">
        <f t="shared" si="8"/>
        <v>Not used</v>
      </c>
      <c r="N98" s="90" t="str">
        <f t="shared" si="8"/>
        <v>N/A</v>
      </c>
      <c r="P98" s="1">
        <v>1</v>
      </c>
      <c r="Q98" s="78" t="str">
        <f t="shared" si="1"/>
        <v/>
      </c>
      <c r="R98" s="78"/>
      <c r="S98" s="78"/>
    </row>
    <row r="99" spans="6:19" s="1" customFormat="1" x14ac:dyDescent="0.3"/>
    <row r="100" spans="6:19" s="1" customFormat="1" x14ac:dyDescent="0.3"/>
    <row r="101" spans="6:19" s="1" customFormat="1" x14ac:dyDescent="0.3"/>
    <row r="102" spans="6:19" s="1" customFormat="1" x14ac:dyDescent="0.3"/>
    <row r="103" spans="6:19" s="1" customFormat="1" x14ac:dyDescent="0.3"/>
    <row r="104" spans="6:19" s="1" customFormat="1" x14ac:dyDescent="0.3"/>
    <row r="105" spans="6:19" s="1" customFormat="1" x14ac:dyDescent="0.3"/>
    <row r="106" spans="6:19" s="1" customFormat="1" x14ac:dyDescent="0.3"/>
    <row r="107" spans="6:19" s="1" customFormat="1" x14ac:dyDescent="0.3"/>
    <row r="108" spans="6:19" s="1" customFormat="1" x14ac:dyDescent="0.3"/>
    <row r="109" spans="6:19" s="1" customFormat="1" x14ac:dyDescent="0.3"/>
    <row r="110" spans="6:19" s="1" customFormat="1" x14ac:dyDescent="0.3"/>
    <row r="111" spans="6:19" s="1" customFormat="1" x14ac:dyDescent="0.3"/>
    <row r="112" spans="6:19" s="1" customFormat="1" x14ac:dyDescent="0.3"/>
    <row r="113" s="1" customFormat="1" x14ac:dyDescent="0.3"/>
  </sheetData>
  <mergeCells count="30">
    <mergeCell ref="D18:F18"/>
    <mergeCell ref="N18:P18"/>
    <mergeCell ref="B2:H2"/>
    <mergeCell ref="L2:Q2"/>
    <mergeCell ref="T2:Z2"/>
    <mergeCell ref="D3:F3"/>
    <mergeCell ref="N3:P3"/>
    <mergeCell ref="D48:F48"/>
    <mergeCell ref="O48:Q50"/>
    <mergeCell ref="D49:F49"/>
    <mergeCell ref="B20:G20"/>
    <mergeCell ref="L20:Q20"/>
    <mergeCell ref="D21:F21"/>
    <mergeCell ref="N21:P21"/>
    <mergeCell ref="E28:E30"/>
    <mergeCell ref="D36:F36"/>
    <mergeCell ref="N36:P36"/>
    <mergeCell ref="M39:R39"/>
    <mergeCell ref="B40:G40"/>
    <mergeCell ref="O40:Q40"/>
    <mergeCell ref="D41:F41"/>
    <mergeCell ref="O41:Q41"/>
    <mergeCell ref="I76:K76"/>
    <mergeCell ref="F92:F93"/>
    <mergeCell ref="D56:F56"/>
    <mergeCell ref="O56:Q56"/>
    <mergeCell ref="O57:Q57"/>
    <mergeCell ref="G58:L58"/>
    <mergeCell ref="I59:K59"/>
    <mergeCell ref="I67:K69"/>
  </mergeCells>
  <conditionalFormatting sqref="I67:K69">
    <cfRule type="containsText" dxfId="13" priority="1" stopIfTrue="1" operator="containsText" text="N/A">
      <formula>NOT(ISERROR(SEARCH("N/A",I67)))</formula>
    </cfRule>
    <cfRule type="containsText" dxfId="12" priority="2" stopIfTrue="1" operator="containsText" text="F">
      <formula>NOT(ISERROR(SEARCH("F",I67)))</formula>
    </cfRule>
    <cfRule type="containsText" dxfId="11" priority="3" stopIfTrue="1" operator="containsText" text="E">
      <formula>NOT(ISERROR(SEARCH("E",I67)))</formula>
    </cfRule>
    <cfRule type="containsText" dxfId="10" priority="4" stopIfTrue="1" operator="containsText" text="D">
      <formula>NOT(ISERROR(SEARCH("D",I67)))</formula>
    </cfRule>
    <cfRule type="containsText" dxfId="9" priority="5" stopIfTrue="1" operator="containsText" text="C">
      <formula>NOT(ISERROR(SEARCH("C",I67)))</formula>
    </cfRule>
    <cfRule type="containsText" dxfId="8" priority="6" stopIfTrue="1" operator="containsText" text="B">
      <formula>NOT(ISERROR(SEARCH("B",I67)))</formula>
    </cfRule>
    <cfRule type="containsText" dxfId="7" priority="7" stopIfTrue="1" operator="containsText" text="A">
      <formula>NOT(ISERROR(SEARCH("A",I67)))</formula>
    </cfRule>
  </conditionalFormatting>
  <conditionalFormatting sqref="J60:J66 I61:I65 L61:L65 K61:K66 G61:H73 M66 F68 N68 M68:M70 L69:L73 I70:J72 K70:K73 I74:K74 J75">
    <cfRule type="containsText" dxfId="6" priority="8" stopIfTrue="1" operator="containsText" text="N/A">
      <formula>NOT(ISERROR(SEARCH("N/A",F60)))</formula>
    </cfRule>
    <cfRule type="containsText" dxfId="5" priority="9" stopIfTrue="1" operator="containsText" text="F">
      <formula>NOT(ISERROR(SEARCH("F",F60)))</formula>
    </cfRule>
    <cfRule type="containsText" dxfId="4" priority="10" stopIfTrue="1" operator="containsText" text="E">
      <formula>NOT(ISERROR(SEARCH("E",F60)))</formula>
    </cfRule>
    <cfRule type="containsText" dxfId="3" priority="11" stopIfTrue="1" operator="containsText" text="D">
      <formula>NOT(ISERROR(SEARCH("D",F60)))</formula>
    </cfRule>
    <cfRule type="containsText" dxfId="2" priority="12" stopIfTrue="1" operator="containsText" text="C">
      <formula>NOT(ISERROR(SEARCH("C",F60)))</formula>
    </cfRule>
    <cfRule type="containsText" dxfId="1" priority="13" stopIfTrue="1" operator="containsText" text="B">
      <formula>NOT(ISERROR(SEARCH("B",F60)))</formula>
    </cfRule>
    <cfRule type="containsText" dxfId="0" priority="14" stopIfTrue="1" operator="containsText" text="A">
      <formula>NOT(ISERROR(SEARCH("A",F60)))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7th Street</vt:lpstr>
      <vt:lpstr>SigmaX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Sohum</dc:creator>
  <cp:lastModifiedBy>Sohum</cp:lastModifiedBy>
  <dcterms:created xsi:type="dcterms:W3CDTF">2023-08-05T10:55:12Z</dcterms:created>
  <dcterms:modified xsi:type="dcterms:W3CDTF">2023-08-10T11:06:05Z</dcterms:modified>
</cp:coreProperties>
</file>